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Actualizacion_web_sectorial\Textil_confeccion\"/>
    </mc:Choice>
  </mc:AlternateContent>
  <bookViews>
    <workbookView xWindow="0" yWindow="0" windowWidth="23040" windowHeight="9168" tabRatio="656"/>
  </bookViews>
  <sheets>
    <sheet name="Particip. PBI" sheetId="7" r:id="rId1"/>
    <sheet name="Estruct. empres." sheetId="9" r:id="rId2"/>
    <sheet name="Exportaciones" sheetId="2" r:id="rId3"/>
    <sheet name="Productos_Exportados" sheetId="10" r:id="rId4"/>
    <sheet name="Importaciones" sheetId="3" r:id="rId5"/>
    <sheet name="Empleo" sheetId="4" r:id="rId6"/>
    <sheet name="Indicadores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[1]VOLORIGEN!#REF!</definedName>
    <definedName name="\a">[1]VOLORIGEN!#REF!</definedName>
    <definedName name="\b" localSheetId="0">[1]VOLORIGEN!#REF!</definedName>
    <definedName name="\b">[1]VOLORIGEN!#REF!</definedName>
    <definedName name="\c">#N/A</definedName>
    <definedName name="\e">#N/A</definedName>
    <definedName name="\g">#N/A</definedName>
    <definedName name="\h">#N/A</definedName>
    <definedName name="\k">#N/A</definedName>
    <definedName name="\m">#N/A</definedName>
    <definedName name="\o">#N/A</definedName>
    <definedName name="\p">#N/A</definedName>
    <definedName name="\r">#N/A</definedName>
    <definedName name="\t">#N/A</definedName>
    <definedName name="\v">#N/A</definedName>
    <definedName name="__DES10">#N/A</definedName>
    <definedName name="__R">#N/A</definedName>
    <definedName name="__VAR10">#N/A</definedName>
    <definedName name="__VAR92">#N/A</definedName>
    <definedName name="_A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S10">#N/A</definedName>
    <definedName name="_H">#N/A</definedName>
    <definedName name="_Parse_Out" localSheetId="0" hidden="1">#REF!</definedName>
    <definedName name="_Parse_Out" hidden="1">#REF!</definedName>
    <definedName name="_Parse_Out8" localSheetId="0" hidden="1">#REF!</definedName>
    <definedName name="_Parse_Out8" hidden="1">#REF!</definedName>
    <definedName name="_R">#N/A</definedName>
    <definedName name="_VAR10">#N/A</definedName>
    <definedName name="_VAR92">#N/A</definedName>
    <definedName name="A_IMPRESIÓN_IM" localSheetId="0">[1]VOLORIGEN!#REF!</definedName>
    <definedName name="A_IMPRESIÓN_IM">[1]VOLORIGEN!#REF!</definedName>
    <definedName name="actual" localSheetId="0">#REF!</definedName>
    <definedName name="actual">#REF!</definedName>
    <definedName name="actual8" localSheetId="0">#REF!</definedName>
    <definedName name="actual8">#REF!</definedName>
    <definedName name="AGENERAR" localSheetId="0">[1]VOLORIGEN!#REF!</definedName>
    <definedName name="AGENERAR">[1]VOLORIGEN!#REF!</definedName>
    <definedName name="AMESES">#N/A</definedName>
    <definedName name="_xlnm.Print_Area" localSheetId="0">'Particip. PBI'!$B$1:$I$72</definedName>
    <definedName name="_xlnm.Print_Area">#REF!</definedName>
    <definedName name="Área_de_impresión8" localSheetId="0">#REF!</definedName>
    <definedName name="Área_de_impresión8">#REF!</definedName>
    <definedName name="CEI_impresionç">#REF!</definedName>
    <definedName name="CODIGO" localSheetId="0">[1]VOLORIGEN!#REF!</definedName>
    <definedName name="CODIGO">[1]VOLORIGEN!#REF!</definedName>
    <definedName name="COMER">#N/A</definedName>
    <definedName name="COMER1">#N/A</definedName>
    <definedName name="CONSTA">#N/A</definedName>
    <definedName name="CONTINENTAL" localSheetId="0">#REF!</definedName>
    <definedName name="CONTINENTAL">#REF!</definedName>
    <definedName name="CONTINENTAL8" localSheetId="0">#REF!</definedName>
    <definedName name="CONTINENTAL8">#REF!</definedName>
    <definedName name="CORR">#N/A</definedName>
    <definedName name="COSECHA">#N/A</definedName>
    <definedName name="cuadro" localSheetId="0">[1]VOLORIGEN!#REF!</definedName>
    <definedName name="cuadro">[1]VOLORIGEN!#REF!</definedName>
    <definedName name="Datos1" localSheetId="0">#REF!,#REF!,#REF!</definedName>
    <definedName name="Datos1">#REF!,#REF!,#REF!</definedName>
    <definedName name="Datos18" localSheetId="0">#REF!,#REF!,#REF!</definedName>
    <definedName name="Datos18">#REF!,#REF!,#REF!</definedName>
    <definedName name="Datos2" localSheetId="0">#REF!,#REF!</definedName>
    <definedName name="Datos2">#REF!,#REF!</definedName>
    <definedName name="Datos28" localSheetId="0">#REF!,#REF!</definedName>
    <definedName name="Datos28">#REF!,#REF!</definedName>
    <definedName name="Datos3" localSheetId="0">#REF!,#REF!</definedName>
    <definedName name="Datos3">#REF!,#REF!</definedName>
    <definedName name="Datos38">#REF!,#REF!</definedName>
    <definedName name="DATOSCOM">#N/A</definedName>
    <definedName name="E_DC91">#N/A</definedName>
    <definedName name="EMPCOM">#N/A</definedName>
    <definedName name="erika" localSheetId="0" hidden="1">#REF!</definedName>
    <definedName name="erika" hidden="1">#REF!</definedName>
    <definedName name="FBKF1" localSheetId="0">#REF!</definedName>
    <definedName name="FBKF1">#REF!</definedName>
    <definedName name="Fecha" localSheetId="0">[2]Configuracion!$H$6</definedName>
    <definedName name="Fecha">[2]Configuracion!$H$6</definedName>
    <definedName name="FER">#N/A</definedName>
    <definedName name="FIN" localSheetId="0">[1]VOLORIGEN!#REF!</definedName>
    <definedName name="FIN">[1]VOLORIGEN!#REF!</definedName>
    <definedName name="GABY">#N/A</definedName>
    <definedName name="HER">#N/A</definedName>
    <definedName name="IMPBICOM">#N/A</definedName>
    <definedName name="INDI">#N/A</definedName>
    <definedName name="INDI8889">#N/A</definedName>
    <definedName name="INDICE" localSheetId="0">[3]!INDICE</definedName>
    <definedName name="INDICE">[3]!INDICE</definedName>
    <definedName name="INDICE8">[3]!INDICE</definedName>
    <definedName name="INDICE87">#N/A</definedName>
    <definedName name="Inicio" localSheetId="0">'[4]02-T_DEP'!#REF!</definedName>
    <definedName name="Inicio">'[4]02-T_DEP'!#REF!</definedName>
    <definedName name="jose" localSheetId="0">[1]VOLORIGEN!#REF!</definedName>
    <definedName name="jose">[1]VOLORIGEN!#REF!</definedName>
    <definedName name="luis" localSheetId="0">[1]VOLORIGEN!#REF!</definedName>
    <definedName name="luis">[1]VOLORIGEN!#REF!</definedName>
    <definedName name="LUN">#N/A</definedName>
    <definedName name="MACRO">[1]VOLORIGEN!#REF!</definedName>
    <definedName name="MASCARA1">[1]VOLORIGEN!#REF!</definedName>
    <definedName name="MASCARA2">[1]VOLORIGEN!#REF!</definedName>
    <definedName name="MES">#N/A</definedName>
    <definedName name="MINERIA">[5]MINDATA!$A$6:$BE$160</definedName>
    <definedName name="MINVAR">'[5]Var% Volumen'!$A$6:$AG$110</definedName>
    <definedName name="NOTAPRENSA">[1]MENSUAL!$A$6:$M$223</definedName>
    <definedName name="NOTAPRENSA1">'[1]VOL ACUMULADO'!$A$6:$M$206</definedName>
    <definedName name="NUMERO" localSheetId="0">[1]VOLORIGEN!#REF!</definedName>
    <definedName name="NUMERO">[1]VOLORIGEN!#REF!</definedName>
    <definedName name="Pal_Workbook_GUID" hidden="1">"P1H6R1B74UANAH2ZL61HSKT5"</definedName>
    <definedName name="Percap1">[1]VOLORIGEN!#REF!</definedName>
    <definedName name="Periodo" localSheetId="0">[2]Configuracion!$H$5</definedName>
    <definedName name="Periodo">[2]Configuracion!$H$5</definedName>
    <definedName name="PREPARA" localSheetId="0">[1]VOLORIGEN!#REF!</definedName>
    <definedName name="PREPARA">[1]VOLORIGEN!#REF!</definedName>
    <definedName name="q" localSheetId="0">[1]VOLORIGEN!#REF!</definedName>
    <definedName name="q">[1]VOLORIGEN!#REF!</definedName>
    <definedName name="RENDIMIENTO">#N/A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UL">#N/A</definedName>
    <definedName name="Sector1" localSheetId="0">[6]Cuentas_Corrientes!$A$133:$I$133</definedName>
    <definedName name="Sector1">[6]Cuentas_Corrientes!$A$133:$I$133</definedName>
    <definedName name="Sector3" localSheetId="0">#REF!</definedName>
    <definedName name="Sector3">#REF!</definedName>
    <definedName name="Sector4" localSheetId="0">#REF!</definedName>
    <definedName name="Sector4">#REF!</definedName>
    <definedName name="SIEMBRA">#N/A</definedName>
    <definedName name="SIEMBRAS">#N/A</definedName>
    <definedName name="SUPERCOS">#N/A</definedName>
    <definedName name="TIPO" localSheetId="0">[1]VOLORIGEN!#REF!</definedName>
    <definedName name="TIPO">[1]VOLORIGEN!#REF!</definedName>
    <definedName name="_xlnm.Print_Titles" localSheetId="0">#REF!,#REF!</definedName>
    <definedName name="_xlnm.Print_Titles">#REF!,#REF!</definedName>
    <definedName name="TOTAL" localSheetId="0">#REF!</definedName>
    <definedName name="TOTAL">#REF!</definedName>
    <definedName name="TOTAL8" localSheetId="0">#REF!</definedName>
    <definedName name="TOTAL8">#REF!</definedName>
    <definedName name="uno" localSheetId="0">[1]VOLORIGEN!#REF!</definedName>
    <definedName name="uno">[1]VOLORIGEN!#REF!</definedName>
    <definedName name="unoA" localSheetId="0">[1]VOLORIGEN!#REF!</definedName>
    <definedName name="unoA">[1]VOLORIGEN!#REF!</definedName>
    <definedName name="VARACUM">#N/A</definedName>
    <definedName name="VOL">#N/A</definedName>
    <definedName name="VOL56ACUMULADO">[1]VOL56ACUMULADO!$A$18:$AL$206</definedName>
    <definedName name="X">#N/A</definedName>
    <definedName name="Y">#N/A</definedName>
    <definedName name="ya" localSheetId="0">[1]VOLORIGEN!#REF!</definedName>
    <definedName name="ya">[1]VOLORIGEN!#REF!</definedName>
    <definedName name="z" localSheetId="0">[1]VOLORIGEN!#REF!</definedName>
    <definedName name="z">[1]VOLORIGEN!#REF!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Q13" i="9"/>
  <c r="G10" i="6" s="1"/>
  <c r="R97" i="7"/>
  <c r="R92" i="7"/>
  <c r="R93" i="7"/>
  <c r="R94" i="7"/>
  <c r="R95" i="7"/>
  <c r="R98" i="7"/>
  <c r="R99" i="7"/>
  <c r="Q97" i="7"/>
  <c r="Q98" i="7"/>
  <c r="Q93" i="7"/>
  <c r="Q92" i="7" s="1"/>
  <c r="Q99" i="7"/>
  <c r="Q95" i="7"/>
  <c r="Q94" i="7"/>
  <c r="G18" i="6"/>
  <c r="F18" i="6"/>
  <c r="G17" i="6"/>
  <c r="F17" i="6"/>
  <c r="F16" i="6"/>
  <c r="G15" i="6"/>
  <c r="F15" i="6"/>
  <c r="G14" i="6"/>
  <c r="F14" i="6"/>
  <c r="G11" i="6"/>
  <c r="F11" i="6"/>
  <c r="F10" i="6"/>
  <c r="G9" i="6"/>
  <c r="F9" i="6"/>
  <c r="G8" i="6"/>
  <c r="F8" i="6"/>
  <c r="G16" i="6" l="1"/>
  <c r="H10" i="6" l="1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M37" i="10"/>
  <c r="M38" i="10"/>
  <c r="M36" i="10"/>
  <c r="M35" i="10"/>
  <c r="M34" i="10"/>
  <c r="M33" i="10"/>
  <c r="M32" i="10"/>
  <c r="M31" i="10"/>
  <c r="M30" i="10"/>
  <c r="M29" i="10"/>
  <c r="M28" i="10"/>
  <c r="M27" i="10"/>
  <c r="M26" i="10"/>
  <c r="O17" i="10"/>
  <c r="O16" i="10"/>
  <c r="O15" i="10"/>
  <c r="O14" i="10"/>
  <c r="O13" i="10"/>
  <c r="O12" i="10"/>
  <c r="O11" i="10"/>
  <c r="O10" i="10"/>
  <c r="O9" i="10"/>
  <c r="O8" i="10"/>
  <c r="O7" i="10"/>
  <c r="O6" i="10"/>
  <c r="N17" i="10"/>
  <c r="N16" i="10"/>
  <c r="N15" i="10"/>
  <c r="N14" i="10"/>
  <c r="N13" i="10"/>
  <c r="N12" i="10"/>
  <c r="N11" i="10"/>
  <c r="N10" i="10"/>
  <c r="N9" i="10"/>
  <c r="N8" i="10"/>
  <c r="N7" i="10"/>
  <c r="N6" i="10"/>
  <c r="M17" i="10"/>
  <c r="M16" i="10"/>
  <c r="M15" i="10"/>
  <c r="M14" i="10"/>
  <c r="M13" i="10"/>
  <c r="M12" i="10"/>
  <c r="M11" i="10"/>
  <c r="M10" i="10"/>
  <c r="M9" i="10"/>
  <c r="M8" i="10"/>
  <c r="M7" i="10"/>
  <c r="M6" i="10"/>
  <c r="I28" i="4" l="1"/>
  <c r="E6" i="4" l="1"/>
  <c r="P26" i="3" l="1"/>
  <c r="Q18" i="3"/>
  <c r="E21" i="3" l="1"/>
  <c r="P25" i="3" l="1"/>
  <c r="P24" i="3"/>
  <c r="Q23" i="3"/>
  <c r="P23" i="3"/>
  <c r="Q22" i="3"/>
  <c r="P22" i="3"/>
  <c r="Q21" i="3"/>
  <c r="P21" i="3"/>
  <c r="S18" i="3"/>
  <c r="Q24" i="3" s="1"/>
  <c r="R18" i="3"/>
  <c r="T17" i="3"/>
  <c r="T16" i="3"/>
  <c r="T15" i="3"/>
  <c r="T14" i="3"/>
  <c r="T13" i="3"/>
  <c r="T12" i="3"/>
  <c r="T11" i="3"/>
  <c r="T10" i="3"/>
  <c r="T9" i="3"/>
  <c r="T8" i="3"/>
  <c r="T7" i="3"/>
  <c r="T6" i="3"/>
  <c r="E6" i="3"/>
  <c r="E7" i="3"/>
  <c r="E8" i="3"/>
  <c r="E9" i="3"/>
  <c r="E10" i="3"/>
  <c r="E11" i="3"/>
  <c r="E12" i="3"/>
  <c r="E6" i="2"/>
  <c r="E7" i="2"/>
  <c r="E8" i="2"/>
  <c r="E9" i="2"/>
  <c r="Q25" i="3" l="1"/>
  <c r="Q26" i="3"/>
  <c r="T18" i="3"/>
  <c r="A40" i="9"/>
  <c r="A41" i="9"/>
  <c r="A42" i="9"/>
  <c r="A39" i="9"/>
  <c r="Q37" i="9" l="1"/>
  <c r="Q36" i="9"/>
  <c r="Q25" i="9"/>
  <c r="Q24" i="9"/>
  <c r="Q12" i="9"/>
  <c r="L35" i="9" l="1"/>
  <c r="M35" i="9"/>
  <c r="N35" i="9"/>
  <c r="O35" i="9"/>
  <c r="L23" i="9"/>
  <c r="M23" i="9"/>
  <c r="N23" i="9"/>
  <c r="O23" i="9"/>
  <c r="L11" i="9"/>
  <c r="M11" i="9"/>
  <c r="N11" i="9"/>
  <c r="O11" i="9"/>
  <c r="C35" i="9" l="1"/>
  <c r="D35" i="9"/>
  <c r="E35" i="9"/>
  <c r="F35" i="9"/>
  <c r="G35" i="9"/>
  <c r="H35" i="9"/>
  <c r="I35" i="9"/>
  <c r="K35" i="9"/>
  <c r="J35" i="9"/>
  <c r="K11" i="9"/>
  <c r="K23" i="9"/>
  <c r="C23" i="9"/>
  <c r="D23" i="9"/>
  <c r="E23" i="9"/>
  <c r="F23" i="9"/>
  <c r="G23" i="9"/>
  <c r="H23" i="9"/>
  <c r="I23" i="9"/>
  <c r="J23" i="9"/>
  <c r="C11" i="9" l="1"/>
  <c r="D11" i="9"/>
  <c r="E11" i="9"/>
  <c r="F11" i="9"/>
  <c r="G11" i="9"/>
  <c r="I11" i="9"/>
  <c r="J11" i="9"/>
  <c r="H11" i="9"/>
  <c r="I85" i="7" l="1"/>
  <c r="J85" i="7"/>
  <c r="K85" i="7"/>
  <c r="L85" i="7"/>
  <c r="M85" i="7"/>
  <c r="N85" i="7"/>
  <c r="O85" i="7"/>
  <c r="P85" i="7"/>
  <c r="P87" i="7"/>
  <c r="O87" i="7"/>
  <c r="N87" i="7"/>
  <c r="M87" i="7"/>
  <c r="L87" i="7"/>
  <c r="K87" i="7"/>
  <c r="J87" i="7"/>
  <c r="I87" i="7"/>
  <c r="H87" i="7"/>
  <c r="G87" i="7"/>
  <c r="F87" i="7"/>
  <c r="E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D87" i="7"/>
  <c r="P81" i="7" l="1"/>
  <c r="P83" i="7"/>
  <c r="O83" i="7"/>
  <c r="N83" i="7"/>
  <c r="M83" i="7"/>
  <c r="L83" i="7"/>
  <c r="K83" i="7"/>
  <c r="J83" i="7"/>
  <c r="I83" i="7"/>
  <c r="H83" i="7"/>
  <c r="G83" i="7"/>
  <c r="F83" i="7"/>
  <c r="E83" i="7"/>
  <c r="P82" i="7"/>
  <c r="O82" i="7"/>
  <c r="N82" i="7"/>
  <c r="M82" i="7"/>
  <c r="L82" i="7"/>
  <c r="K82" i="7"/>
  <c r="J82" i="7"/>
  <c r="I82" i="7"/>
  <c r="H82" i="7"/>
  <c r="G82" i="7"/>
  <c r="F82" i="7"/>
  <c r="E82" i="7"/>
  <c r="O81" i="7"/>
  <c r="N81" i="7"/>
  <c r="M81" i="7"/>
  <c r="L81" i="7"/>
  <c r="K81" i="7"/>
  <c r="J81" i="7"/>
  <c r="I81" i="7"/>
  <c r="H81" i="7"/>
  <c r="G81" i="7"/>
  <c r="F81" i="7"/>
  <c r="E81" i="7"/>
  <c r="D83" i="7"/>
  <c r="D82" i="7"/>
  <c r="D81" i="7" l="1"/>
  <c r="P78" i="7"/>
  <c r="O78" i="7"/>
  <c r="N78" i="7"/>
  <c r="M78" i="7"/>
  <c r="L78" i="7"/>
  <c r="K78" i="7"/>
  <c r="J78" i="7"/>
  <c r="I78" i="7"/>
  <c r="H78" i="7"/>
  <c r="G78" i="7"/>
  <c r="F78" i="7"/>
  <c r="E78" i="7"/>
  <c r="P77" i="7"/>
  <c r="O77" i="7"/>
  <c r="N77" i="7"/>
  <c r="M77" i="7"/>
  <c r="L77" i="7"/>
  <c r="K77" i="7"/>
  <c r="J77" i="7"/>
  <c r="I77" i="7"/>
  <c r="H77" i="7"/>
  <c r="G77" i="7"/>
  <c r="F77" i="7"/>
  <c r="E77" i="7"/>
  <c r="P76" i="7"/>
  <c r="O76" i="7"/>
  <c r="N76" i="7"/>
  <c r="M76" i="7"/>
  <c r="L76" i="7"/>
  <c r="K76" i="7"/>
  <c r="J76" i="7"/>
  <c r="I76" i="7"/>
  <c r="H76" i="7"/>
  <c r="G76" i="7"/>
  <c r="F76" i="7"/>
  <c r="E76" i="7"/>
  <c r="D78" i="7"/>
  <c r="D76" i="7"/>
  <c r="E14" i="4" l="1"/>
  <c r="E15" i="4"/>
  <c r="E16" i="4"/>
  <c r="E17" i="4"/>
  <c r="E18" i="4"/>
  <c r="E19" i="4"/>
  <c r="E16" i="3" l="1"/>
  <c r="E17" i="3"/>
  <c r="E18" i="3"/>
  <c r="E19" i="3"/>
  <c r="E20" i="3"/>
  <c r="E14" i="3"/>
  <c r="Q22" i="2" l="1"/>
  <c r="R18" i="2"/>
  <c r="S18" i="2"/>
  <c r="Q23" i="2" s="1"/>
  <c r="Q18" i="2"/>
  <c r="P22" i="2"/>
  <c r="P23" i="2"/>
  <c r="P24" i="2"/>
  <c r="P25" i="2"/>
  <c r="P21" i="2"/>
  <c r="T17" i="2"/>
  <c r="T6" i="2"/>
  <c r="Q21" i="2" l="1"/>
  <c r="Q25" i="2"/>
  <c r="Q24" i="2"/>
  <c r="E12" i="2"/>
  <c r="Q26" i="2" l="1"/>
  <c r="E10" i="2"/>
  <c r="E11" i="2"/>
  <c r="E13" i="2"/>
  <c r="E14" i="2"/>
  <c r="E15" i="2"/>
  <c r="E16" i="2"/>
  <c r="E17" i="2"/>
  <c r="E18" i="2"/>
  <c r="E19" i="2"/>
  <c r="E20" i="2"/>
  <c r="E21" i="2"/>
  <c r="E13" i="3" l="1"/>
  <c r="E15" i="3"/>
  <c r="T7" i="2"/>
  <c r="T8" i="2"/>
  <c r="T9" i="2"/>
  <c r="T10" i="2"/>
  <c r="T11" i="2"/>
  <c r="T12" i="2"/>
  <c r="T13" i="2"/>
  <c r="T14" i="2"/>
  <c r="T15" i="2"/>
  <c r="T16" i="2"/>
  <c r="D77" i="7"/>
  <c r="E85" i="7" l="1"/>
  <c r="G85" i="7"/>
  <c r="H85" i="7"/>
  <c r="D85" i="7"/>
  <c r="F85" i="7" l="1"/>
  <c r="H11" i="6" l="1"/>
  <c r="H14" i="6"/>
  <c r="H15" i="6"/>
  <c r="H16" i="6"/>
  <c r="H18" i="6"/>
  <c r="H17" i="6"/>
  <c r="E10" i="4" l="1"/>
  <c r="E11" i="4"/>
  <c r="E12" i="4"/>
  <c r="E13" i="4"/>
  <c r="E7" i="4"/>
  <c r="E8" i="4"/>
  <c r="E9" i="4"/>
  <c r="T18" i="2" l="1"/>
</calcChain>
</file>

<file path=xl/sharedStrings.xml><?xml version="1.0" encoding="utf-8"?>
<sst xmlns="http://schemas.openxmlformats.org/spreadsheetml/2006/main" count="286" uniqueCount="219">
  <si>
    <t xml:space="preserve">PEA Ocupada </t>
  </si>
  <si>
    <t>Textil y Confección</t>
  </si>
  <si>
    <t>(Miles de personas)</t>
  </si>
  <si>
    <t>PEA Ocupada</t>
  </si>
  <si>
    <t>Textil</t>
  </si>
  <si>
    <t>Confecciones</t>
  </si>
  <si>
    <t>Exportaciones</t>
  </si>
  <si>
    <t>Principales Indicadores del Sector Textil y Confecciones</t>
  </si>
  <si>
    <t>Sector</t>
  </si>
  <si>
    <t>Dimensión</t>
  </si>
  <si>
    <t>Variable</t>
  </si>
  <si>
    <t>Valor</t>
  </si>
  <si>
    <t>Variación</t>
  </si>
  <si>
    <t>Contribución al PBI Nacional</t>
  </si>
  <si>
    <t>Contribución al PBI manufacturero</t>
  </si>
  <si>
    <t>Empresarial</t>
  </si>
  <si>
    <t>Número de Mipymes</t>
  </si>
  <si>
    <t>Número de grandes empresas</t>
  </si>
  <si>
    <t>Territorial</t>
  </si>
  <si>
    <t>% de empresas ubicadas en Lima y Callao</t>
  </si>
  <si>
    <t>Laboral</t>
  </si>
  <si>
    <t>PEA ocupada en el subsector</t>
  </si>
  <si>
    <t>Comercial</t>
  </si>
  <si>
    <t>Valor de las exportaciones (Mill. US$)</t>
  </si>
  <si>
    <t>Valor de las importaciones (Mill. US$)</t>
  </si>
  <si>
    <t>Producción</t>
  </si>
  <si>
    <t>Valores a precios constantes de 2007</t>
  </si>
  <si>
    <t>(Millones de nuevos soles de 2007)</t>
  </si>
  <si>
    <t>Actividad Económica</t>
  </si>
  <si>
    <t>Producto Bruto Interno</t>
  </si>
  <si>
    <t>Extracción de petroleo crudo, gas natural y servicios conexos</t>
  </si>
  <si>
    <t>Extracción de minerales y servicios conexos</t>
  </si>
  <si>
    <t>Manufactura</t>
  </si>
  <si>
    <t>Procesamiento y conservación de carnes</t>
  </si>
  <si>
    <t>Elaboración y preservación de pescado</t>
  </si>
  <si>
    <t>Elaboración de harina y aceite de pescado</t>
  </si>
  <si>
    <t>Procesamiento y conservación de frutas y vegetales</t>
  </si>
  <si>
    <t>Elaboración de aceites y grasas de origen vegetal y animal</t>
  </si>
  <si>
    <t>Fabricación de productos lácteos</t>
  </si>
  <si>
    <t>Molinería, fideos, panadería y otros</t>
  </si>
  <si>
    <t>Elaboración y refinación de azúcar</t>
  </si>
  <si>
    <t>Elaboración de otros productos alimenticios</t>
  </si>
  <si>
    <t>Elaboración de alimentos preparados para animales</t>
  </si>
  <si>
    <t>Elaboración de bebidas y productos del tabaco</t>
  </si>
  <si>
    <t>Fabricación de textiles</t>
  </si>
  <si>
    <t>Fabricación de prendas de vestir</t>
  </si>
  <si>
    <t>Fabricación de cuero y calzado</t>
  </si>
  <si>
    <t>Fabricación de madera y productos de madera</t>
  </si>
  <si>
    <t>Fabricación de papel y productos de papel</t>
  </si>
  <si>
    <t>Impresión y reproducción de grabaciones</t>
  </si>
  <si>
    <t>Refinación de petróleo</t>
  </si>
  <si>
    <t>Fabricación de sustancias químicas básicas y abonos</t>
  </si>
  <si>
    <t>Fabricación de productos farmacéuticos y medicamentos</t>
  </si>
  <si>
    <t>Fabricacion de productos de caucho y plástico</t>
  </si>
  <si>
    <t>Fabricación de productos minerales no metálicos</t>
  </si>
  <si>
    <t>Industria básica de hierro y acero</t>
  </si>
  <si>
    <t>Industria de metales preciosos y de metales no ferrosos</t>
  </si>
  <si>
    <t>Fabricación de productos metálicos diversos</t>
  </si>
  <si>
    <t>Fabricación de productos informáticos, electrónicos y ópticos</t>
  </si>
  <si>
    <t>Fabricación de maquinaria y equipo</t>
  </si>
  <si>
    <t>Construcción de material de transporte</t>
  </si>
  <si>
    <t>Fabricación de muebles</t>
  </si>
  <si>
    <t>Otras industrias manufactureras</t>
  </si>
  <si>
    <t>Telecomunicaciones</t>
  </si>
  <si>
    <t>Otros servicios de información y comunicación</t>
  </si>
  <si>
    <t>Servicios financieros</t>
  </si>
  <si>
    <t>Seguros y pensiones</t>
  </si>
  <si>
    <t>Servicios profesionales, científicos y técnicos</t>
  </si>
  <si>
    <t>Alquiler de vehículos, maquinaria y equipo y otros</t>
  </si>
  <si>
    <t>Agencias de viaje y operadores turísticos</t>
  </si>
  <si>
    <t>Otros servicios administrativos y de apoyo a empresas</t>
  </si>
  <si>
    <t>Actividades inmobiliarias</t>
  </si>
  <si>
    <t>Educación</t>
  </si>
  <si>
    <t>Salud</t>
  </si>
  <si>
    <t>Servicios sociales y de asociaciones u organizaciones no mercantes</t>
  </si>
  <si>
    <t>Otras actividades de servicios personales</t>
  </si>
  <si>
    <t>Fuente: Instituto Nacional de Estadística e Informática</t>
  </si>
  <si>
    <t>Aporte  %</t>
  </si>
  <si>
    <t>Como porcentaje del PBI</t>
  </si>
  <si>
    <t>Fabricación de textiles / PBI</t>
  </si>
  <si>
    <t>Fabricación de prendas de vestir / PBI</t>
  </si>
  <si>
    <t>Como porcentaje de la Manufactura</t>
  </si>
  <si>
    <t>Fabricación de textiles / Manufactura</t>
  </si>
  <si>
    <t>Fabricación de prendas de vestir / Manufactura</t>
  </si>
  <si>
    <t xml:space="preserve">  Fabricación de textiles</t>
  </si>
  <si>
    <t xml:space="preserve">  Fabricación de prendas de vestir</t>
  </si>
  <si>
    <t>Resto</t>
  </si>
  <si>
    <t>(Millones de US$ CIF)</t>
  </si>
  <si>
    <t>TOTAL</t>
  </si>
  <si>
    <t>Total</t>
  </si>
  <si>
    <t>Países</t>
  </si>
  <si>
    <t>Estados Unidos</t>
  </si>
  <si>
    <t>Brasil</t>
  </si>
  <si>
    <t>Colombia</t>
  </si>
  <si>
    <t>Alemania</t>
  </si>
  <si>
    <t>Chile</t>
  </si>
  <si>
    <t>Ecuador</t>
  </si>
  <si>
    <t>Italia</t>
  </si>
  <si>
    <t>Bolivia</t>
  </si>
  <si>
    <t>China</t>
  </si>
  <si>
    <t>Otros</t>
  </si>
  <si>
    <t>Exportaciones de textiles y confecciones por destino</t>
  </si>
  <si>
    <t>Top 5</t>
  </si>
  <si>
    <t>Fuente: SUNAT</t>
  </si>
  <si>
    <t>Importaciones</t>
  </si>
  <si>
    <t xml:space="preserve">act </t>
  </si>
  <si>
    <t>(Millones de US$ FOB)</t>
  </si>
  <si>
    <t>Canada</t>
  </si>
  <si>
    <t>Reino Unido</t>
  </si>
  <si>
    <t>Año</t>
  </si>
  <si>
    <t>2020*</t>
  </si>
  <si>
    <t>Total manufactura (miles)</t>
  </si>
  <si>
    <t>Particip %</t>
  </si>
  <si>
    <t>Partida aranc.</t>
  </si>
  <si>
    <t>PERÚ: PRODUCTO BRUTO INTERNO SEGÚN ACTIVIDAD ECONÓMICA (NIVEL 54), 2007 - 2019</t>
  </si>
  <si>
    <t>2016P/</t>
  </si>
  <si>
    <t>2017P/</t>
  </si>
  <si>
    <t>2018E/</t>
  </si>
  <si>
    <t>2019E/</t>
  </si>
  <si>
    <t>Derechos de Importación</t>
  </si>
  <si>
    <t>Impuestos a los productos</t>
  </si>
  <si>
    <t>Valor Agregado Bruto</t>
  </si>
  <si>
    <t>Agricultura, ganadería, caza y silvicultura</t>
  </si>
  <si>
    <t>Pesca y acuicultura</t>
  </si>
  <si>
    <t>Extracción de petróleo, gas, minerales y servicios conexos</t>
  </si>
  <si>
    <t>Fabricación de productos químicos</t>
  </si>
  <si>
    <t>Electricidad, gas y agua</t>
  </si>
  <si>
    <t>Construcción</t>
  </si>
  <si>
    <t>Comercio, mantenimiento y reparación de vehículos automotores y motocicletas</t>
  </si>
  <si>
    <t>Transporte, almacenamiento, correo y mensajería</t>
  </si>
  <si>
    <t>Alojamiento y restaurantes</t>
  </si>
  <si>
    <t>Telecomunicaciones y otros servicios de información</t>
  </si>
  <si>
    <t>Servicios financieros, seguros y pensiones</t>
  </si>
  <si>
    <t>Servicios prestados a empresas</t>
  </si>
  <si>
    <t>Administración pública y defensa</t>
  </si>
  <si>
    <t>Otros servicios</t>
  </si>
  <si>
    <t>MIPYMEs 2014</t>
  </si>
  <si>
    <t>MIPYMEs 2019</t>
  </si>
  <si>
    <t>Grande</t>
  </si>
  <si>
    <t>Mediana</t>
  </si>
  <si>
    <t>Pequeña</t>
  </si>
  <si>
    <t>Microempresa</t>
  </si>
  <si>
    <t>Tamaño empresarial</t>
  </si>
  <si>
    <r>
      <t xml:space="preserve">Textil </t>
    </r>
    <r>
      <rPr>
        <b/>
        <u/>
        <vertAlign val="superscript"/>
        <sz val="15"/>
        <color theme="1"/>
        <rFont val="Calibri"/>
        <family val="2"/>
        <scheme val="minor"/>
      </rPr>
      <t>2/</t>
    </r>
  </si>
  <si>
    <t>Textil 1/</t>
  </si>
  <si>
    <t>Confecciones 2/</t>
  </si>
  <si>
    <t>1/ Se consideran las Divisiones 17 (Fabricación de productos textiles) y 18 (Fabricación de prendas de vestir; adobo y teñido de pieles) en CIIU Rev.3.</t>
  </si>
  <si>
    <t>Estructura empresarial del sector Textil y Confecciones, 2007-2019</t>
  </si>
  <si>
    <t xml:space="preserve">2/ CIIU Rev.3. Div. 17: Fabricación de productos textiles. </t>
  </si>
  <si>
    <t xml:space="preserve">3/ CIIU Rev.3. Div. 18: Fabricación de prendas de vestir; adobo y teñido de pieles. </t>
  </si>
  <si>
    <t>2/ Se considera la Div. 18: Fabricación de prendas de vestir; adobo y teñido de pieles. CIIU Rev.3.</t>
  </si>
  <si>
    <t>1/ Se considera la Div. 17: Fabricación de productos textiles. CIIU Rev.3.</t>
  </si>
  <si>
    <t>Textil y Confecciones</t>
  </si>
  <si>
    <t>Importaciones de productos textiles y confecciones por país de origen</t>
  </si>
  <si>
    <t>País</t>
  </si>
  <si>
    <t xml:space="preserve">(Miles US$ FOB) </t>
  </si>
  <si>
    <t xml:space="preserve">Otros </t>
  </si>
  <si>
    <t>India</t>
  </si>
  <si>
    <t>Bangladesh</t>
  </si>
  <si>
    <t>Vietnam</t>
  </si>
  <si>
    <t>Indonesia</t>
  </si>
  <si>
    <t>Pakistan</t>
  </si>
  <si>
    <t>Mexico</t>
  </si>
  <si>
    <t>Turquia</t>
  </si>
  <si>
    <t>(*): Preliminar</t>
  </si>
  <si>
    <t>Fuente: INEI-ENAHO</t>
  </si>
  <si>
    <t>1/ Se considera la Div. 13: Fabricación de productos textiles. CIIU Rev.4.</t>
  </si>
  <si>
    <t>2/ Se considera la Div. 14: Fabricación de prendas de vestir. CIIU Rev.4.</t>
  </si>
  <si>
    <t>Confección 2/</t>
  </si>
  <si>
    <t>El promedio de la PEA en los últimos 5 años ascendió a 396 mil personas, cerca del 33% de la mano de obra empleada en el sector manufacturero.</t>
  </si>
  <si>
    <t>1/ Partidas arancelarias agrupadas a cuatro dígitos</t>
  </si>
  <si>
    <t>2/ Partidas arancelarias de capitulos 61, 62 y 63 del sistema armonizado.</t>
  </si>
  <si>
    <t>Otros productos</t>
  </si>
  <si>
    <r>
      <t>TOTAL</t>
    </r>
    <r>
      <rPr>
        <b/>
        <vertAlign val="superscript"/>
        <sz val="10"/>
        <color theme="1"/>
        <rFont val="CG Omega"/>
        <family val="2"/>
      </rPr>
      <t>2/</t>
    </r>
  </si>
  <si>
    <r>
      <t>Productos</t>
    </r>
    <r>
      <rPr>
        <b/>
        <vertAlign val="superscript"/>
        <sz val="10"/>
        <color theme="0"/>
        <rFont val="CG Omega"/>
        <family val="2"/>
      </rPr>
      <t>1/</t>
    </r>
  </si>
  <si>
    <t>Part. % 2020</t>
  </si>
  <si>
    <t>Var%. 20/19</t>
  </si>
  <si>
    <t>Trajes sastre, conjuntos, chaquetas (sacos), vestidos, faldas, faldas pantalón, pantalones largos, pantalones con peto, pantalones cortos (calzones) y shorts (excepto de baño), de punto, para mujeres o niñas.</t>
  </si>
  <si>
    <t>6105</t>
  </si>
  <si>
    <t>6104</t>
  </si>
  <si>
    <t>6108</t>
  </si>
  <si>
    <t>6114</t>
  </si>
  <si>
    <t>6106</t>
  </si>
  <si>
    <t>6111</t>
  </si>
  <si>
    <t>6204</t>
  </si>
  <si>
    <t>6205</t>
  </si>
  <si>
    <t>6203</t>
  </si>
  <si>
    <t>6103</t>
  </si>
  <si>
    <t>Camisas de punto para hombres o niños.</t>
  </si>
  <si>
    <t>Combinaciones, enaguas, bragas (bombachas, calzones) (incluso las que no llegan hasta la cintura), camisones, pijamas, saltos de cama, albornoces de baño, batas de casa y artículos similares, de punto, para mujeres o niñas.</t>
  </si>
  <si>
    <t>Las demás prendas de vestir, de punto.</t>
  </si>
  <si>
    <t>Camisas, blusas y blusas camiseras, de punto, para mujeres o niñas.</t>
  </si>
  <si>
    <t>Prendas y complementos (accesorios), de vestir, de punto, para bebés.</t>
  </si>
  <si>
    <t>Trajes sastre, conjuntos, chaquetas (sacos), vestidos, faldas, faldas pantalón, pantalones largos, pantalones con peto, pantalones cortos (calzones) y shorts (excepto de baño), para mujeres o niñas.</t>
  </si>
  <si>
    <t>Camisas para hombres o niños.</t>
  </si>
  <si>
    <t>Trajes (ambos o ternos), conjuntos, chaquetas (sacos), pantalones largos, pantalones con peto, pantalones cortos (calzones) y shorts (excepto de baño), para hombres o niños.</t>
  </si>
  <si>
    <t>Trajes (ambos o ternos), conjuntos, chaquetas (sacos), pantalones largos, pantalones con peto, pantalones cortos (calzones) y shorts (excepto de baño), de punto, para hombres o niños.</t>
  </si>
  <si>
    <t>Var%. Prom. Anual 2015-20</t>
  </si>
  <si>
    <t>Principales productos de confecciones exportados, 2012-20</t>
  </si>
  <si>
    <t>Exportaciones de confecciones por principales países destino</t>
  </si>
  <si>
    <t>-0,3 pp</t>
  </si>
  <si>
    <t>-1,5 pp</t>
  </si>
  <si>
    <t>-4,9 pp</t>
  </si>
  <si>
    <t>Puno (4,8%)
Arequipa (4,8%)
Junín (3,8%)</t>
  </si>
  <si>
    <t>Arequipa (4,8%)
Puno (4,2%)
Junín (3.2%)</t>
  </si>
  <si>
    <r>
      <t>Tributaria</t>
    </r>
    <r>
      <rPr>
        <vertAlign val="superscript"/>
        <sz val="10"/>
        <color rgb="FF000000"/>
        <rFont val="CG Omega"/>
      </rPr>
      <t>1/</t>
    </r>
  </si>
  <si>
    <t>Fuente: INEI, PRODUCE, SUNAT</t>
  </si>
  <si>
    <t>1/ Considera al sector textil, cuero y calzado.</t>
  </si>
  <si>
    <t>Var. % 20/19</t>
  </si>
  <si>
    <t>Departamentos con mayor número de empresas (por domicilio fiscal, excluyendo Lima)</t>
  </si>
  <si>
    <t>PBI</t>
  </si>
  <si>
    <t>PEA prom. 2016-2020</t>
  </si>
  <si>
    <t>Textil y Confecciones / PBI</t>
  </si>
  <si>
    <t>Textil y Confecciones / Manufactura</t>
  </si>
  <si>
    <r>
      <t>Textil y Confecciones</t>
    </r>
    <r>
      <rPr>
        <b/>
        <u/>
        <vertAlign val="superscript"/>
        <sz val="15"/>
        <color theme="1"/>
        <rFont val="Calibri"/>
        <family val="2"/>
        <scheme val="minor"/>
      </rPr>
      <t>1/</t>
    </r>
  </si>
  <si>
    <r>
      <t>Confecciones</t>
    </r>
    <r>
      <rPr>
        <b/>
        <u/>
        <vertAlign val="superscript"/>
        <sz val="15"/>
        <color theme="1"/>
        <rFont val="Calibri"/>
        <family val="2"/>
        <scheme val="minor"/>
      </rPr>
      <t>3/</t>
    </r>
  </si>
  <si>
    <t>2/ Impuesto a la Renta de tercera categoría</t>
  </si>
  <si>
    <t>Ingresos recaudados por IGV (Mill. Soles)</t>
  </si>
  <si>
    <r>
      <t>Ingresos recaudados por IR</t>
    </r>
    <r>
      <rPr>
        <vertAlign val="superscript"/>
        <sz val="10"/>
        <color rgb="FF000000"/>
        <rFont val="CG Omega"/>
      </rPr>
      <t>2/</t>
    </r>
    <r>
      <rPr>
        <sz val="10"/>
        <color rgb="FF000000"/>
        <rFont val="CG Omega"/>
        <family val="2"/>
      </rPr>
      <t xml:space="preserve"> (Mill. Soles)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</si>
</sst>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"/>
    <numFmt numFmtId="165" formatCode="0.0%"/>
    <numFmt numFmtId="166" formatCode="#,##0.0;\-#,##0.0"/>
    <numFmt numFmtId="167" formatCode="#\ ###\ ###\ ###\ \ "/>
    <numFmt numFmtId="168" formatCode="_ * #,##0.0_ ;_ * \-#,##0.0_ ;_ * &quot;-&quot;??_ ;_ @_ "/>
    <numFmt numFmtId="169" formatCode="_ * #,##0_ ;_ * \-#,##0_ ;_ * &quot;-&quot;??_ ;_ @_ "/>
    <numFmt numFmtId="170" formatCode="#,##0.0_ ;\-#,##0.0\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0"/>
      <name val="CG Omega"/>
      <family val="2"/>
    </font>
    <font>
      <sz val="11"/>
      <color theme="1"/>
      <name val="CG Omega"/>
      <family val="2"/>
    </font>
    <font>
      <sz val="9"/>
      <color theme="1"/>
      <name val="CG Omega"/>
      <family val="2"/>
    </font>
    <font>
      <b/>
      <sz val="12"/>
      <color rgb="FFFFFFFF"/>
      <name val="CG Omega"/>
      <family val="2"/>
    </font>
    <font>
      <b/>
      <sz val="11"/>
      <color rgb="FFFFFFFF"/>
      <name val="CG Omega"/>
      <family val="2"/>
    </font>
    <font>
      <sz val="10"/>
      <color rgb="FF000000"/>
      <name val="CG Omega"/>
      <family val="2"/>
    </font>
    <font>
      <sz val="11"/>
      <color theme="1"/>
      <name val="Calibri"/>
      <family val="2"/>
    </font>
    <font>
      <sz val="9"/>
      <color rgb="FF000000"/>
      <name val="CG Omega"/>
      <family val="2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Bookman Old Style"/>
      <family val="1"/>
    </font>
    <font>
      <b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G Omega"/>
      <family val="2"/>
    </font>
    <font>
      <sz val="10"/>
      <name val="CG Omeg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1"/>
      <name val="CG Omega"/>
    </font>
    <font>
      <b/>
      <sz val="11"/>
      <color theme="1"/>
      <name val="CG Omega"/>
    </font>
    <font>
      <b/>
      <sz val="12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u/>
      <vertAlign val="superscript"/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1"/>
      <name val="CG Omega"/>
    </font>
    <font>
      <b/>
      <sz val="11"/>
      <name val="CG Omega"/>
      <family val="2"/>
    </font>
    <font>
      <sz val="8"/>
      <name val="CG Omega"/>
      <family val="2"/>
    </font>
    <font>
      <sz val="10"/>
      <color theme="0" tint="-0.14999847407452621"/>
      <name val="CG Omega"/>
      <family val="2"/>
    </font>
    <font>
      <sz val="7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name val="CG Omega"/>
      <family val="2"/>
    </font>
    <font>
      <sz val="10"/>
      <color theme="1"/>
      <name val="CG Omega"/>
      <family val="2"/>
    </font>
    <font>
      <b/>
      <sz val="10"/>
      <color theme="1"/>
      <name val="CG Omega"/>
      <family val="2"/>
    </font>
    <font>
      <b/>
      <vertAlign val="superscript"/>
      <sz val="10"/>
      <color theme="1"/>
      <name val="CG Omega"/>
      <family val="2"/>
    </font>
    <font>
      <b/>
      <sz val="10"/>
      <color theme="0"/>
      <name val="CG Omega"/>
      <family val="2"/>
    </font>
    <font>
      <b/>
      <vertAlign val="superscript"/>
      <sz val="10"/>
      <color theme="0"/>
      <name val="CG Omega"/>
      <family val="2"/>
    </font>
    <font>
      <b/>
      <sz val="9"/>
      <color theme="0"/>
      <name val="CG Omega"/>
      <family val="2"/>
    </font>
    <font>
      <sz val="11"/>
      <color theme="0" tint="-0.14999847407452621"/>
      <name val="CG Omega"/>
      <family val="2"/>
    </font>
    <font>
      <sz val="8"/>
      <color theme="1"/>
      <name val="CG Omega"/>
      <family val="2"/>
    </font>
    <font>
      <b/>
      <sz val="10"/>
      <name val="CG Omega"/>
    </font>
    <font>
      <b/>
      <sz val="10"/>
      <name val="CG Omega"/>
      <family val="2"/>
    </font>
    <font>
      <sz val="7"/>
      <color rgb="FF000000"/>
      <name val="CG Omega"/>
      <family val="2"/>
    </font>
    <font>
      <sz val="8"/>
      <color rgb="FF000000"/>
      <name val="CG Omega"/>
      <family val="2"/>
    </font>
    <font>
      <vertAlign val="superscript"/>
      <sz val="10"/>
      <color rgb="FF000000"/>
      <name val="CG Omega"/>
    </font>
  </fonts>
  <fills count="12">
    <fill>
      <patternFill patternType="none"/>
    </fill>
    <fill>
      <patternFill patternType="gray125"/>
    </fill>
    <fill>
      <patternFill patternType="solid">
        <fgColor rgb="FF418A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2B2B2"/>
        <bgColor rgb="FF000000"/>
      </patternFill>
    </fill>
    <fill>
      <patternFill patternType="solid">
        <fgColor rgb="FFC9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8" fillId="0" borderId="0"/>
    <xf numFmtId="43" fontId="23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65" fontId="9" fillId="4" borderId="9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3" applyFont="1" applyBorder="1" applyAlignment="1">
      <alignment horizontal="left" vertical="center"/>
    </xf>
    <xf numFmtId="0" fontId="16" fillId="5" borderId="13" xfId="0" quotePrefix="1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2" fillId="0" borderId="20" xfId="0" applyFont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3" fontId="0" fillId="0" borderId="18" xfId="0" applyNumberFormat="1" applyBorder="1"/>
    <xf numFmtId="3" fontId="0" fillId="0" borderId="0" xfId="0" applyNumberFormat="1" applyBorder="1"/>
    <xf numFmtId="3" fontId="0" fillId="0" borderId="21" xfId="0" applyNumberFormat="1" applyBorder="1"/>
    <xf numFmtId="0" fontId="2" fillId="0" borderId="22" xfId="0" applyFont="1" applyBorder="1" applyAlignment="1">
      <alignment horizontal="center"/>
    </xf>
    <xf numFmtId="3" fontId="0" fillId="0" borderId="16" xfId="0" applyNumberFormat="1" applyBorder="1"/>
    <xf numFmtId="0" fontId="21" fillId="0" borderId="0" xfId="0" applyFont="1" applyAlignment="1">
      <alignment vertical="center" wrapText="1"/>
    </xf>
    <xf numFmtId="166" fontId="21" fillId="0" borderId="0" xfId="1" applyNumberFormat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1" fontId="12" fillId="0" borderId="0" xfId="0" quotePrefix="1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3" fontId="2" fillId="0" borderId="0" xfId="0" applyNumberFormat="1" applyFont="1"/>
    <xf numFmtId="168" fontId="0" fillId="0" borderId="0" xfId="1" applyNumberFormat="1" applyFont="1"/>
    <xf numFmtId="0" fontId="0" fillId="11" borderId="0" xfId="0" applyFill="1"/>
    <xf numFmtId="14" fontId="27" fillId="0" borderId="0" xfId="0" applyNumberFormat="1" applyFont="1"/>
    <xf numFmtId="0" fontId="2" fillId="0" borderId="0" xfId="0" applyFont="1" applyAlignment="1">
      <alignment horizontal="center"/>
    </xf>
    <xf numFmtId="168" fontId="2" fillId="0" borderId="0" xfId="1" applyNumberFormat="1" applyFont="1"/>
    <xf numFmtId="2" fontId="0" fillId="0" borderId="0" xfId="0" applyNumberFormat="1"/>
    <xf numFmtId="0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2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169" fontId="29" fillId="0" borderId="0" xfId="1" applyNumberFormat="1" applyFont="1" applyAlignment="1">
      <alignment vertical="center"/>
    </xf>
    <xf numFmtId="1" fontId="30" fillId="0" borderId="0" xfId="0" quotePrefix="1" applyNumberFormat="1" applyFont="1" applyFill="1" applyBorder="1" applyAlignment="1" applyProtection="1"/>
    <xf numFmtId="0" fontId="25" fillId="0" borderId="0" xfId="0" applyFont="1" applyFill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21" xfId="0" applyFont="1" applyFill="1" applyBorder="1" applyAlignment="1"/>
    <xf numFmtId="0" fontId="16" fillId="0" borderId="21" xfId="0" applyFont="1" applyFill="1" applyBorder="1" applyAlignment="1">
      <alignment horizontal="right"/>
    </xf>
    <xf numFmtId="0" fontId="16" fillId="5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7" borderId="22" xfId="0" applyFont="1" applyFill="1" applyBorder="1" applyAlignment="1">
      <alignment horizontal="center" vertical="center"/>
    </xf>
    <xf numFmtId="0" fontId="16" fillId="0" borderId="0" xfId="0" applyFont="1"/>
    <xf numFmtId="0" fontId="24" fillId="0" borderId="18" xfId="0" applyFont="1" applyFill="1" applyBorder="1"/>
    <xf numFmtId="0" fontId="24" fillId="0" borderId="0" xfId="0" applyFont="1" applyFill="1" applyBorder="1"/>
    <xf numFmtId="0" fontId="31" fillId="0" borderId="0" xfId="0" applyFont="1"/>
    <xf numFmtId="2" fontId="26" fillId="0" borderId="0" xfId="0" applyNumberFormat="1" applyFont="1"/>
    <xf numFmtId="2" fontId="33" fillId="0" borderId="0" xfId="0" applyNumberFormat="1" applyFont="1" applyAlignment="1">
      <alignment horizontal="left" vertical="center" readingOrder="1"/>
    </xf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3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4" fontId="36" fillId="0" borderId="0" xfId="0" applyNumberFormat="1" applyFont="1"/>
    <xf numFmtId="0" fontId="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ill="1"/>
    <xf numFmtId="0" fontId="29" fillId="0" borderId="0" xfId="0" applyFont="1" applyFill="1" applyAlignment="1">
      <alignment vertical="center"/>
    </xf>
    <xf numFmtId="169" fontId="28" fillId="0" borderId="0" xfId="1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14" fontId="36" fillId="0" borderId="0" xfId="0" applyNumberFormat="1" applyFont="1" applyAlignment="1">
      <alignment horizontal="center"/>
    </xf>
    <xf numFmtId="0" fontId="41" fillId="0" borderId="0" xfId="0" applyFont="1"/>
    <xf numFmtId="3" fontId="41" fillId="0" borderId="0" xfId="0" applyNumberFormat="1" applyFont="1"/>
    <xf numFmtId="2" fontId="41" fillId="0" borderId="0" xfId="0" applyNumberFormat="1" applyFont="1"/>
    <xf numFmtId="14" fontId="27" fillId="0" borderId="0" xfId="0" applyNumberFormat="1" applyFont="1" applyAlignment="1">
      <alignment horizontal="center"/>
    </xf>
    <xf numFmtId="0" fontId="43" fillId="0" borderId="0" xfId="0" applyFont="1" applyFill="1" applyAlignment="1">
      <alignment vertical="center"/>
    </xf>
    <xf numFmtId="0" fontId="44" fillId="9" borderId="30" xfId="0" applyFont="1" applyFill="1" applyBorder="1" applyAlignment="1">
      <alignment vertical="center" wrapText="1"/>
    </xf>
    <xf numFmtId="0" fontId="44" fillId="10" borderId="29" xfId="0" applyFont="1" applyFill="1" applyBorder="1" applyAlignment="1">
      <alignment vertical="center" wrapText="1"/>
    </xf>
    <xf numFmtId="0" fontId="44" fillId="9" borderId="29" xfId="0" applyFont="1" applyFill="1" applyBorder="1" applyAlignment="1">
      <alignment vertical="center" wrapText="1"/>
    </xf>
    <xf numFmtId="0" fontId="45" fillId="10" borderId="29" xfId="0" applyFont="1" applyFill="1" applyBorder="1" applyAlignment="1">
      <alignment vertical="center" wrapText="1"/>
    </xf>
    <xf numFmtId="0" fontId="47" fillId="8" borderId="27" xfId="0" applyFont="1" applyFill="1" applyBorder="1" applyAlignment="1">
      <alignment horizontal="center" vertical="center" wrapText="1"/>
    </xf>
    <xf numFmtId="0" fontId="49" fillId="8" borderId="0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51" fillId="9" borderId="29" xfId="0" applyFont="1" applyFill="1" applyBorder="1" applyAlignment="1">
      <alignment vertical="center" wrapText="1"/>
    </xf>
    <xf numFmtId="2" fontId="51" fillId="9" borderId="30" xfId="0" applyNumberFormat="1" applyFont="1" applyFill="1" applyBorder="1" applyAlignment="1">
      <alignment horizontal="justify" vertical="center" wrapText="1"/>
    </xf>
    <xf numFmtId="2" fontId="51" fillId="10" borderId="29" xfId="0" applyNumberFormat="1" applyFont="1" applyFill="1" applyBorder="1" applyAlignment="1">
      <alignment horizontal="justify" vertical="center" wrapText="1"/>
    </xf>
    <xf numFmtId="2" fontId="51" fillId="9" borderId="29" xfId="0" applyNumberFormat="1" applyFont="1" applyFill="1" applyBorder="1" applyAlignment="1">
      <alignment horizontal="justify" vertical="center" wrapText="1"/>
    </xf>
    <xf numFmtId="0" fontId="52" fillId="0" borderId="0" xfId="0" applyFont="1" applyFill="1" applyAlignment="1"/>
    <xf numFmtId="0" fontId="47" fillId="8" borderId="23" xfId="0" applyFont="1" applyFill="1" applyBorder="1" applyAlignment="1">
      <alignment horizontal="center" vertical="center" wrapText="1"/>
    </xf>
    <xf numFmtId="166" fontId="45" fillId="10" borderId="1" xfId="1" applyNumberFormat="1" applyFont="1" applyFill="1" applyBorder="1" applyAlignment="1">
      <alignment horizontal="center" vertical="center"/>
    </xf>
    <xf numFmtId="169" fontId="44" fillId="9" borderId="31" xfId="1" applyNumberFormat="1" applyFont="1" applyFill="1" applyBorder="1" applyAlignment="1">
      <alignment vertical="center"/>
    </xf>
    <xf numFmtId="169" fontId="44" fillId="9" borderId="0" xfId="1" applyNumberFormat="1" applyFont="1" applyFill="1" applyBorder="1" applyAlignment="1">
      <alignment vertical="center"/>
    </xf>
    <xf numFmtId="169" fontId="44" fillId="10" borderId="28" xfId="1" applyNumberFormat="1" applyFont="1" applyFill="1" applyBorder="1" applyAlignment="1">
      <alignment vertical="center"/>
    </xf>
    <xf numFmtId="169" fontId="44" fillId="10" borderId="0" xfId="1" applyNumberFormat="1" applyFont="1" applyFill="1" applyBorder="1" applyAlignment="1">
      <alignment vertical="center"/>
    </xf>
    <xf numFmtId="169" fontId="44" fillId="9" borderId="28" xfId="1" applyNumberFormat="1" applyFont="1" applyFill="1" applyBorder="1" applyAlignment="1">
      <alignment vertical="center"/>
    </xf>
    <xf numFmtId="169" fontId="45" fillId="10" borderId="28" xfId="1" applyNumberFormat="1" applyFont="1" applyFill="1" applyBorder="1" applyAlignment="1">
      <alignment vertical="center"/>
    </xf>
    <xf numFmtId="169" fontId="45" fillId="10" borderId="0" xfId="1" applyNumberFormat="1" applyFont="1" applyFill="1" applyBorder="1" applyAlignment="1">
      <alignment vertical="center"/>
    </xf>
    <xf numFmtId="166" fontId="44" fillId="9" borderId="31" xfId="1" applyNumberFormat="1" applyFont="1" applyFill="1" applyBorder="1" applyAlignment="1">
      <alignment horizontal="center" vertical="center"/>
    </xf>
    <xf numFmtId="170" fontId="44" fillId="9" borderId="30" xfId="1" applyNumberFormat="1" applyFont="1" applyFill="1" applyBorder="1" applyAlignment="1">
      <alignment horizontal="center" vertical="center"/>
    </xf>
    <xf numFmtId="166" fontId="44" fillId="10" borderId="28" xfId="1" applyNumberFormat="1" applyFont="1" applyFill="1" applyBorder="1" applyAlignment="1">
      <alignment horizontal="center" vertical="center"/>
    </xf>
    <xf numFmtId="170" fontId="44" fillId="10" borderId="29" xfId="1" applyNumberFormat="1" applyFont="1" applyFill="1" applyBorder="1" applyAlignment="1">
      <alignment horizontal="center" vertical="center"/>
    </xf>
    <xf numFmtId="166" fontId="44" fillId="9" borderId="28" xfId="1" applyNumberFormat="1" applyFont="1" applyFill="1" applyBorder="1" applyAlignment="1">
      <alignment horizontal="center" vertical="center"/>
    </xf>
    <xf numFmtId="170" fontId="44" fillId="9" borderId="29" xfId="1" applyNumberFormat="1" applyFont="1" applyFill="1" applyBorder="1" applyAlignment="1">
      <alignment horizontal="center" vertical="center"/>
    </xf>
    <xf numFmtId="170" fontId="45" fillId="10" borderId="29" xfId="1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47" fillId="8" borderId="0" xfId="0" applyFont="1" applyFill="1" applyBorder="1" applyAlignment="1"/>
    <xf numFmtId="0" fontId="47" fillId="8" borderId="27" xfId="0" applyFont="1" applyFill="1" applyBorder="1" applyAlignment="1">
      <alignment horizontal="center"/>
    </xf>
    <xf numFmtId="0" fontId="4" fillId="8" borderId="0" xfId="0" applyFont="1" applyFill="1" applyBorder="1" applyAlignment="1"/>
    <xf numFmtId="2" fontId="9" fillId="4" borderId="9" xfId="0" quotePrefix="1" applyNumberFormat="1" applyFont="1" applyFill="1" applyBorder="1" applyAlignment="1">
      <alignment horizontal="left" vertical="center"/>
    </xf>
    <xf numFmtId="165" fontId="9" fillId="4" borderId="9" xfId="0" quotePrefix="1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2" fontId="11" fillId="4" borderId="3" xfId="0" applyNumberFormat="1" applyFont="1" applyFill="1" applyBorder="1" applyAlignment="1">
      <alignment horizontal="justify" vertical="center" wrapText="1"/>
    </xf>
    <xf numFmtId="165" fontId="9" fillId="4" borderId="9" xfId="0" applyNumberFormat="1" applyFont="1" applyFill="1" applyBorder="1" applyAlignment="1">
      <alignment horizontal="center" vertical="center"/>
    </xf>
    <xf numFmtId="37" fontId="9" fillId="4" borderId="9" xfId="1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37" fontId="9" fillId="4" borderId="3" xfId="1" applyNumberFormat="1" applyFont="1" applyFill="1" applyBorder="1" applyAlignment="1">
      <alignment horizontal="center" vertical="center"/>
    </xf>
    <xf numFmtId="166" fontId="9" fillId="4" borderId="9" xfId="1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35" fillId="0" borderId="0" xfId="0" applyFont="1"/>
    <xf numFmtId="164" fontId="15" fillId="0" borderId="14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6" borderId="16" xfId="0" applyNumberFormat="1" applyFont="1" applyFill="1" applyBorder="1" applyAlignment="1">
      <alignment vertical="center"/>
    </xf>
    <xf numFmtId="164" fontId="15" fillId="0" borderId="25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35" fillId="0" borderId="0" xfId="0" applyNumberFormat="1" applyFont="1" applyFill="1" applyAlignment="1">
      <alignment vertical="center"/>
    </xf>
    <xf numFmtId="16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2" fontId="42" fillId="0" borderId="0" xfId="0" applyNumberFormat="1" applyFont="1" applyAlignment="1">
      <alignment vertical="center" wrapText="1"/>
    </xf>
    <xf numFmtId="2" fontId="42" fillId="0" borderId="0" xfId="0" applyNumberFormat="1" applyFont="1" applyAlignment="1">
      <alignment vertical="center"/>
    </xf>
    <xf numFmtId="169" fontId="45" fillId="9" borderId="28" xfId="1" applyNumberFormat="1" applyFont="1" applyFill="1" applyBorder="1" applyAlignment="1">
      <alignment vertical="center"/>
    </xf>
    <xf numFmtId="169" fontId="45" fillId="9" borderId="0" xfId="1" applyNumberFormat="1" applyFont="1" applyFill="1" applyBorder="1" applyAlignment="1">
      <alignment vertical="center"/>
    </xf>
    <xf numFmtId="0" fontId="45" fillId="9" borderId="29" xfId="0" applyFont="1" applyFill="1" applyBorder="1" applyAlignment="1">
      <alignment vertical="center" wrapText="1"/>
    </xf>
    <xf numFmtId="166" fontId="45" fillId="9" borderId="28" xfId="1" applyNumberFormat="1" applyFont="1" applyFill="1" applyBorder="1" applyAlignment="1">
      <alignment horizontal="center" vertical="center"/>
    </xf>
    <xf numFmtId="170" fontId="45" fillId="9" borderId="29" xfId="1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54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</cellXfs>
  <cellStyles count="5">
    <cellStyle name="Diseño" xfId="2"/>
    <cellStyle name="Millares" xfId="1" builtinId="3"/>
    <cellStyle name="Millares 2" xfId="4"/>
    <cellStyle name="Normal" xfId="0" builtinId="0"/>
    <cellStyle name="Normal 25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Participación en</a:t>
            </a:r>
            <a:r>
              <a:rPr lang="es-PE" sz="1100" baseline="0"/>
              <a:t> PBI Manufacturero, 2019</a:t>
            </a:r>
            <a:endParaRPr lang="es-PE" sz="1100"/>
          </a:p>
        </c:rich>
      </c:tx>
      <c:layout>
        <c:manualLayout>
          <c:xMode val="edge"/>
          <c:yMode val="edge"/>
          <c:x val="0.18029591414050541"/>
          <c:y val="1.52554309272415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79839975701457E-2"/>
          <c:y val="0.30754880894856423"/>
          <c:w val="0.82907981165130784"/>
          <c:h val="0.6736508785096693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45404363509156759"/>
                  <c:y val="-5.95995032084896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345507449141866E-3"/>
                  <c:y val="3.45903543853516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385276186121183"/>
                  <c:y val="5.32353627170460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22059615800713"/>
                      <c:h val="0.26852307000928149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'Particip. PBI'!$P$93:$P$95</c:f>
              <c:strCache>
                <c:ptCount val="3"/>
                <c:pt idx="0">
                  <c:v>Resto</c:v>
                </c:pt>
                <c:pt idx="1">
                  <c:v>Textil</c:v>
                </c:pt>
                <c:pt idx="2">
                  <c:v>Confecciones</c:v>
                </c:pt>
              </c:strCache>
            </c:strRef>
          </c:cat>
          <c:val>
            <c:numRef>
              <c:f>'Particip. PBI'!$Q$93:$Q$95</c:f>
              <c:numCache>
                <c:formatCode>#,##0</c:formatCode>
                <c:ptCount val="3"/>
                <c:pt idx="0">
                  <c:v>64545</c:v>
                </c:pt>
                <c:pt idx="1">
                  <c:v>2179</c:v>
                </c:pt>
                <c:pt idx="2">
                  <c:v>3374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53985424176577"/>
          <c:y val="0.18541259469998117"/>
          <c:w val="0.58279656416453784"/>
          <c:h val="0.812479237556599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4414311938004676"/>
                  <c:y val="-3.690345433240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5871539277402E-2"/>
                  <c:y val="3.84763852433150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961760281398888"/>
                      <c:h val="0.21013867722136739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'Particip. PBI'!$P$98:$P$99</c:f>
              <c:strCache>
                <c:ptCount val="2"/>
                <c:pt idx="0">
                  <c:v>Resto</c:v>
                </c:pt>
                <c:pt idx="1">
                  <c:v>Textil y Confecciones</c:v>
                </c:pt>
              </c:strCache>
            </c:strRef>
          </c:cat>
          <c:val>
            <c:numRef>
              <c:f>'Particip. PBI'!$Q$98:$Q$99</c:f>
              <c:numCache>
                <c:formatCode>#,##0</c:formatCode>
                <c:ptCount val="2"/>
                <c:pt idx="0">
                  <c:v>540855</c:v>
                </c:pt>
                <c:pt idx="1">
                  <c:v>5553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050" b="1">
                <a:solidFill>
                  <a:sysClr val="windowText" lastClr="000000"/>
                </a:solidFill>
              </a:rPr>
              <a:t>Industria Textil y Confecciones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PE" sz="1050" b="1">
                <a:solidFill>
                  <a:sysClr val="windowText" lastClr="000000"/>
                </a:solidFill>
              </a:rPr>
              <a:t>Estructura empresarial (%)</a:t>
            </a:r>
          </a:p>
        </c:rich>
      </c:tx>
      <c:layout>
        <c:manualLayout>
          <c:xMode val="edge"/>
          <c:yMode val="edge"/>
          <c:x val="0.25577682005387792"/>
          <c:y val="1.1046124528093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364927598357268E-2"/>
          <c:y val="0.34671321117068099"/>
          <c:w val="0.79067491382211252"/>
          <c:h val="0.61636227477203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2965579041835223"/>
                  <c:y val="-5.0352954274243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823228496296452E-2"/>
                  <c:y val="-1.32381771625189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674402557967396"/>
                      <c:h val="0.1244346469239573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8350592814096184E-2"/>
                  <c:y val="1.66296432883022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593311283905114"/>
                  <c:y val="-7.33401784514465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'Estruct. empres.'!$B$7:$B$10</c:f>
              <c:strCache>
                <c:ptCount val="4"/>
                <c:pt idx="0">
                  <c:v>Grande</c:v>
                </c:pt>
                <c:pt idx="1">
                  <c:v>Mediana</c:v>
                </c:pt>
                <c:pt idx="2">
                  <c:v>Pequeña</c:v>
                </c:pt>
                <c:pt idx="3">
                  <c:v>Microempresa</c:v>
                </c:pt>
              </c:strCache>
            </c:strRef>
          </c:cat>
          <c:val>
            <c:numRef>
              <c:f>'Estruct. empres.'!$A$39:$A$42</c:f>
              <c:numCache>
                <c:formatCode>0.00</c:formatCode>
                <c:ptCount val="4"/>
                <c:pt idx="0">
                  <c:v>0.36191421599040413</c:v>
                </c:pt>
                <c:pt idx="1">
                  <c:v>0.10340406171154404</c:v>
                </c:pt>
                <c:pt idx="2">
                  <c:v>2.8870414029863092</c:v>
                </c:pt>
                <c:pt idx="3">
                  <c:v>96.647640319311748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E" sz="1000" b="1">
                <a:solidFill>
                  <a:schemeClr val="tx1"/>
                </a:solidFill>
              </a:rPr>
              <a:t>Exportaciones del sector textil</a:t>
            </a:r>
            <a:r>
              <a:rPr lang="es-PE" sz="1000" b="1" baseline="0">
                <a:solidFill>
                  <a:schemeClr val="tx1"/>
                </a:solidFill>
              </a:rPr>
              <a:t> y confecciones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s-PE" sz="1000" baseline="0">
                <a:solidFill>
                  <a:schemeClr val="tx1"/>
                </a:solidFill>
              </a:rPr>
              <a:t>(millones de US$ FOB)</a:t>
            </a:r>
          </a:p>
        </c:rich>
      </c:tx>
      <c:layout>
        <c:manualLayout>
          <c:xMode val="edge"/>
          <c:yMode val="edge"/>
          <c:x val="0.25542217713093729"/>
          <c:y val="1.8672620105990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0253927780122125E-2"/>
          <c:y val="0.13778407518922359"/>
          <c:w val="0.90348629454385476"/>
          <c:h val="0.697899228792532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Exportaciones!$C$5</c:f>
              <c:strCache>
                <c:ptCount val="1"/>
                <c:pt idx="0">
                  <c:v>Textil 1/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Exportaciones!$B$13:$B$21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Exportaciones!$C$13:$C$21</c:f>
              <c:numCache>
                <c:formatCode>#,##0</c:formatCode>
                <c:ptCount val="9"/>
                <c:pt idx="0">
                  <c:v>1243.3297694999949</c:v>
                </c:pt>
                <c:pt idx="1">
                  <c:v>1125.810384139995</c:v>
                </c:pt>
                <c:pt idx="2">
                  <c:v>1143.0528971100057</c:v>
                </c:pt>
                <c:pt idx="3">
                  <c:v>847.0664565700024</c:v>
                </c:pt>
                <c:pt idx="4">
                  <c:v>767.58183510999959</c:v>
                </c:pt>
                <c:pt idx="5">
                  <c:v>833.35274810000124</c:v>
                </c:pt>
                <c:pt idx="6">
                  <c:v>937.23831563999624</c:v>
                </c:pt>
                <c:pt idx="7">
                  <c:v>894.79126815999985</c:v>
                </c:pt>
                <c:pt idx="8">
                  <c:v>694.60711053998955</c:v>
                </c:pt>
              </c:numCache>
            </c:numRef>
          </c:val>
        </c:ser>
        <c:ser>
          <c:idx val="0"/>
          <c:order val="1"/>
          <c:tx>
            <c:strRef>
              <c:f>Exportaciones!$D$5</c:f>
              <c:strCache>
                <c:ptCount val="1"/>
                <c:pt idx="0">
                  <c:v>Confecciones 2/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Exportaciones!$B$13:$B$21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Exportaciones!$D$14:$D$21</c:f>
              <c:numCache>
                <c:formatCode>#,##0</c:formatCode>
                <c:ptCount val="8"/>
                <c:pt idx="0">
                  <c:v>787.84806399999809</c:v>
                </c:pt>
                <c:pt idx="1">
                  <c:v>637.88878142999931</c:v>
                </c:pt>
                <c:pt idx="2">
                  <c:v>478.91493356999928</c:v>
                </c:pt>
                <c:pt idx="3">
                  <c:v>428.82999448999851</c:v>
                </c:pt>
                <c:pt idx="4">
                  <c:v>433.1644601799976</c:v>
                </c:pt>
                <c:pt idx="5">
                  <c:v>461.06760997000003</c:v>
                </c:pt>
                <c:pt idx="6">
                  <c:v>463.3538665999987</c:v>
                </c:pt>
                <c:pt idx="7">
                  <c:v>329.71490005999971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241480"/>
        <c:axId val="558241872"/>
      </c:barChart>
      <c:lineChart>
        <c:grouping val="standard"/>
        <c:varyColors val="0"/>
        <c:ser>
          <c:idx val="2"/>
          <c:order val="2"/>
          <c:tx>
            <c:strRef>
              <c:f>Exportaciones!$E$5</c:f>
              <c:strCache>
                <c:ptCount val="1"/>
                <c:pt idx="0">
                  <c:v>Textil y Confecciones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0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Exportaciones!$B$13:$B$21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Exportaciones!$E$13:$E$21</c:f>
              <c:numCache>
                <c:formatCode>#,##0</c:formatCode>
                <c:ptCount val="9"/>
                <c:pt idx="0">
                  <c:v>2149.9241715000035</c:v>
                </c:pt>
                <c:pt idx="1">
                  <c:v>1913.6584481399932</c:v>
                </c:pt>
                <c:pt idx="2">
                  <c:v>1780.9416785400049</c:v>
                </c:pt>
                <c:pt idx="3">
                  <c:v>1325.9813901400016</c:v>
                </c:pt>
                <c:pt idx="4">
                  <c:v>1196.4118295999981</c:v>
                </c:pt>
                <c:pt idx="5">
                  <c:v>1266.5172082799988</c:v>
                </c:pt>
                <c:pt idx="6">
                  <c:v>1398.3059256099964</c:v>
                </c:pt>
                <c:pt idx="7">
                  <c:v>1358.1451347599987</c:v>
                </c:pt>
                <c:pt idx="8">
                  <c:v>1024.3220105999892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41480"/>
        <c:axId val="558241872"/>
      </c:lineChart>
      <c:catAx>
        <c:axId val="55824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8241872"/>
        <c:crosses val="autoZero"/>
        <c:auto val="1"/>
        <c:lblAlgn val="ctr"/>
        <c:lblOffset val="100"/>
        <c:noMultiLvlLbl val="0"/>
      </c:catAx>
      <c:valAx>
        <c:axId val="5582418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824148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32042928596188"/>
          <c:y val="0.92075413773792414"/>
          <c:w val="0.73360886901680045"/>
          <c:h val="7.2301277250369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800">
                <a:solidFill>
                  <a:sysClr val="windowText" lastClr="000000"/>
                </a:solidFill>
              </a:rPr>
              <a:t>Principales</a:t>
            </a:r>
            <a:r>
              <a:rPr lang="es-PE" sz="800" baseline="0">
                <a:solidFill>
                  <a:sysClr val="windowText" lastClr="000000"/>
                </a:solidFill>
              </a:rPr>
              <a:t> destinos de exportaciones textiles y confecciones, 2020</a:t>
            </a:r>
            <a:endParaRPr lang="es-PE" sz="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8.9935873400440319E-2"/>
          <c:y val="1.9406568081428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4809939977341971"/>
          <c:y val="0.2052497145483933"/>
          <c:w val="0.67683639075946611"/>
          <c:h val="0.713163767664635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6.9108999596204325E-3"/>
                  <c:y val="0.10049773740829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215245030304353E-2"/>
                  <c:y val="-3.9406779661016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254804537653943"/>
                  <c:y val="-1.40015269626877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938027701356613E-2"/>
                  <c:y val="-0.101270191835776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654350898445386E-2"/>
                  <c:y val="7.185899515369567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Exportaciones!$P$21:$P$26</c:f>
              <c:strCache>
                <c:ptCount val="6"/>
                <c:pt idx="0">
                  <c:v>Estados Unidos</c:v>
                </c:pt>
                <c:pt idx="1">
                  <c:v>Chile</c:v>
                </c:pt>
                <c:pt idx="2">
                  <c:v>Brasil</c:v>
                </c:pt>
                <c:pt idx="3">
                  <c:v>Colombia</c:v>
                </c:pt>
                <c:pt idx="4">
                  <c:v>Ecuador</c:v>
                </c:pt>
                <c:pt idx="5">
                  <c:v>Otros</c:v>
                </c:pt>
              </c:strCache>
            </c:strRef>
          </c:cat>
          <c:val>
            <c:numRef>
              <c:f>Exportaciones!$Q$21:$Q$26</c:f>
              <c:numCache>
                <c:formatCode>_ * #,##0.0_ ;_ * \-#,##0.0_ ;_ * "-"??_ ;_ @_ </c:formatCode>
                <c:ptCount val="6"/>
                <c:pt idx="0">
                  <c:v>54.277613705121595</c:v>
                </c:pt>
                <c:pt idx="1">
                  <c:v>4.4644998591031841</c:v>
                </c:pt>
                <c:pt idx="2">
                  <c:v>4.4271743417323126</c:v>
                </c:pt>
                <c:pt idx="3">
                  <c:v>3.9374498929662876</c:v>
                </c:pt>
                <c:pt idx="4">
                  <c:v>2.950176189448324</c:v>
                </c:pt>
                <c:pt idx="5">
                  <c:v>29.943086011628296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E" sz="900" b="1">
                <a:solidFill>
                  <a:schemeClr val="tx1"/>
                </a:solidFill>
              </a:rPr>
              <a:t>Importaciones de</a:t>
            </a:r>
            <a:r>
              <a:rPr lang="es-PE" sz="900" b="1" baseline="0">
                <a:solidFill>
                  <a:schemeClr val="tx1"/>
                </a:solidFill>
              </a:rPr>
              <a:t> productos </a:t>
            </a:r>
            <a:r>
              <a:rPr lang="es-PE" sz="900" b="1">
                <a:solidFill>
                  <a:schemeClr val="tx1"/>
                </a:solidFill>
              </a:rPr>
              <a:t>textiles</a:t>
            </a:r>
            <a:r>
              <a:rPr lang="es-PE" sz="900" b="1" baseline="0">
                <a:solidFill>
                  <a:schemeClr val="tx1"/>
                </a:solidFill>
              </a:rPr>
              <a:t> y confecciones</a:t>
            </a:r>
          </a:p>
          <a:p>
            <a:pPr>
              <a:defRPr sz="900">
                <a:solidFill>
                  <a:schemeClr val="tx1"/>
                </a:solidFill>
              </a:defRPr>
            </a:pPr>
            <a:r>
              <a:rPr lang="es-PE" sz="900" baseline="0">
                <a:solidFill>
                  <a:schemeClr val="tx1"/>
                </a:solidFill>
              </a:rPr>
              <a:t>(millones de US$ CIF)</a:t>
            </a:r>
          </a:p>
        </c:rich>
      </c:tx>
      <c:layout>
        <c:manualLayout>
          <c:xMode val="edge"/>
          <c:yMode val="edge"/>
          <c:x val="0.18401696831222047"/>
          <c:y val="2.8042635817083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0253927780122125E-2"/>
          <c:y val="0.14715395449484914"/>
          <c:w val="0.869857863697718"/>
          <c:h val="0.674474530528468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Importaciones!$C$5</c:f>
              <c:strCache>
                <c:ptCount val="1"/>
                <c:pt idx="0">
                  <c:v>Textil 1/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Importaciones!$B$13:$B$21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Importaciones!$C$13:$C$21</c:f>
              <c:numCache>
                <c:formatCode>#,##0</c:formatCode>
                <c:ptCount val="9"/>
                <c:pt idx="0">
                  <c:v>1031.8410510530086</c:v>
                </c:pt>
                <c:pt idx="1">
                  <c:v>1078.872756173012</c:v>
                </c:pt>
                <c:pt idx="2">
                  <c:v>1141.2809416439841</c:v>
                </c:pt>
                <c:pt idx="3">
                  <c:v>1085.258859864997</c:v>
                </c:pt>
                <c:pt idx="4">
                  <c:v>1042.6216230380119</c:v>
                </c:pt>
                <c:pt idx="5">
                  <c:v>1072.2403944299981</c:v>
                </c:pt>
                <c:pt idx="6">
                  <c:v>1191.7187395050134</c:v>
                </c:pt>
                <c:pt idx="7">
                  <c:v>1213.4128970259583</c:v>
                </c:pt>
                <c:pt idx="8">
                  <c:v>1575.7731640799686</c:v>
                </c:pt>
              </c:numCache>
            </c:numRef>
          </c:val>
        </c:ser>
        <c:ser>
          <c:idx val="0"/>
          <c:order val="1"/>
          <c:tx>
            <c:strRef>
              <c:f>Importaciones!$D$5</c:f>
              <c:strCache>
                <c:ptCount val="1"/>
                <c:pt idx="0">
                  <c:v>Confecciones 2/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Importaciones!$B$13:$B$21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Importaciones!$D$13:$D$21</c:f>
              <c:numCache>
                <c:formatCode>#,##0</c:formatCode>
                <c:ptCount val="9"/>
                <c:pt idx="0">
                  <c:v>402.58494325200957</c:v>
                </c:pt>
                <c:pt idx="1">
                  <c:v>499.35783183399508</c:v>
                </c:pt>
                <c:pt idx="2">
                  <c:v>534.52162491701085</c:v>
                </c:pt>
                <c:pt idx="3">
                  <c:v>500.82158512899997</c:v>
                </c:pt>
                <c:pt idx="4">
                  <c:v>474.03552197800951</c:v>
                </c:pt>
                <c:pt idx="5">
                  <c:v>511.94849626500536</c:v>
                </c:pt>
                <c:pt idx="6">
                  <c:v>585.76922311699616</c:v>
                </c:pt>
                <c:pt idx="7">
                  <c:v>615.75949668396697</c:v>
                </c:pt>
                <c:pt idx="8">
                  <c:v>515.33067954900798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795904"/>
        <c:axId val="499796296"/>
      </c:barChart>
      <c:lineChart>
        <c:grouping val="standard"/>
        <c:varyColors val="0"/>
        <c:ser>
          <c:idx val="2"/>
          <c:order val="2"/>
          <c:tx>
            <c:strRef>
              <c:f>Importaciones!$E$5</c:f>
              <c:strCache>
                <c:ptCount val="1"/>
                <c:pt idx="0">
                  <c:v>Textil y Confecciones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0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7.129730220438525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297302204385224E-2"/>
                  <c:y val="-4.71142695396230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09184346276576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83119299369220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8763411415078246E-2"/>
                  <c:y val="4.318758150469429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Importaciones!$B$13:$B$21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Importaciones!$E$13:$E$21</c:f>
              <c:numCache>
                <c:formatCode>#,##0</c:formatCode>
                <c:ptCount val="9"/>
                <c:pt idx="0">
                  <c:v>1434.4259943050183</c:v>
                </c:pt>
                <c:pt idx="1">
                  <c:v>1578.2305880070071</c:v>
                </c:pt>
                <c:pt idx="2">
                  <c:v>1675.8025665609948</c:v>
                </c:pt>
                <c:pt idx="3">
                  <c:v>1586.0804449939969</c:v>
                </c:pt>
                <c:pt idx="4">
                  <c:v>1516.6571450160213</c:v>
                </c:pt>
                <c:pt idx="5">
                  <c:v>1584.1888906950035</c:v>
                </c:pt>
                <c:pt idx="6">
                  <c:v>1777.4879626220095</c:v>
                </c:pt>
                <c:pt idx="7">
                  <c:v>1829.1723937099252</c:v>
                </c:pt>
                <c:pt idx="8">
                  <c:v>2091.1038436289764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95904"/>
        <c:axId val="499796296"/>
      </c:lineChart>
      <c:catAx>
        <c:axId val="499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9796296"/>
        <c:crosses val="autoZero"/>
        <c:auto val="1"/>
        <c:lblAlgn val="ctr"/>
        <c:lblOffset val="100"/>
        <c:noMultiLvlLbl val="0"/>
      </c:catAx>
      <c:valAx>
        <c:axId val="499796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9795904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19546573211985"/>
          <c:y val="0.92049411368413558"/>
          <c:w val="0.75631870352699615"/>
          <c:h val="7.950588631586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800">
                <a:solidFill>
                  <a:sysClr val="windowText" lastClr="000000"/>
                </a:solidFill>
              </a:rPr>
              <a:t>Importaciones de productos </a:t>
            </a:r>
            <a:r>
              <a:rPr lang="es-PE" sz="800" baseline="0">
                <a:solidFill>
                  <a:sysClr val="windowText" lastClr="000000"/>
                </a:solidFill>
              </a:rPr>
              <a:t>textiles y confecciones, según país de origen, 2020</a:t>
            </a:r>
            <a:endParaRPr lang="es-PE" sz="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488067087589282"/>
          <c:y val="2.31926431990119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6366170173000819"/>
          <c:y val="0.21750472826926046"/>
          <c:w val="0.64183873300667138"/>
          <c:h val="0.76218349544542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6.9108999596204325E-3"/>
                  <c:y val="0.10049773740829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74613003095974E-2"/>
                  <c:y val="4.0250115794349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408888130469754E-2"/>
                  <c:y val="4.1492010189902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1898864809084"/>
                      <c:h val="0.19788627064999229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767058335974254E-2"/>
                  <c:y val="2.8554886521537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85841398308183"/>
                      <c:h val="0.1978862706499922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5799793601651164E-2"/>
                  <c:y val="-3.9995850702485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494470311954039E-2"/>
                  <c:y val="4.361056430446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Importaciones!$P$21:$P$26</c:f>
              <c:strCache>
                <c:ptCount val="6"/>
                <c:pt idx="0">
                  <c:v>China</c:v>
                </c:pt>
                <c:pt idx="1">
                  <c:v>India</c:v>
                </c:pt>
                <c:pt idx="2">
                  <c:v>Bangladesh</c:v>
                </c:pt>
                <c:pt idx="3">
                  <c:v>Estados Unidos</c:v>
                </c:pt>
                <c:pt idx="4">
                  <c:v>Colombia</c:v>
                </c:pt>
                <c:pt idx="5">
                  <c:v>Otros </c:v>
                </c:pt>
              </c:strCache>
            </c:strRef>
          </c:cat>
          <c:val>
            <c:numRef>
              <c:f>Importaciones!$Q$21:$Q$26</c:f>
              <c:numCache>
                <c:formatCode>_ * #,##0.0_ ;_ * \-#,##0.0_ ;_ * "-"??_ ;_ @_ </c:formatCode>
                <c:ptCount val="6"/>
                <c:pt idx="0">
                  <c:v>67.079149670812157</c:v>
                </c:pt>
                <c:pt idx="1">
                  <c:v>9.6660496840854364</c:v>
                </c:pt>
                <c:pt idx="2">
                  <c:v>3.6287868548560969</c:v>
                </c:pt>
                <c:pt idx="3">
                  <c:v>2.2631997649561328</c:v>
                </c:pt>
                <c:pt idx="4">
                  <c:v>2.0627131549403943</c:v>
                </c:pt>
                <c:pt idx="5">
                  <c:v>15.30010087034978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900" b="1" baseline="0">
                <a:solidFill>
                  <a:sysClr val="windowText" lastClr="000000"/>
                </a:solidFill>
              </a:rPr>
              <a:t>PEA ocupada en el sector textil y confecciones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900" baseline="0">
                <a:solidFill>
                  <a:sysClr val="windowText" lastClr="000000"/>
                </a:solidFill>
              </a:rPr>
              <a:t>(Miles de personas)</a:t>
            </a:r>
            <a:endParaRPr lang="es-PE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991556625855615"/>
          <c:y val="3.19614600890543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9684900235634122E-2"/>
          <c:y val="0.15988872322912298"/>
          <c:w val="0.91254783988805643"/>
          <c:h val="0.65556422680892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Empleo!$C$5</c:f>
              <c:strCache>
                <c:ptCount val="1"/>
                <c:pt idx="0">
                  <c:v>Textil 1/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Empleo!$B$11:$B$19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2020*</c:v>
                </c:pt>
              </c:strCache>
            </c:strRef>
          </c:cat>
          <c:val>
            <c:numRef>
              <c:f>Empleo!$C$11:$C$19</c:f>
              <c:numCache>
                <c:formatCode>#,##0</c:formatCode>
                <c:ptCount val="9"/>
                <c:pt idx="0">
                  <c:v>116.25157</c:v>
                </c:pt>
                <c:pt idx="1">
                  <c:v>137.05178979015349</c:v>
                </c:pt>
                <c:pt idx="2">
                  <c:v>109.25121984386445</c:v>
                </c:pt>
                <c:pt idx="3">
                  <c:v>102.50403992629052</c:v>
                </c:pt>
                <c:pt idx="4">
                  <c:v>107.0333513584137</c:v>
                </c:pt>
                <c:pt idx="5">
                  <c:v>88.258271827697754</c:v>
                </c:pt>
                <c:pt idx="6">
                  <c:v>94.74710703516007</c:v>
                </c:pt>
                <c:pt idx="7">
                  <c:v>94.172812028884891</c:v>
                </c:pt>
                <c:pt idx="8">
                  <c:v>75.779885150909422</c:v>
                </c:pt>
              </c:numCache>
            </c:numRef>
          </c:val>
        </c:ser>
        <c:ser>
          <c:idx val="1"/>
          <c:order val="1"/>
          <c:tx>
            <c:strRef>
              <c:f>Empleo!$D$5</c:f>
              <c:strCache>
                <c:ptCount val="1"/>
                <c:pt idx="0">
                  <c:v>Confección 2/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Empleo!$B$11:$B$19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2020*</c:v>
                </c:pt>
              </c:strCache>
            </c:strRef>
          </c:cat>
          <c:val>
            <c:numRef>
              <c:f>Empleo!$D$11:$D$19</c:f>
              <c:numCache>
                <c:formatCode>#,##0</c:formatCode>
                <c:ptCount val="9"/>
                <c:pt idx="0">
                  <c:v>328.52331999999961</c:v>
                </c:pt>
                <c:pt idx="1">
                  <c:v>338.61186937999724</c:v>
                </c:pt>
                <c:pt idx="2">
                  <c:v>302.07986935877801</c:v>
                </c:pt>
                <c:pt idx="3">
                  <c:v>344.08503042101859</c:v>
                </c:pt>
                <c:pt idx="4">
                  <c:v>315.15440936446191</c:v>
                </c:pt>
                <c:pt idx="5">
                  <c:v>375.00459421920777</c:v>
                </c:pt>
                <c:pt idx="6">
                  <c:v>318.16828593659403</c:v>
                </c:pt>
                <c:pt idx="7">
                  <c:v>303.98753539586068</c:v>
                </c:pt>
                <c:pt idx="8">
                  <c:v>205.85190993690492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434688"/>
        <c:axId val="541435080"/>
      </c:barChart>
      <c:lineChart>
        <c:grouping val="standard"/>
        <c:varyColors val="0"/>
        <c:ser>
          <c:idx val="2"/>
          <c:order val="2"/>
          <c:tx>
            <c:strRef>
              <c:f>Empleo!$E$5</c:f>
              <c:strCache>
                <c:ptCount val="1"/>
                <c:pt idx="0">
                  <c:v>Textil y Confección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Empleo!$B$11:$B$19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2020*</c:v>
                </c:pt>
              </c:strCache>
            </c:strRef>
          </c:cat>
          <c:val>
            <c:numRef>
              <c:f>Empleo!$E$11:$E$19</c:f>
              <c:numCache>
                <c:formatCode>#,##0</c:formatCode>
                <c:ptCount val="9"/>
                <c:pt idx="0">
                  <c:v>444.77488999999963</c:v>
                </c:pt>
                <c:pt idx="1">
                  <c:v>475.66365917015071</c:v>
                </c:pt>
                <c:pt idx="2">
                  <c:v>411.33108920264249</c:v>
                </c:pt>
                <c:pt idx="3">
                  <c:v>446.58907034730908</c:v>
                </c:pt>
                <c:pt idx="4">
                  <c:v>422.18776072287562</c:v>
                </c:pt>
                <c:pt idx="5">
                  <c:v>463.26286604690551</c:v>
                </c:pt>
                <c:pt idx="6">
                  <c:v>412.9153929717541</c:v>
                </c:pt>
                <c:pt idx="7">
                  <c:v>398.16034742474557</c:v>
                </c:pt>
                <c:pt idx="8">
                  <c:v>281.63179508781434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434688"/>
        <c:axId val="541435080"/>
      </c:lineChart>
      <c:catAx>
        <c:axId val="54143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41435080"/>
        <c:crosses val="autoZero"/>
        <c:auto val="1"/>
        <c:lblAlgn val="ctr"/>
        <c:lblOffset val="100"/>
        <c:noMultiLvlLbl val="0"/>
      </c:catAx>
      <c:valAx>
        <c:axId val="5414350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4143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53921892981371"/>
          <c:y val="0.92391518737672584"/>
          <c:w val="0.80989124534615653"/>
          <c:h val="7.6084812623274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448124</xdr:colOff>
      <xdr:row>89</xdr:row>
      <xdr:rowOff>152401</xdr:rowOff>
    </xdr:from>
    <xdr:to>
      <xdr:col>12</xdr:col>
      <xdr:colOff>591669</xdr:colOff>
      <xdr:row>100</xdr:row>
      <xdr:rowOff>125505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35297</xdr:colOff>
      <xdr:row>90</xdr:row>
      <xdr:rowOff>0</xdr:rowOff>
    </xdr:from>
    <xdr:to>
      <xdr:col>4</xdr:col>
      <xdr:colOff>286870</xdr:colOff>
      <xdr:row>101</xdr:row>
      <xdr:rowOff>71719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0.17255</cdr:x>
      <cdr:y>0</cdr:y>
    </cdr:from>
    <cdr:to>
      <cdr:x>0.84353</cdr:x>
      <cdr:y>0.13158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83268" y="0"/>
          <a:ext cx="2268087" cy="268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E" sz="1100" b="1"/>
            <a:t>Participación en PBI Total,</a:t>
          </a:r>
          <a:r>
            <a:rPr lang="es-PE" sz="1100" b="1" baseline="0"/>
            <a:t> 2019</a:t>
          </a:r>
          <a:endParaRPr lang="es-PE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313764</xdr:colOff>
      <xdr:row>37</xdr:row>
      <xdr:rowOff>156882</xdr:rowOff>
    </xdr:from>
    <xdr:to>
      <xdr:col>5</xdr:col>
      <xdr:colOff>645459</xdr:colOff>
      <xdr:row>50</xdr:row>
      <xdr:rowOff>125507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26671</xdr:colOff>
      <xdr:row>4</xdr:row>
      <xdr:rowOff>53340</xdr:rowOff>
    </xdr:from>
    <xdr:to>
      <xdr:col>11</xdr:col>
      <xdr:colOff>304801</xdr:colOff>
      <xdr:row>19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91440</xdr:colOff>
      <xdr:row>27</xdr:row>
      <xdr:rowOff>99060</xdr:rowOff>
    </xdr:from>
    <xdr:to>
      <xdr:col>18</xdr:col>
      <xdr:colOff>198120</xdr:colOff>
      <xdr:row>37</xdr:row>
      <xdr:rowOff>144780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91441</xdr:colOff>
      <xdr:row>5</xdr:row>
      <xdr:rowOff>0</xdr:rowOff>
    </xdr:from>
    <xdr:to>
      <xdr:col>11</xdr:col>
      <xdr:colOff>213360</xdr:colOff>
      <xdr:row>19</xdr:row>
      <xdr:rowOff>135254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28</xdr:row>
      <xdr:rowOff>38100</xdr:rowOff>
    </xdr:from>
    <xdr:to>
      <xdr:col>19</xdr:col>
      <xdr:colOff>472440</xdr:colOff>
      <xdr:row>39</xdr:row>
      <xdr:rowOff>99060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</xdr:colOff>
      <xdr:row>4</xdr:row>
      <xdr:rowOff>68580</xdr:rowOff>
    </xdr:from>
    <xdr:to>
      <xdr:col>10</xdr:col>
      <xdr:colOff>769620</xdr:colOff>
      <xdr:row>17</xdr:row>
      <xdr:rowOff>15240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342510</xdr:colOff>
      <xdr:row>11</xdr:row>
      <xdr:rowOff>281940</xdr:rowOff>
    </xdr:from>
    <xdr:to>
      <xdr:col>2</xdr:col>
      <xdr:colOff>1767840</xdr:colOff>
      <xdr:row>14</xdr:row>
      <xdr:rowOff>419100</xdr:rowOff>
    </xdr:to>
    <xdr:pic>
      <xdr:nvPicPr>
        <xdr:cNvPr id="106" name="Imagen 105" descr="http://www.amawebs.com/storage/photos/l35bc39bdpt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470" y="3314700"/>
          <a:ext cx="1425330" cy="2042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539508</xdr:colOff>
      <xdr:row>13</xdr:row>
      <xdr:rowOff>73884</xdr:rowOff>
    </xdr:from>
    <xdr:to>
      <xdr:col>7</xdr:col>
      <xdr:colOff>850320</xdr:colOff>
      <xdr:row>13</xdr:row>
      <xdr:rowOff>388620</xdr:rowOff>
    </xdr:to>
    <xdr:sp macro="" textlink="">
      <xdr:nvSpPr>
        <xdr:cNvPr id="111" name="Flecha abajo 110"/>
        <xdr:cNvSpPr/>
      </xdr:nvSpPr>
      <xdr:spPr>
        <a:xfrm>
          <a:off x="8670048" y="4577304"/>
          <a:ext cx="310812" cy="314736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563274</xdr:colOff>
      <xdr:row>15</xdr:row>
      <xdr:rowOff>83819</xdr:rowOff>
    </xdr:from>
    <xdr:to>
      <xdr:col>7</xdr:col>
      <xdr:colOff>830580</xdr:colOff>
      <xdr:row>15</xdr:row>
      <xdr:rowOff>350518</xdr:rowOff>
    </xdr:to>
    <xdr:sp macro="" textlink="">
      <xdr:nvSpPr>
        <xdr:cNvPr id="113" name="Flecha abajo 112"/>
        <xdr:cNvSpPr/>
      </xdr:nvSpPr>
      <xdr:spPr>
        <a:xfrm rot="10800000">
          <a:off x="8693814" y="5455919"/>
          <a:ext cx="267306" cy="266699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554494</xdr:colOff>
      <xdr:row>16</xdr:row>
      <xdr:rowOff>116205</xdr:rowOff>
    </xdr:from>
    <xdr:to>
      <xdr:col>7</xdr:col>
      <xdr:colOff>865306</xdr:colOff>
      <xdr:row>16</xdr:row>
      <xdr:rowOff>306703</xdr:rowOff>
    </xdr:to>
    <xdr:sp macro="" textlink="">
      <xdr:nvSpPr>
        <xdr:cNvPr id="114" name="Flecha abajo 113"/>
        <xdr:cNvSpPr/>
      </xdr:nvSpPr>
      <xdr:spPr>
        <a:xfrm rot="10800000">
          <a:off x="8685034" y="5922645"/>
          <a:ext cx="310812" cy="19049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7</xdr:row>
      <xdr:rowOff>16565</xdr:rowOff>
    </xdr:from>
    <xdr:to>
      <xdr:col>2</xdr:col>
      <xdr:colOff>339587</xdr:colOff>
      <xdr:row>18</xdr:row>
      <xdr:rowOff>0</xdr:rowOff>
    </xdr:to>
    <xdr:sp macro="" textlink="">
      <xdr:nvSpPr>
        <xdr:cNvPr id="115" name="Rectángulo 114"/>
        <xdr:cNvSpPr/>
      </xdr:nvSpPr>
      <xdr:spPr>
        <a:xfrm>
          <a:off x="9715500" y="12179990"/>
          <a:ext cx="339587" cy="6212785"/>
        </a:xfrm>
        <a:prstGeom prst="rect">
          <a:avLst/>
        </a:prstGeom>
        <a:solidFill>
          <a:srgbClr val="418AB3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vert="wordArtVert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G Omega" panose="020B0502050508020304" pitchFamily="34" charset="0"/>
            </a:rPr>
            <a:t>TEXTIL Y CONFECCIÓNES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9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G Omega" panose="020B0502050508020304" pitchFamily="34" charset="0"/>
          </a:endParaRPr>
        </a:p>
      </xdr:txBody>
    </xdr:sp>
    <xdr:clientData/>
  </xdr:twoCellAnchor>
  <xdr:twoCellAnchor editAs="oneCell">
    <xdr:from>
      <xdr:col>2</xdr:col>
      <xdr:colOff>319295</xdr:colOff>
      <xdr:row>7</xdr:row>
      <xdr:rowOff>24082</xdr:rowOff>
    </xdr:from>
    <xdr:to>
      <xdr:col>2</xdr:col>
      <xdr:colOff>1760220</xdr:colOff>
      <xdr:row>11</xdr:row>
      <xdr:rowOff>266700</xdr:rowOff>
    </xdr:to>
    <xdr:pic>
      <xdr:nvPicPr>
        <xdr:cNvPr id="116" name="Imagen 1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255" y="1319482"/>
          <a:ext cx="1440925" cy="1979978"/>
        </a:xfrm>
        <a:prstGeom prst="rect">
          <a:avLst/>
        </a:prstGeom>
      </xdr:spPr>
    </xdr:pic>
    <xdr:clientData/>
  </xdr:twoCellAnchor>
  <xdr:twoCellAnchor editAs="oneCell">
    <xdr:from>
      <xdr:col>2</xdr:col>
      <xdr:colOff>345381</xdr:colOff>
      <xdr:row>14</xdr:row>
      <xdr:rowOff>419100</xdr:rowOff>
    </xdr:from>
    <xdr:to>
      <xdr:col>2</xdr:col>
      <xdr:colOff>1767840</xdr:colOff>
      <xdr:row>18</xdr:row>
      <xdr:rowOff>7620</xdr:rowOff>
    </xdr:to>
    <xdr:pic>
      <xdr:nvPicPr>
        <xdr:cNvPr id="121" name="Imagen 120" descr="http://www.josatex.com/publicidad_grande/20_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341" y="5356860"/>
          <a:ext cx="1422459" cy="132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548203</xdr:colOff>
      <xdr:row>11</xdr:row>
      <xdr:rowOff>42653</xdr:rowOff>
    </xdr:from>
    <xdr:to>
      <xdr:col>7</xdr:col>
      <xdr:colOff>859015</xdr:colOff>
      <xdr:row>11</xdr:row>
      <xdr:rowOff>335280</xdr:rowOff>
    </xdr:to>
    <xdr:sp macro="" textlink="">
      <xdr:nvSpPr>
        <xdr:cNvPr id="122" name="Flecha abajo 121"/>
        <xdr:cNvSpPr/>
      </xdr:nvSpPr>
      <xdr:spPr>
        <a:xfrm>
          <a:off x="8678743" y="3075413"/>
          <a:ext cx="310812" cy="292627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7</xdr:col>
      <xdr:colOff>552589</xdr:colOff>
      <xdr:row>17</xdr:row>
      <xdr:rowOff>110490</xdr:rowOff>
    </xdr:from>
    <xdr:to>
      <xdr:col>7</xdr:col>
      <xdr:colOff>863401</xdr:colOff>
      <xdr:row>17</xdr:row>
      <xdr:rowOff>300988</xdr:rowOff>
    </xdr:to>
    <xdr:sp macro="" textlink="">
      <xdr:nvSpPr>
        <xdr:cNvPr id="123" name="Flecha abajo 122"/>
        <xdr:cNvSpPr/>
      </xdr:nvSpPr>
      <xdr:spPr>
        <a:xfrm rot="10800000">
          <a:off x="8683129" y="6351270"/>
          <a:ext cx="310812" cy="19049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556260</xdr:colOff>
      <xdr:row>7</xdr:row>
      <xdr:rowOff>76200</xdr:rowOff>
    </xdr:from>
    <xdr:to>
      <xdr:col>7</xdr:col>
      <xdr:colOff>867072</xdr:colOff>
      <xdr:row>7</xdr:row>
      <xdr:rowOff>347871</xdr:rowOff>
    </xdr:to>
    <xdr:sp macro="" textlink="">
      <xdr:nvSpPr>
        <xdr:cNvPr id="17" name="Flecha abajo 16"/>
        <xdr:cNvSpPr/>
      </xdr:nvSpPr>
      <xdr:spPr>
        <a:xfrm>
          <a:off x="8839200" y="1371600"/>
          <a:ext cx="310812" cy="271671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7</xdr:col>
      <xdr:colOff>541020</xdr:colOff>
      <xdr:row>8</xdr:row>
      <xdr:rowOff>83820</xdr:rowOff>
    </xdr:from>
    <xdr:to>
      <xdr:col>7</xdr:col>
      <xdr:colOff>851832</xdr:colOff>
      <xdr:row>8</xdr:row>
      <xdr:rowOff>355491</xdr:rowOff>
    </xdr:to>
    <xdr:sp macro="" textlink="">
      <xdr:nvSpPr>
        <xdr:cNvPr id="18" name="Flecha abajo 17"/>
        <xdr:cNvSpPr/>
      </xdr:nvSpPr>
      <xdr:spPr>
        <a:xfrm>
          <a:off x="8823960" y="1813560"/>
          <a:ext cx="310812" cy="271671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7</xdr:col>
      <xdr:colOff>510540</xdr:colOff>
      <xdr:row>9</xdr:row>
      <xdr:rowOff>83820</xdr:rowOff>
    </xdr:from>
    <xdr:to>
      <xdr:col>7</xdr:col>
      <xdr:colOff>821352</xdr:colOff>
      <xdr:row>9</xdr:row>
      <xdr:rowOff>274318</xdr:rowOff>
    </xdr:to>
    <xdr:sp macro="" textlink="">
      <xdr:nvSpPr>
        <xdr:cNvPr id="19" name="Flecha abajo 18"/>
        <xdr:cNvSpPr/>
      </xdr:nvSpPr>
      <xdr:spPr>
        <a:xfrm rot="10800000">
          <a:off x="8793480" y="2247900"/>
          <a:ext cx="310812" cy="19049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533400</xdr:colOff>
      <xdr:row>10</xdr:row>
      <xdr:rowOff>83820</xdr:rowOff>
    </xdr:from>
    <xdr:to>
      <xdr:col>7</xdr:col>
      <xdr:colOff>844212</xdr:colOff>
      <xdr:row>10</xdr:row>
      <xdr:rowOff>274318</xdr:rowOff>
    </xdr:to>
    <xdr:sp macro="" textlink="">
      <xdr:nvSpPr>
        <xdr:cNvPr id="20" name="Flecha abajo 19"/>
        <xdr:cNvSpPr/>
      </xdr:nvSpPr>
      <xdr:spPr>
        <a:xfrm rot="10800000">
          <a:off x="8816340" y="2682240"/>
          <a:ext cx="310812" cy="190498"/>
        </a:xfrm>
        <a:prstGeom prst="downArrow">
          <a:avLst/>
        </a:prstGeom>
        <a:solidFill>
          <a:srgbClr val="FEC306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541020</xdr:colOff>
      <xdr:row>14</xdr:row>
      <xdr:rowOff>60960</xdr:rowOff>
    </xdr:from>
    <xdr:to>
      <xdr:col>7</xdr:col>
      <xdr:colOff>851832</xdr:colOff>
      <xdr:row>14</xdr:row>
      <xdr:rowOff>388620</xdr:rowOff>
    </xdr:to>
    <xdr:sp macro="" textlink="">
      <xdr:nvSpPr>
        <xdr:cNvPr id="21" name="Flecha abajo 20"/>
        <xdr:cNvSpPr/>
      </xdr:nvSpPr>
      <xdr:spPr>
        <a:xfrm>
          <a:off x="8671560" y="4998720"/>
          <a:ext cx="310812" cy="327660"/>
        </a:xfrm>
        <a:prstGeom prst="downArrow">
          <a:avLst/>
        </a:prstGeom>
        <a:solidFill>
          <a:srgbClr val="C0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  <sheetName val="Ctas-Ind (1)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  <sheetName val="gráfico tirm. vbp otde-vab cc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9"/>
  <sheetViews>
    <sheetView tabSelected="1" zoomScale="85" zoomScaleNormal="85" workbookViewId="0"/>
  </sheetViews>
  <sheetFormatPr baseColWidth="10" defaultColWidth="11.44140625" defaultRowHeight="14.4"/>
  <cols>
    <col min="1" max="1" width="7.77734375" style="8" customWidth="1"/>
    <col min="2" max="2" width="3.44140625" style="8" customWidth="1"/>
    <col min="3" max="3" width="38.109375" style="8" customWidth="1"/>
    <col min="4" max="8" width="7.44140625" style="8" customWidth="1"/>
    <col min="9" max="9" width="8.33203125" style="8" customWidth="1"/>
    <col min="10" max="23" width="8.88671875" style="8" customWidth="1"/>
    <col min="24" max="24" width="7.5546875" style="8" customWidth="1"/>
    <col min="25" max="25" width="8.5546875" style="8" customWidth="1"/>
    <col min="26" max="27" width="11.44140625" style="8"/>
    <col min="28" max="28" width="43" style="8" customWidth="1"/>
    <col min="29" max="29" width="3.33203125" style="8" customWidth="1"/>
    <col min="30" max="16384" width="11.44140625" style="8"/>
  </cols>
  <sheetData>
    <row r="1" spans="2:16" s="17" customFormat="1" ht="37.200000000000003" customHeight="1">
      <c r="B1" s="60" t="s">
        <v>114</v>
      </c>
      <c r="C1" s="42"/>
      <c r="D1" s="42"/>
      <c r="E1" s="42"/>
      <c r="F1" s="42"/>
      <c r="G1" s="42"/>
      <c r="H1" s="42"/>
      <c r="I1" s="42"/>
    </row>
    <row r="2" spans="2:16" s="17" customFormat="1" ht="12" customHeight="1">
      <c r="B2" s="61" t="s">
        <v>26</v>
      </c>
      <c r="C2" s="43"/>
      <c r="D2" s="43"/>
      <c r="E2" s="43"/>
      <c r="F2" s="43"/>
      <c r="G2" s="43"/>
      <c r="H2" s="43"/>
      <c r="I2" s="43"/>
    </row>
    <row r="3" spans="2:16" s="18" customFormat="1" ht="12" customHeight="1">
      <c r="B3" s="62" t="s">
        <v>27</v>
      </c>
      <c r="C3" s="44"/>
      <c r="D3" s="44"/>
      <c r="E3" s="44"/>
      <c r="F3" s="44"/>
      <c r="G3" s="44"/>
      <c r="H3" s="44"/>
      <c r="I3" s="44"/>
    </row>
    <row r="4" spans="2:16" s="18" customFormat="1" ht="17.399999999999999" customHeight="1">
      <c r="B4" s="45" t="s">
        <v>28</v>
      </c>
      <c r="C4" s="63"/>
      <c r="D4" s="69">
        <v>2007</v>
      </c>
      <c r="E4" s="69">
        <v>2008</v>
      </c>
      <c r="F4" s="69">
        <v>2009</v>
      </c>
      <c r="G4" s="69">
        <v>2010</v>
      </c>
      <c r="H4" s="69">
        <v>2011</v>
      </c>
      <c r="I4" s="69">
        <v>2012</v>
      </c>
      <c r="J4" s="69">
        <v>2013</v>
      </c>
      <c r="K4" s="69">
        <v>2014</v>
      </c>
      <c r="L4" s="69">
        <v>2015</v>
      </c>
      <c r="M4" s="70" t="s">
        <v>115</v>
      </c>
      <c r="N4" s="70" t="s">
        <v>116</v>
      </c>
      <c r="O4" s="70" t="s">
        <v>117</v>
      </c>
      <c r="P4" s="70" t="s">
        <v>118</v>
      </c>
    </row>
    <row r="5" spans="2:16" s="19" customFormat="1" ht="6" customHeight="1"/>
    <row r="6" spans="2:16" s="19" customFormat="1" ht="19.5" customHeight="1">
      <c r="B6" s="20" t="s">
        <v>29</v>
      </c>
      <c r="D6" s="64">
        <v>319693</v>
      </c>
      <c r="E6" s="64">
        <v>348870</v>
      </c>
      <c r="F6" s="64">
        <v>352693</v>
      </c>
      <c r="G6" s="64">
        <v>382081</v>
      </c>
      <c r="H6" s="64">
        <v>406256</v>
      </c>
      <c r="I6" s="64">
        <v>431199</v>
      </c>
      <c r="J6" s="64">
        <v>456435</v>
      </c>
      <c r="K6" s="64">
        <v>467308</v>
      </c>
      <c r="L6" s="64">
        <v>482506</v>
      </c>
      <c r="M6" s="64">
        <v>501581</v>
      </c>
      <c r="N6" s="64">
        <v>514215</v>
      </c>
      <c r="O6" s="64">
        <v>534625</v>
      </c>
      <c r="P6" s="64">
        <v>546408</v>
      </c>
    </row>
    <row r="7" spans="2:16" s="19" customFormat="1" ht="1.2" customHeight="1">
      <c r="B7" s="20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2:16" s="19" customFormat="1" ht="19.5" hidden="1" customHeight="1">
      <c r="B8" s="19" t="s">
        <v>119</v>
      </c>
      <c r="D8" s="65">
        <v>2831</v>
      </c>
      <c r="E8" s="65">
        <v>3461</v>
      </c>
      <c r="F8" s="65">
        <v>2772</v>
      </c>
      <c r="G8" s="65">
        <v>3575</v>
      </c>
      <c r="H8" s="65">
        <v>3883</v>
      </c>
      <c r="I8" s="65">
        <v>4603</v>
      </c>
      <c r="J8" s="65">
        <v>4706</v>
      </c>
      <c r="K8" s="65">
        <v>4397</v>
      </c>
      <c r="L8" s="65">
        <v>3859</v>
      </c>
      <c r="M8" s="65">
        <v>3612</v>
      </c>
      <c r="N8" s="65">
        <v>3790</v>
      </c>
      <c r="O8" s="65">
        <v>3849</v>
      </c>
      <c r="P8" s="65">
        <v>3276</v>
      </c>
    </row>
    <row r="9" spans="2:16" s="19" customFormat="1" ht="19.5" hidden="1" customHeight="1">
      <c r="B9" s="19" t="s">
        <v>120</v>
      </c>
      <c r="D9" s="65">
        <v>23672</v>
      </c>
      <c r="E9" s="65">
        <v>26618</v>
      </c>
      <c r="F9" s="65">
        <v>27397</v>
      </c>
      <c r="G9" s="65">
        <v>31092</v>
      </c>
      <c r="H9" s="65">
        <v>32442</v>
      </c>
      <c r="I9" s="65">
        <v>35163</v>
      </c>
      <c r="J9" s="65">
        <v>38195</v>
      </c>
      <c r="K9" s="65">
        <v>39717</v>
      </c>
      <c r="L9" s="65">
        <v>40458</v>
      </c>
      <c r="M9" s="65">
        <v>42247</v>
      </c>
      <c r="N9" s="65">
        <v>42666</v>
      </c>
      <c r="O9" s="65">
        <v>44420</v>
      </c>
      <c r="P9" s="65">
        <v>46141</v>
      </c>
    </row>
    <row r="10" spans="2:16" s="20" customFormat="1" ht="15" hidden="1" customHeight="1">
      <c r="B10" s="20" t="s">
        <v>121</v>
      </c>
      <c r="C10" s="19"/>
      <c r="D10" s="64">
        <v>293190</v>
      </c>
      <c r="E10" s="64">
        <v>318791</v>
      </c>
      <c r="F10" s="64">
        <v>322524</v>
      </c>
      <c r="G10" s="64">
        <v>347414</v>
      </c>
      <c r="H10" s="64">
        <v>369931</v>
      </c>
      <c r="I10" s="64">
        <v>391433</v>
      </c>
      <c r="J10" s="64">
        <v>413534</v>
      </c>
      <c r="K10" s="64">
        <v>423194</v>
      </c>
      <c r="L10" s="64">
        <v>438189</v>
      </c>
      <c r="M10" s="64">
        <v>455722</v>
      </c>
      <c r="N10" s="64">
        <v>467759</v>
      </c>
      <c r="O10" s="64">
        <v>486356</v>
      </c>
      <c r="P10" s="64">
        <v>496991</v>
      </c>
    </row>
    <row r="11" spans="2:16" s="20" customFormat="1" ht="15" hidden="1" customHeight="1">
      <c r="B11" s="66" t="s">
        <v>122</v>
      </c>
      <c r="D11" s="65">
        <v>19074</v>
      </c>
      <c r="E11" s="65">
        <v>20600</v>
      </c>
      <c r="F11" s="65">
        <v>20784</v>
      </c>
      <c r="G11" s="65">
        <v>21656</v>
      </c>
      <c r="H11" s="65">
        <v>22517</v>
      </c>
      <c r="I11" s="65">
        <v>23944</v>
      </c>
      <c r="J11" s="65">
        <v>24216</v>
      </c>
      <c r="K11" s="65">
        <v>24540</v>
      </c>
      <c r="L11" s="65">
        <v>25294</v>
      </c>
      <c r="M11" s="65">
        <v>25963</v>
      </c>
      <c r="N11" s="65">
        <v>26624</v>
      </c>
      <c r="O11" s="65">
        <v>28643</v>
      </c>
      <c r="P11" s="65">
        <v>29487</v>
      </c>
    </row>
    <row r="12" spans="2:16" s="20" customFormat="1" ht="15" hidden="1" customHeight="1">
      <c r="B12" s="66" t="s">
        <v>123</v>
      </c>
      <c r="D12" s="65">
        <v>2364</v>
      </c>
      <c r="E12" s="65">
        <v>2435</v>
      </c>
      <c r="F12" s="65">
        <v>2321</v>
      </c>
      <c r="G12" s="65">
        <v>1675</v>
      </c>
      <c r="H12" s="65">
        <v>2709</v>
      </c>
      <c r="I12" s="65">
        <v>1729</v>
      </c>
      <c r="J12" s="65">
        <v>2126</v>
      </c>
      <c r="K12" s="65">
        <v>1515</v>
      </c>
      <c r="L12" s="65">
        <v>1791</v>
      </c>
      <c r="M12" s="65">
        <v>1593</v>
      </c>
      <c r="N12" s="65">
        <v>1750</v>
      </c>
      <c r="O12" s="65">
        <v>2449</v>
      </c>
      <c r="P12" s="65">
        <v>1883</v>
      </c>
    </row>
    <row r="13" spans="2:16" s="19" customFormat="1" ht="15" hidden="1" customHeight="1">
      <c r="B13" s="66" t="s">
        <v>124</v>
      </c>
      <c r="C13" s="20"/>
      <c r="D13" s="65">
        <v>45892</v>
      </c>
      <c r="E13" s="65">
        <v>49601</v>
      </c>
      <c r="F13" s="65">
        <v>49910</v>
      </c>
      <c r="G13" s="65">
        <v>50601</v>
      </c>
      <c r="H13" s="65">
        <v>50750</v>
      </c>
      <c r="I13" s="65">
        <v>51662</v>
      </c>
      <c r="J13" s="65">
        <v>54304</v>
      </c>
      <c r="K13" s="65">
        <v>53454</v>
      </c>
      <c r="L13" s="65">
        <v>57948</v>
      </c>
      <c r="M13" s="65">
        <v>65095</v>
      </c>
      <c r="N13" s="65">
        <v>67439</v>
      </c>
      <c r="O13" s="65">
        <v>66429</v>
      </c>
      <c r="P13" s="65">
        <v>66255</v>
      </c>
    </row>
    <row r="14" spans="2:16" s="19" customFormat="1" ht="15" hidden="1" customHeight="1">
      <c r="C14" s="67" t="s">
        <v>30</v>
      </c>
      <c r="D14" s="65">
        <v>7101</v>
      </c>
      <c r="E14" s="65">
        <v>7615</v>
      </c>
      <c r="F14" s="65">
        <v>9692</v>
      </c>
      <c r="G14" s="65">
        <v>11082</v>
      </c>
      <c r="H14" s="65">
        <v>11605</v>
      </c>
      <c r="I14" s="65">
        <v>11726</v>
      </c>
      <c r="J14" s="65">
        <v>12443</v>
      </c>
      <c r="K14" s="65">
        <v>12874</v>
      </c>
      <c r="L14" s="65">
        <v>11693</v>
      </c>
      <c r="M14" s="65">
        <v>10347</v>
      </c>
      <c r="N14" s="65">
        <v>10091</v>
      </c>
      <c r="O14" s="65">
        <v>10090</v>
      </c>
      <c r="P14" s="65">
        <v>10524</v>
      </c>
    </row>
    <row r="15" spans="2:16" s="20" customFormat="1" ht="15" hidden="1" customHeight="1">
      <c r="B15" s="19"/>
      <c r="C15" s="67" t="s">
        <v>31</v>
      </c>
      <c r="D15" s="65">
        <v>38791</v>
      </c>
      <c r="E15" s="65">
        <v>41986</v>
      </c>
      <c r="F15" s="65">
        <v>40218</v>
      </c>
      <c r="G15" s="65">
        <v>39519</v>
      </c>
      <c r="H15" s="65">
        <v>39145</v>
      </c>
      <c r="I15" s="65">
        <v>39936</v>
      </c>
      <c r="J15" s="65">
        <v>41861</v>
      </c>
      <c r="K15" s="65">
        <v>40580</v>
      </c>
      <c r="L15" s="65">
        <v>46255</v>
      </c>
      <c r="M15" s="65">
        <v>54748</v>
      </c>
      <c r="N15" s="65">
        <v>57348</v>
      </c>
      <c r="O15" s="65">
        <v>56339</v>
      </c>
      <c r="P15" s="65">
        <v>55731</v>
      </c>
    </row>
    <row r="16" spans="2:16" s="19" customFormat="1" ht="15" customHeight="1">
      <c r="B16" s="68" t="s">
        <v>32</v>
      </c>
      <c r="C16" s="20"/>
      <c r="D16" s="64">
        <v>52807</v>
      </c>
      <c r="E16" s="64">
        <v>57304</v>
      </c>
      <c r="F16" s="64">
        <v>53600</v>
      </c>
      <c r="G16" s="64">
        <v>59024</v>
      </c>
      <c r="H16" s="64">
        <v>63943</v>
      </c>
      <c r="I16" s="64">
        <v>64758</v>
      </c>
      <c r="J16" s="64">
        <v>68155</v>
      </c>
      <c r="K16" s="64">
        <v>67405</v>
      </c>
      <c r="L16" s="64">
        <v>66824</v>
      </c>
      <c r="M16" s="64">
        <v>66783</v>
      </c>
      <c r="N16" s="64">
        <v>67154</v>
      </c>
      <c r="O16" s="64">
        <v>71062</v>
      </c>
      <c r="P16" s="64">
        <v>70098</v>
      </c>
    </row>
    <row r="17" spans="3:16" s="19" customFormat="1" ht="15" hidden="1" customHeight="1">
      <c r="C17" s="19" t="s">
        <v>33</v>
      </c>
      <c r="D17" s="65">
        <v>1347</v>
      </c>
      <c r="E17" s="65">
        <v>1467</v>
      </c>
      <c r="F17" s="65">
        <v>1472</v>
      </c>
      <c r="G17" s="65">
        <v>1601</v>
      </c>
      <c r="H17" s="65">
        <v>1673</v>
      </c>
      <c r="I17" s="65">
        <v>1765</v>
      </c>
      <c r="J17" s="65">
        <v>1855</v>
      </c>
      <c r="K17" s="65">
        <v>1914</v>
      </c>
      <c r="L17" s="65">
        <v>1995</v>
      </c>
      <c r="M17" s="65">
        <v>2048</v>
      </c>
      <c r="N17" s="65">
        <v>2094</v>
      </c>
      <c r="O17" s="65">
        <v>2213</v>
      </c>
      <c r="P17" s="65">
        <v>2306</v>
      </c>
    </row>
    <row r="18" spans="3:16" s="19" customFormat="1" ht="15" hidden="1" customHeight="1">
      <c r="C18" s="19" t="s">
        <v>34</v>
      </c>
      <c r="D18" s="65">
        <v>990</v>
      </c>
      <c r="E18" s="65">
        <v>1058</v>
      </c>
      <c r="F18" s="65">
        <v>874</v>
      </c>
      <c r="G18" s="65">
        <v>773</v>
      </c>
      <c r="H18" s="65">
        <v>1251</v>
      </c>
      <c r="I18" s="65">
        <v>1177</v>
      </c>
      <c r="J18" s="65">
        <v>1161</v>
      </c>
      <c r="K18" s="65">
        <v>1204</v>
      </c>
      <c r="L18" s="65">
        <v>1064</v>
      </c>
      <c r="M18" s="65">
        <v>954</v>
      </c>
      <c r="N18" s="65">
        <v>960</v>
      </c>
      <c r="O18" s="65">
        <v>1181</v>
      </c>
      <c r="P18" s="65">
        <v>1347</v>
      </c>
    </row>
    <row r="19" spans="3:16" s="19" customFormat="1" ht="15" hidden="1" customHeight="1">
      <c r="C19" s="19" t="s">
        <v>35</v>
      </c>
      <c r="D19" s="65">
        <v>1638</v>
      </c>
      <c r="E19" s="65">
        <v>1623</v>
      </c>
      <c r="F19" s="65">
        <v>1559</v>
      </c>
      <c r="G19" s="65">
        <v>931</v>
      </c>
      <c r="H19" s="65">
        <v>1775</v>
      </c>
      <c r="I19" s="65">
        <v>1032</v>
      </c>
      <c r="J19" s="65">
        <v>1295</v>
      </c>
      <c r="K19" s="65">
        <v>661</v>
      </c>
      <c r="L19" s="65">
        <v>1003</v>
      </c>
      <c r="M19" s="65">
        <v>787</v>
      </c>
      <c r="N19" s="65">
        <v>900</v>
      </c>
      <c r="O19" s="65">
        <v>1635</v>
      </c>
      <c r="P19" s="65">
        <v>967</v>
      </c>
    </row>
    <row r="20" spans="3:16" s="19" customFormat="1" ht="15" hidden="1" customHeight="1">
      <c r="C20" s="19" t="s">
        <v>36</v>
      </c>
      <c r="D20" s="65">
        <v>752</v>
      </c>
      <c r="E20" s="65">
        <v>830</v>
      </c>
      <c r="F20" s="65">
        <v>758</v>
      </c>
      <c r="G20" s="65">
        <v>928</v>
      </c>
      <c r="H20" s="65">
        <v>1059</v>
      </c>
      <c r="I20" s="65">
        <v>1076</v>
      </c>
      <c r="J20" s="65">
        <v>1070</v>
      </c>
      <c r="K20" s="65">
        <v>1135</v>
      </c>
      <c r="L20" s="65">
        <v>1091</v>
      </c>
      <c r="M20" s="65">
        <v>1149</v>
      </c>
      <c r="N20" s="65">
        <v>1166</v>
      </c>
      <c r="O20" s="65">
        <v>1498</v>
      </c>
      <c r="P20" s="65">
        <v>1589</v>
      </c>
    </row>
    <row r="21" spans="3:16" s="19" customFormat="1" ht="15" hidden="1" customHeight="1">
      <c r="C21" s="19" t="s">
        <v>37</v>
      </c>
      <c r="D21" s="65">
        <v>691</v>
      </c>
      <c r="E21" s="65">
        <v>752</v>
      </c>
      <c r="F21" s="65">
        <v>780</v>
      </c>
      <c r="G21" s="65">
        <v>922</v>
      </c>
      <c r="H21" s="65">
        <v>916</v>
      </c>
      <c r="I21" s="65">
        <v>997</v>
      </c>
      <c r="J21" s="65">
        <v>1034</v>
      </c>
      <c r="K21" s="65">
        <v>1096</v>
      </c>
      <c r="L21" s="65">
        <v>1159</v>
      </c>
      <c r="M21" s="65">
        <v>1188</v>
      </c>
      <c r="N21" s="65">
        <v>1273</v>
      </c>
      <c r="O21" s="65">
        <v>1319</v>
      </c>
      <c r="P21" s="65">
        <v>1357</v>
      </c>
    </row>
    <row r="22" spans="3:16" s="19" customFormat="1" ht="15" hidden="1" customHeight="1">
      <c r="C22" s="19" t="s">
        <v>38</v>
      </c>
      <c r="D22" s="65">
        <v>867</v>
      </c>
      <c r="E22" s="65">
        <v>942</v>
      </c>
      <c r="F22" s="65">
        <v>903</v>
      </c>
      <c r="G22" s="65">
        <v>1020</v>
      </c>
      <c r="H22" s="65">
        <v>1071</v>
      </c>
      <c r="I22" s="65">
        <v>1169</v>
      </c>
      <c r="J22" s="65">
        <v>1225</v>
      </c>
      <c r="K22" s="65">
        <v>1250</v>
      </c>
      <c r="L22" s="65">
        <v>1265</v>
      </c>
      <c r="M22" s="65">
        <v>1221</v>
      </c>
      <c r="N22" s="65">
        <v>1188</v>
      </c>
      <c r="O22" s="65">
        <v>1209</v>
      </c>
      <c r="P22" s="65">
        <v>1249</v>
      </c>
    </row>
    <row r="23" spans="3:16" s="19" customFormat="1" ht="15" hidden="1" customHeight="1">
      <c r="C23" s="19" t="s">
        <v>39</v>
      </c>
      <c r="D23" s="65">
        <v>2668</v>
      </c>
      <c r="E23" s="65">
        <v>2842</v>
      </c>
      <c r="F23" s="65">
        <v>2950</v>
      </c>
      <c r="G23" s="65">
        <v>3100</v>
      </c>
      <c r="H23" s="65">
        <v>3101</v>
      </c>
      <c r="I23" s="65">
        <v>3320</v>
      </c>
      <c r="J23" s="65">
        <v>3392</v>
      </c>
      <c r="K23" s="65">
        <v>3408</v>
      </c>
      <c r="L23" s="65">
        <v>3454</v>
      </c>
      <c r="M23" s="65">
        <v>3511</v>
      </c>
      <c r="N23" s="65">
        <v>3560</v>
      </c>
      <c r="O23" s="65">
        <v>3663</v>
      </c>
      <c r="P23" s="65">
        <v>3683</v>
      </c>
    </row>
    <row r="24" spans="3:16" s="19" customFormat="1" ht="15" hidden="1" customHeight="1">
      <c r="C24" s="19" t="s">
        <v>40</v>
      </c>
      <c r="D24" s="65">
        <v>466</v>
      </c>
      <c r="E24" s="65">
        <v>524</v>
      </c>
      <c r="F24" s="65">
        <v>553</v>
      </c>
      <c r="G24" s="65">
        <v>539</v>
      </c>
      <c r="H24" s="65">
        <v>555</v>
      </c>
      <c r="I24" s="65">
        <v>572</v>
      </c>
      <c r="J24" s="65">
        <v>607</v>
      </c>
      <c r="K24" s="65">
        <v>620</v>
      </c>
      <c r="L24" s="65">
        <v>587</v>
      </c>
      <c r="M24" s="65">
        <v>605</v>
      </c>
      <c r="N24" s="65">
        <v>575</v>
      </c>
      <c r="O24" s="65">
        <v>641</v>
      </c>
      <c r="P24" s="65">
        <v>647</v>
      </c>
    </row>
    <row r="25" spans="3:16" s="19" customFormat="1" ht="15" hidden="1" customHeight="1">
      <c r="C25" s="19" t="s">
        <v>41</v>
      </c>
      <c r="D25" s="65">
        <v>851</v>
      </c>
      <c r="E25" s="65">
        <v>942</v>
      </c>
      <c r="F25" s="65">
        <v>907</v>
      </c>
      <c r="G25" s="65">
        <v>1038</v>
      </c>
      <c r="H25" s="65">
        <v>1139</v>
      </c>
      <c r="I25" s="65">
        <v>1165</v>
      </c>
      <c r="J25" s="65">
        <v>1119</v>
      </c>
      <c r="K25" s="65">
        <v>1047</v>
      </c>
      <c r="L25" s="65">
        <v>1075</v>
      </c>
      <c r="M25" s="65">
        <v>1083</v>
      </c>
      <c r="N25" s="65">
        <v>1224</v>
      </c>
      <c r="O25" s="65">
        <v>1299</v>
      </c>
      <c r="P25" s="65">
        <v>1292</v>
      </c>
    </row>
    <row r="26" spans="3:16" s="19" customFormat="1" ht="15" hidden="1" customHeight="1">
      <c r="C26" s="19" t="s">
        <v>42</v>
      </c>
      <c r="D26" s="65">
        <v>313</v>
      </c>
      <c r="E26" s="65">
        <v>327</v>
      </c>
      <c r="F26" s="65">
        <v>336</v>
      </c>
      <c r="G26" s="65">
        <v>360</v>
      </c>
      <c r="H26" s="65">
        <v>392</v>
      </c>
      <c r="I26" s="65">
        <v>422</v>
      </c>
      <c r="J26" s="65">
        <v>451</v>
      </c>
      <c r="K26" s="65">
        <v>448</v>
      </c>
      <c r="L26" s="65">
        <v>466</v>
      </c>
      <c r="M26" s="65">
        <v>473</v>
      </c>
      <c r="N26" s="65">
        <v>492</v>
      </c>
      <c r="O26" s="65">
        <v>527</v>
      </c>
      <c r="P26" s="65">
        <v>540</v>
      </c>
    </row>
    <row r="27" spans="3:16" s="19" customFormat="1" ht="15" hidden="1" customHeight="1">
      <c r="C27" s="19" t="s">
        <v>43</v>
      </c>
      <c r="D27" s="65">
        <v>1684</v>
      </c>
      <c r="E27" s="65">
        <v>1925</v>
      </c>
      <c r="F27" s="65">
        <v>1944</v>
      </c>
      <c r="G27" s="65">
        <v>2118</v>
      </c>
      <c r="H27" s="65">
        <v>2235</v>
      </c>
      <c r="I27" s="65">
        <v>2331</v>
      </c>
      <c r="J27" s="65">
        <v>2356</v>
      </c>
      <c r="K27" s="65">
        <v>2415</v>
      </c>
      <c r="L27" s="65">
        <v>2475</v>
      </c>
      <c r="M27" s="65">
        <v>2537</v>
      </c>
      <c r="N27" s="65">
        <v>2534</v>
      </c>
      <c r="O27" s="65">
        <v>2522</v>
      </c>
      <c r="P27" s="65">
        <v>2690</v>
      </c>
    </row>
    <row r="28" spans="3:16" s="19" customFormat="1" ht="15" customHeight="1">
      <c r="C28" s="19" t="s">
        <v>44</v>
      </c>
      <c r="D28" s="65">
        <v>2377</v>
      </c>
      <c r="E28" s="65">
        <v>2320</v>
      </c>
      <c r="F28" s="65">
        <v>1965</v>
      </c>
      <c r="G28" s="65">
        <v>2428</v>
      </c>
      <c r="H28" s="65">
        <v>2588</v>
      </c>
      <c r="I28" s="65">
        <v>2435</v>
      </c>
      <c r="J28" s="65">
        <v>2537</v>
      </c>
      <c r="K28" s="65">
        <v>2499</v>
      </c>
      <c r="L28" s="65">
        <v>2366</v>
      </c>
      <c r="M28" s="65">
        <v>2206</v>
      </c>
      <c r="N28" s="65">
        <v>2321</v>
      </c>
      <c r="O28" s="65">
        <v>2305</v>
      </c>
      <c r="P28" s="65">
        <v>2179</v>
      </c>
    </row>
    <row r="29" spans="3:16" s="19" customFormat="1" ht="15" customHeight="1">
      <c r="C29" s="19" t="s">
        <v>45</v>
      </c>
      <c r="D29" s="65">
        <v>3814</v>
      </c>
      <c r="E29" s="65">
        <v>3760</v>
      </c>
      <c r="F29" s="65">
        <v>3153</v>
      </c>
      <c r="G29" s="65">
        <v>4003</v>
      </c>
      <c r="H29" s="65">
        <v>4352</v>
      </c>
      <c r="I29" s="65">
        <v>3949</v>
      </c>
      <c r="J29" s="65">
        <v>3992</v>
      </c>
      <c r="K29" s="65">
        <v>3808</v>
      </c>
      <c r="L29" s="65">
        <v>3465</v>
      </c>
      <c r="M29" s="65">
        <v>3309</v>
      </c>
      <c r="N29" s="65">
        <v>3255</v>
      </c>
      <c r="O29" s="65">
        <v>3462</v>
      </c>
      <c r="P29" s="65">
        <v>3374</v>
      </c>
    </row>
    <row r="30" spans="3:16" s="19" customFormat="1" ht="15" hidden="1" customHeight="1">
      <c r="C30" s="19" t="s">
        <v>46</v>
      </c>
      <c r="D30" s="65">
        <v>833</v>
      </c>
      <c r="E30" s="65">
        <v>858</v>
      </c>
      <c r="F30" s="65">
        <v>820</v>
      </c>
      <c r="G30" s="65">
        <v>897</v>
      </c>
      <c r="H30" s="65">
        <v>916</v>
      </c>
      <c r="I30" s="65">
        <v>939</v>
      </c>
      <c r="J30" s="65">
        <v>918</v>
      </c>
      <c r="K30" s="65">
        <v>897</v>
      </c>
      <c r="L30" s="65">
        <v>908</v>
      </c>
      <c r="M30" s="65">
        <v>907</v>
      </c>
      <c r="N30" s="65">
        <v>1017</v>
      </c>
      <c r="O30" s="65">
        <v>983</v>
      </c>
      <c r="P30" s="65">
        <v>883</v>
      </c>
    </row>
    <row r="31" spans="3:16" s="19" customFormat="1" ht="15" hidden="1" customHeight="1">
      <c r="C31" s="19" t="s">
        <v>47</v>
      </c>
      <c r="D31" s="65">
        <v>1633</v>
      </c>
      <c r="E31" s="65">
        <v>1655</v>
      </c>
      <c r="F31" s="65">
        <v>1356</v>
      </c>
      <c r="G31" s="65">
        <v>1506</v>
      </c>
      <c r="H31" s="65">
        <v>1519</v>
      </c>
      <c r="I31" s="65">
        <v>1563</v>
      </c>
      <c r="J31" s="65">
        <v>1527</v>
      </c>
      <c r="K31" s="65">
        <v>1474</v>
      </c>
      <c r="L31" s="65">
        <v>1370</v>
      </c>
      <c r="M31" s="65">
        <v>1307</v>
      </c>
      <c r="N31" s="65">
        <v>1203</v>
      </c>
      <c r="O31" s="65">
        <v>1166</v>
      </c>
      <c r="P31" s="65">
        <v>1187</v>
      </c>
    </row>
    <row r="32" spans="3:16" s="19" customFormat="1" ht="15" hidden="1" customHeight="1">
      <c r="C32" s="19" t="s">
        <v>48</v>
      </c>
      <c r="D32" s="65">
        <v>1241</v>
      </c>
      <c r="E32" s="65">
        <v>1394</v>
      </c>
      <c r="F32" s="65">
        <v>1330</v>
      </c>
      <c r="G32" s="65">
        <v>1625</v>
      </c>
      <c r="H32" s="65">
        <v>1703</v>
      </c>
      <c r="I32" s="65">
        <v>1765</v>
      </c>
      <c r="J32" s="65">
        <v>1862</v>
      </c>
      <c r="K32" s="65">
        <v>1921</v>
      </c>
      <c r="L32" s="65">
        <v>2038</v>
      </c>
      <c r="M32" s="65">
        <v>1979</v>
      </c>
      <c r="N32" s="65">
        <v>2131</v>
      </c>
      <c r="O32" s="65">
        <v>2252</v>
      </c>
      <c r="P32" s="65">
        <v>2189</v>
      </c>
    </row>
    <row r="33" spans="2:16" s="19" customFormat="1" ht="15" hidden="1" customHeight="1">
      <c r="C33" s="19" t="s">
        <v>49</v>
      </c>
      <c r="D33" s="65">
        <v>1590</v>
      </c>
      <c r="E33" s="65">
        <v>1786</v>
      </c>
      <c r="F33" s="65">
        <v>1706</v>
      </c>
      <c r="G33" s="65">
        <v>1998</v>
      </c>
      <c r="H33" s="65">
        <v>2132</v>
      </c>
      <c r="I33" s="65">
        <v>2311</v>
      </c>
      <c r="J33" s="65">
        <v>2547</v>
      </c>
      <c r="K33" s="65">
        <v>2602</v>
      </c>
      <c r="L33" s="65">
        <v>2498</v>
      </c>
      <c r="M33" s="65">
        <v>2558</v>
      </c>
      <c r="N33" s="65">
        <v>2244</v>
      </c>
      <c r="O33" s="65">
        <v>2305</v>
      </c>
      <c r="P33" s="65">
        <v>2156</v>
      </c>
    </row>
    <row r="34" spans="2:16" s="19" customFormat="1" ht="15" hidden="1" customHeight="1">
      <c r="C34" s="19" t="s">
        <v>50</v>
      </c>
      <c r="D34" s="65">
        <v>2219</v>
      </c>
      <c r="E34" s="65">
        <v>2297</v>
      </c>
      <c r="F34" s="65">
        <v>2667</v>
      </c>
      <c r="G34" s="65">
        <v>2797</v>
      </c>
      <c r="H34" s="65">
        <v>3067</v>
      </c>
      <c r="I34" s="65">
        <v>2992</v>
      </c>
      <c r="J34" s="65">
        <v>2952</v>
      </c>
      <c r="K34" s="65">
        <v>3034</v>
      </c>
      <c r="L34" s="65">
        <v>3020</v>
      </c>
      <c r="M34" s="65">
        <v>3107</v>
      </c>
      <c r="N34" s="65">
        <v>3181</v>
      </c>
      <c r="O34" s="65">
        <v>3031</v>
      </c>
      <c r="P34" s="65">
        <v>2721</v>
      </c>
    </row>
    <row r="35" spans="2:16" s="19" customFormat="1" ht="15" hidden="1" customHeight="1">
      <c r="C35" s="19" t="s">
        <v>51</v>
      </c>
      <c r="D35" s="65">
        <v>641</v>
      </c>
      <c r="E35" s="65">
        <v>649</v>
      </c>
      <c r="F35" s="65">
        <v>565</v>
      </c>
      <c r="G35" s="65">
        <v>621</v>
      </c>
      <c r="H35" s="65">
        <v>628</v>
      </c>
      <c r="I35" s="65">
        <v>573</v>
      </c>
      <c r="J35" s="65">
        <v>602</v>
      </c>
      <c r="K35" s="65">
        <v>689</v>
      </c>
      <c r="L35" s="65">
        <v>694</v>
      </c>
      <c r="M35" s="65">
        <v>673</v>
      </c>
      <c r="N35" s="65">
        <v>712</v>
      </c>
      <c r="O35" s="65">
        <v>724</v>
      </c>
      <c r="P35" s="65">
        <v>772</v>
      </c>
    </row>
    <row r="36" spans="2:16" s="19" customFormat="1" ht="15" hidden="1" customHeight="1">
      <c r="C36" s="19" t="s">
        <v>125</v>
      </c>
      <c r="D36" s="65">
        <v>2476</v>
      </c>
      <c r="E36" s="65">
        <v>2859</v>
      </c>
      <c r="F36" s="65">
        <v>2816</v>
      </c>
      <c r="G36" s="65">
        <v>3096</v>
      </c>
      <c r="H36" s="65">
        <v>3353</v>
      </c>
      <c r="I36" s="65">
        <v>3448</v>
      </c>
      <c r="J36" s="65">
        <v>3720</v>
      </c>
      <c r="K36" s="65">
        <v>3662</v>
      </c>
      <c r="L36" s="65">
        <v>3720</v>
      </c>
      <c r="M36" s="65">
        <v>3905</v>
      </c>
      <c r="N36" s="65">
        <v>3558</v>
      </c>
      <c r="O36" s="65">
        <v>3763</v>
      </c>
      <c r="P36" s="65">
        <v>3648</v>
      </c>
    </row>
    <row r="37" spans="2:16" s="19" customFormat="1" ht="15" hidden="1" customHeight="1">
      <c r="C37" s="19" t="s">
        <v>52</v>
      </c>
      <c r="D37" s="65">
        <v>929</v>
      </c>
      <c r="E37" s="65">
        <v>1054</v>
      </c>
      <c r="F37" s="65">
        <v>1030</v>
      </c>
      <c r="G37" s="65">
        <v>949</v>
      </c>
      <c r="H37" s="65">
        <v>1002</v>
      </c>
      <c r="I37" s="65">
        <v>1025</v>
      </c>
      <c r="J37" s="65">
        <v>929</v>
      </c>
      <c r="K37" s="65">
        <v>887</v>
      </c>
      <c r="L37" s="65">
        <v>755</v>
      </c>
      <c r="M37" s="65">
        <v>815</v>
      </c>
      <c r="N37" s="65">
        <v>756</v>
      </c>
      <c r="O37" s="65">
        <v>813</v>
      </c>
      <c r="P37" s="65">
        <v>812</v>
      </c>
    </row>
    <row r="38" spans="2:16" s="19" customFormat="1" ht="15" hidden="1" customHeight="1">
      <c r="C38" s="19" t="s">
        <v>53</v>
      </c>
      <c r="D38" s="65">
        <v>1774</v>
      </c>
      <c r="E38" s="65">
        <v>1960</v>
      </c>
      <c r="F38" s="65">
        <v>1921</v>
      </c>
      <c r="G38" s="65">
        <v>2275</v>
      </c>
      <c r="H38" s="65">
        <v>2389</v>
      </c>
      <c r="I38" s="65">
        <v>2423</v>
      </c>
      <c r="J38" s="65">
        <v>2534</v>
      </c>
      <c r="K38" s="65">
        <v>2518</v>
      </c>
      <c r="L38" s="65">
        <v>2437</v>
      </c>
      <c r="M38" s="65">
        <v>2426</v>
      </c>
      <c r="N38" s="65">
        <v>2481</v>
      </c>
      <c r="O38" s="65">
        <v>2555</v>
      </c>
      <c r="P38" s="65">
        <v>2656</v>
      </c>
    </row>
    <row r="39" spans="2:16" s="19" customFormat="1" ht="15" hidden="1" customHeight="1">
      <c r="C39" s="19" t="s">
        <v>54</v>
      </c>
      <c r="D39" s="65">
        <v>3218</v>
      </c>
      <c r="E39" s="65">
        <v>3603</v>
      </c>
      <c r="F39" s="65">
        <v>3581</v>
      </c>
      <c r="G39" s="65">
        <v>4342</v>
      </c>
      <c r="H39" s="65">
        <v>4512</v>
      </c>
      <c r="I39" s="65">
        <v>5327</v>
      </c>
      <c r="J39" s="65">
        <v>5754</v>
      </c>
      <c r="K39" s="65">
        <v>5966</v>
      </c>
      <c r="L39" s="65">
        <v>5788</v>
      </c>
      <c r="M39" s="65">
        <v>5660</v>
      </c>
      <c r="N39" s="65">
        <v>5666</v>
      </c>
      <c r="O39" s="65">
        <v>5826</v>
      </c>
      <c r="P39" s="65">
        <v>5951</v>
      </c>
    </row>
    <row r="40" spans="2:16" s="19" customFormat="1" ht="15" hidden="1" customHeight="1">
      <c r="C40" s="19" t="s">
        <v>55</v>
      </c>
      <c r="D40" s="65">
        <v>885</v>
      </c>
      <c r="E40" s="65">
        <v>985</v>
      </c>
      <c r="F40" s="65">
        <v>861</v>
      </c>
      <c r="G40" s="65">
        <v>987</v>
      </c>
      <c r="H40" s="65">
        <v>1122</v>
      </c>
      <c r="I40" s="65">
        <v>1247</v>
      </c>
      <c r="J40" s="65">
        <v>1383</v>
      </c>
      <c r="K40" s="65">
        <v>1420</v>
      </c>
      <c r="L40" s="65">
        <v>1388</v>
      </c>
      <c r="M40" s="65">
        <v>1424</v>
      </c>
      <c r="N40" s="65">
        <v>1476</v>
      </c>
      <c r="O40" s="65">
        <v>1507</v>
      </c>
      <c r="P40" s="65">
        <v>1539</v>
      </c>
    </row>
    <row r="41" spans="2:16" s="19" customFormat="1" ht="15" hidden="1" customHeight="1">
      <c r="C41" s="19" t="s">
        <v>56</v>
      </c>
      <c r="D41" s="65">
        <v>7221</v>
      </c>
      <c r="E41" s="65">
        <v>8066</v>
      </c>
      <c r="F41" s="65">
        <v>6502</v>
      </c>
      <c r="G41" s="65">
        <v>6486</v>
      </c>
      <c r="H41" s="65">
        <v>6646</v>
      </c>
      <c r="I41" s="65">
        <v>6069</v>
      </c>
      <c r="J41" s="65">
        <v>6563</v>
      </c>
      <c r="K41" s="65">
        <v>6467</v>
      </c>
      <c r="L41" s="65">
        <v>6484</v>
      </c>
      <c r="M41" s="65">
        <v>6636</v>
      </c>
      <c r="N41" s="65">
        <v>6572</v>
      </c>
      <c r="O41" s="65">
        <v>6774</v>
      </c>
      <c r="P41" s="65">
        <v>6565</v>
      </c>
    </row>
    <row r="42" spans="2:16" s="19" customFormat="1" ht="15" hidden="1" customHeight="1">
      <c r="C42" s="19" t="s">
        <v>57</v>
      </c>
      <c r="D42" s="65">
        <v>1983</v>
      </c>
      <c r="E42" s="65">
        <v>2188</v>
      </c>
      <c r="F42" s="65">
        <v>1880</v>
      </c>
      <c r="G42" s="65">
        <v>2420</v>
      </c>
      <c r="H42" s="65">
        <v>2696</v>
      </c>
      <c r="I42" s="65">
        <v>2900</v>
      </c>
      <c r="J42" s="65">
        <v>3605</v>
      </c>
      <c r="K42" s="65">
        <v>3576</v>
      </c>
      <c r="L42" s="65">
        <v>3573</v>
      </c>
      <c r="M42" s="65">
        <v>3259</v>
      </c>
      <c r="N42" s="65">
        <v>3021</v>
      </c>
      <c r="O42" s="65">
        <v>3340</v>
      </c>
      <c r="P42" s="65">
        <v>3267</v>
      </c>
    </row>
    <row r="43" spans="2:16" s="19" customFormat="1" ht="15" hidden="1" customHeight="1">
      <c r="C43" s="19" t="s">
        <v>58</v>
      </c>
      <c r="D43" s="65">
        <v>114</v>
      </c>
      <c r="E43" s="65">
        <v>136</v>
      </c>
      <c r="F43" s="65">
        <v>107</v>
      </c>
      <c r="G43" s="65">
        <v>134</v>
      </c>
      <c r="H43" s="65">
        <v>124</v>
      </c>
      <c r="I43" s="65">
        <v>172</v>
      </c>
      <c r="J43" s="65">
        <v>194</v>
      </c>
      <c r="K43" s="65">
        <v>183</v>
      </c>
      <c r="L43" s="65">
        <v>182</v>
      </c>
      <c r="M43" s="65">
        <v>167</v>
      </c>
      <c r="N43" s="65">
        <v>160</v>
      </c>
      <c r="O43" s="65">
        <v>174</v>
      </c>
      <c r="P43" s="65">
        <v>188</v>
      </c>
    </row>
    <row r="44" spans="2:16" s="19" customFormat="1" ht="15" hidden="1" customHeight="1">
      <c r="C44" s="19" t="s">
        <v>59</v>
      </c>
      <c r="D44" s="65">
        <v>1352</v>
      </c>
      <c r="E44" s="65">
        <v>1628</v>
      </c>
      <c r="F44" s="65">
        <v>1382</v>
      </c>
      <c r="G44" s="65">
        <v>1633</v>
      </c>
      <c r="H44" s="65">
        <v>2180</v>
      </c>
      <c r="I44" s="65">
        <v>2370</v>
      </c>
      <c r="J44" s="65">
        <v>2607</v>
      </c>
      <c r="K44" s="65">
        <v>2672</v>
      </c>
      <c r="L44" s="65">
        <v>2761</v>
      </c>
      <c r="M44" s="65">
        <v>2820</v>
      </c>
      <c r="N44" s="65">
        <v>2632</v>
      </c>
      <c r="O44" s="65">
        <v>2824</v>
      </c>
      <c r="P44" s="65">
        <v>2746</v>
      </c>
    </row>
    <row r="45" spans="2:16" s="19" customFormat="1" ht="15" hidden="1" customHeight="1">
      <c r="C45" s="19" t="s">
        <v>60</v>
      </c>
      <c r="D45" s="65">
        <v>658</v>
      </c>
      <c r="E45" s="65">
        <v>907</v>
      </c>
      <c r="F45" s="65">
        <v>902</v>
      </c>
      <c r="G45" s="65">
        <v>1217</v>
      </c>
      <c r="H45" s="65">
        <v>1349</v>
      </c>
      <c r="I45" s="65">
        <v>1481</v>
      </c>
      <c r="J45" s="65">
        <v>1617</v>
      </c>
      <c r="K45" s="65">
        <v>1671</v>
      </c>
      <c r="L45" s="65">
        <v>1677</v>
      </c>
      <c r="M45" s="65">
        <v>1696</v>
      </c>
      <c r="N45" s="65">
        <v>2038</v>
      </c>
      <c r="O45" s="65">
        <v>2241</v>
      </c>
      <c r="P45" s="65">
        <v>2281</v>
      </c>
    </row>
    <row r="46" spans="2:16" s="19" customFormat="1" ht="15" hidden="1" customHeight="1">
      <c r="C46" s="19" t="s">
        <v>61</v>
      </c>
      <c r="D46" s="65">
        <v>1259</v>
      </c>
      <c r="E46" s="65">
        <v>1363</v>
      </c>
      <c r="F46" s="65">
        <v>1279</v>
      </c>
      <c r="G46" s="65">
        <v>1490</v>
      </c>
      <c r="H46" s="65">
        <v>1558</v>
      </c>
      <c r="I46" s="65">
        <v>1778</v>
      </c>
      <c r="J46" s="65">
        <v>1841</v>
      </c>
      <c r="K46" s="65">
        <v>1800</v>
      </c>
      <c r="L46" s="65">
        <v>1903</v>
      </c>
      <c r="M46" s="65">
        <v>1938</v>
      </c>
      <c r="N46" s="65">
        <v>1930</v>
      </c>
      <c r="O46" s="65">
        <v>2092</v>
      </c>
      <c r="P46" s="65">
        <v>2185</v>
      </c>
    </row>
    <row r="47" spans="2:16" s="19" customFormat="1" ht="15" hidden="1" customHeight="1">
      <c r="C47" s="19" t="s">
        <v>62</v>
      </c>
      <c r="D47" s="65">
        <v>4323</v>
      </c>
      <c r="E47" s="65">
        <v>4604</v>
      </c>
      <c r="F47" s="65">
        <v>4741</v>
      </c>
      <c r="G47" s="65">
        <v>4790</v>
      </c>
      <c r="H47" s="65">
        <v>4940</v>
      </c>
      <c r="I47" s="65">
        <v>4965</v>
      </c>
      <c r="J47" s="65">
        <v>4906</v>
      </c>
      <c r="K47" s="65">
        <v>4461</v>
      </c>
      <c r="L47" s="65">
        <v>4163</v>
      </c>
      <c r="M47" s="65">
        <v>4435</v>
      </c>
      <c r="N47" s="65">
        <v>4834</v>
      </c>
      <c r="O47" s="65">
        <v>5218</v>
      </c>
      <c r="P47" s="65">
        <v>5132</v>
      </c>
    </row>
    <row r="48" spans="2:16" s="20" customFormat="1" ht="15" hidden="1" customHeight="1">
      <c r="B48" s="68" t="s">
        <v>126</v>
      </c>
      <c r="D48" s="65">
        <v>5505</v>
      </c>
      <c r="E48" s="65">
        <v>5948</v>
      </c>
      <c r="F48" s="65">
        <v>6008</v>
      </c>
      <c r="G48" s="65">
        <v>6531</v>
      </c>
      <c r="H48" s="65">
        <v>7066</v>
      </c>
      <c r="I48" s="65">
        <v>7481</v>
      </c>
      <c r="J48" s="65">
        <v>7734</v>
      </c>
      <c r="K48" s="65">
        <v>8133</v>
      </c>
      <c r="L48" s="65">
        <v>8666</v>
      </c>
      <c r="M48" s="65">
        <v>9344</v>
      </c>
      <c r="N48" s="65">
        <v>9432</v>
      </c>
      <c r="O48" s="65">
        <v>9862</v>
      </c>
      <c r="P48" s="65">
        <v>10292</v>
      </c>
    </row>
    <row r="49" spans="2:16" s="20" customFormat="1" ht="15" hidden="1" customHeight="1">
      <c r="B49" s="68" t="s">
        <v>127</v>
      </c>
      <c r="D49" s="65">
        <v>16317</v>
      </c>
      <c r="E49" s="65">
        <v>19071</v>
      </c>
      <c r="F49" s="65">
        <v>20319</v>
      </c>
      <c r="G49" s="65">
        <v>23765</v>
      </c>
      <c r="H49" s="65">
        <v>24626</v>
      </c>
      <c r="I49" s="65">
        <v>28539</v>
      </c>
      <c r="J49" s="65">
        <v>31228</v>
      </c>
      <c r="K49" s="65">
        <v>31789</v>
      </c>
      <c r="L49" s="65">
        <v>30083</v>
      </c>
      <c r="M49" s="65">
        <v>29290</v>
      </c>
      <c r="N49" s="65">
        <v>30002</v>
      </c>
      <c r="O49" s="65">
        <v>31626</v>
      </c>
      <c r="P49" s="65">
        <v>32126</v>
      </c>
    </row>
    <row r="50" spans="2:16" s="20" customFormat="1" ht="15" hidden="1" customHeight="1">
      <c r="B50" s="68" t="s">
        <v>128</v>
      </c>
      <c r="D50" s="65">
        <v>32537</v>
      </c>
      <c r="E50" s="65">
        <v>36029</v>
      </c>
      <c r="F50" s="65">
        <v>35735</v>
      </c>
      <c r="G50" s="65">
        <v>39981</v>
      </c>
      <c r="H50" s="65">
        <v>43434</v>
      </c>
      <c r="I50" s="65">
        <v>47105</v>
      </c>
      <c r="J50" s="65">
        <v>49408</v>
      </c>
      <c r="K50" s="65">
        <v>50364</v>
      </c>
      <c r="L50" s="65">
        <v>51919</v>
      </c>
      <c r="M50" s="65">
        <v>53369</v>
      </c>
      <c r="N50" s="65">
        <v>54070</v>
      </c>
      <c r="O50" s="65">
        <v>55445</v>
      </c>
      <c r="P50" s="65">
        <v>56850</v>
      </c>
    </row>
    <row r="51" spans="2:16" s="20" customFormat="1" ht="15" hidden="1" customHeight="1">
      <c r="B51" s="68" t="s">
        <v>129</v>
      </c>
      <c r="D51" s="65">
        <v>15885</v>
      </c>
      <c r="E51" s="65">
        <v>17317</v>
      </c>
      <c r="F51" s="65">
        <v>17153</v>
      </c>
      <c r="G51" s="65">
        <v>19419</v>
      </c>
      <c r="H51" s="65">
        <v>21631</v>
      </c>
      <c r="I51" s="65">
        <v>23152</v>
      </c>
      <c r="J51" s="65">
        <v>24687</v>
      </c>
      <c r="K51" s="65">
        <v>25292</v>
      </c>
      <c r="L51" s="65">
        <v>26371</v>
      </c>
      <c r="M51" s="65">
        <v>27454</v>
      </c>
      <c r="N51" s="65">
        <v>28554</v>
      </c>
      <c r="O51" s="65">
        <v>30129</v>
      </c>
      <c r="P51" s="65">
        <v>30887</v>
      </c>
    </row>
    <row r="52" spans="2:16" s="20" customFormat="1" ht="15" hidden="1" customHeight="1">
      <c r="B52" s="68" t="s">
        <v>130</v>
      </c>
      <c r="D52" s="65">
        <v>9143</v>
      </c>
      <c r="E52" s="65">
        <v>10086</v>
      </c>
      <c r="F52" s="65">
        <v>10148</v>
      </c>
      <c r="G52" s="65">
        <v>10895</v>
      </c>
      <c r="H52" s="65">
        <v>12103</v>
      </c>
      <c r="I52" s="65">
        <v>13413</v>
      </c>
      <c r="J52" s="65">
        <v>14323</v>
      </c>
      <c r="K52" s="65">
        <v>15066</v>
      </c>
      <c r="L52" s="65">
        <v>15562</v>
      </c>
      <c r="M52" s="65">
        <v>15988</v>
      </c>
      <c r="N52" s="65">
        <v>16194</v>
      </c>
      <c r="O52" s="65">
        <v>16832</v>
      </c>
      <c r="P52" s="65">
        <v>17634</v>
      </c>
    </row>
    <row r="53" spans="2:16" s="20" customFormat="1" ht="15" hidden="1" customHeight="1">
      <c r="B53" s="68" t="s">
        <v>131</v>
      </c>
      <c r="D53" s="65">
        <v>8517</v>
      </c>
      <c r="E53" s="65">
        <v>9974</v>
      </c>
      <c r="F53" s="65">
        <v>10784</v>
      </c>
      <c r="G53" s="65">
        <v>11876</v>
      </c>
      <c r="H53" s="65">
        <v>13243</v>
      </c>
      <c r="I53" s="65">
        <v>14855</v>
      </c>
      <c r="J53" s="65">
        <v>16149</v>
      </c>
      <c r="K53" s="65">
        <v>17542</v>
      </c>
      <c r="L53" s="65">
        <v>19133</v>
      </c>
      <c r="M53" s="65">
        <v>20812</v>
      </c>
      <c r="N53" s="65">
        <v>22523</v>
      </c>
      <c r="O53" s="65">
        <v>23680</v>
      </c>
      <c r="P53" s="65">
        <v>25323</v>
      </c>
    </row>
    <row r="54" spans="2:16" s="19" customFormat="1" ht="15" hidden="1" customHeight="1">
      <c r="B54" s="66"/>
      <c r="C54" s="19" t="s">
        <v>63</v>
      </c>
      <c r="D54" s="65">
        <v>5962</v>
      </c>
      <c r="E54" s="65">
        <v>7206</v>
      </c>
      <c r="F54" s="65">
        <v>7877</v>
      </c>
      <c r="G54" s="65">
        <v>8675</v>
      </c>
      <c r="H54" s="65">
        <v>9757</v>
      </c>
      <c r="I54" s="65">
        <v>11128</v>
      </c>
      <c r="J54" s="65">
        <v>12138</v>
      </c>
      <c r="K54" s="65">
        <v>13422</v>
      </c>
      <c r="L54" s="65">
        <v>14931</v>
      </c>
      <c r="M54" s="65">
        <v>16467</v>
      </c>
      <c r="N54" s="65">
        <v>18167</v>
      </c>
      <c r="O54" s="65">
        <v>19328</v>
      </c>
      <c r="P54" s="65">
        <v>20885</v>
      </c>
    </row>
    <row r="55" spans="2:16" s="19" customFormat="1" ht="15" hidden="1" customHeight="1">
      <c r="B55" s="66"/>
      <c r="C55" s="19" t="s">
        <v>64</v>
      </c>
      <c r="D55" s="65">
        <v>2555</v>
      </c>
      <c r="E55" s="65">
        <v>2768</v>
      </c>
      <c r="F55" s="65">
        <v>2907</v>
      </c>
      <c r="G55" s="65">
        <v>3201</v>
      </c>
      <c r="H55" s="65">
        <v>3486</v>
      </c>
      <c r="I55" s="65">
        <v>3727</v>
      </c>
      <c r="J55" s="65">
        <v>4011</v>
      </c>
      <c r="K55" s="65">
        <v>4120</v>
      </c>
      <c r="L55" s="65">
        <v>4202</v>
      </c>
      <c r="M55" s="65">
        <v>4345</v>
      </c>
      <c r="N55" s="65">
        <v>4356</v>
      </c>
      <c r="O55" s="65">
        <v>4352</v>
      </c>
      <c r="P55" s="65">
        <v>4438</v>
      </c>
    </row>
    <row r="56" spans="2:16" s="20" customFormat="1" ht="15" hidden="1" customHeight="1">
      <c r="B56" s="68" t="s">
        <v>132</v>
      </c>
      <c r="D56" s="65">
        <v>10279</v>
      </c>
      <c r="E56" s="65">
        <v>10941</v>
      </c>
      <c r="F56" s="65">
        <v>11830</v>
      </c>
      <c r="G56" s="65">
        <v>13015</v>
      </c>
      <c r="H56" s="65">
        <v>14417</v>
      </c>
      <c r="I56" s="65">
        <v>15802</v>
      </c>
      <c r="J56" s="65">
        <v>17335</v>
      </c>
      <c r="K56" s="65">
        <v>19555</v>
      </c>
      <c r="L56" s="65">
        <v>21430</v>
      </c>
      <c r="M56" s="65">
        <v>22588</v>
      </c>
      <c r="N56" s="65">
        <v>22928</v>
      </c>
      <c r="O56" s="65">
        <v>24253</v>
      </c>
      <c r="P56" s="65">
        <v>25568</v>
      </c>
    </row>
    <row r="57" spans="2:16" s="19" customFormat="1" ht="15" hidden="1" customHeight="1">
      <c r="B57" s="66"/>
      <c r="C57" s="19" t="s">
        <v>65</v>
      </c>
      <c r="D57" s="65">
        <v>8941</v>
      </c>
      <c r="E57" s="65">
        <v>9484</v>
      </c>
      <c r="F57" s="65">
        <v>10146</v>
      </c>
      <c r="G57" s="65">
        <v>10840</v>
      </c>
      <c r="H57" s="65">
        <v>11896</v>
      </c>
      <c r="I57" s="65">
        <v>13193</v>
      </c>
      <c r="J57" s="65">
        <v>14422</v>
      </c>
      <c r="K57" s="65">
        <v>16094</v>
      </c>
      <c r="L57" s="65">
        <v>17588</v>
      </c>
      <c r="M57" s="65">
        <v>18701</v>
      </c>
      <c r="N57" s="65">
        <v>19002</v>
      </c>
      <c r="O57" s="65">
        <v>20242</v>
      </c>
      <c r="P57" s="65">
        <v>21238</v>
      </c>
    </row>
    <row r="58" spans="2:16" s="19" customFormat="1" ht="15" hidden="1" customHeight="1">
      <c r="B58" s="66"/>
      <c r="C58" s="19" t="s">
        <v>66</v>
      </c>
      <c r="D58" s="65">
        <v>1338</v>
      </c>
      <c r="E58" s="65">
        <v>1457</v>
      </c>
      <c r="F58" s="65">
        <v>1684</v>
      </c>
      <c r="G58" s="65">
        <v>2175</v>
      </c>
      <c r="H58" s="65">
        <v>2521</v>
      </c>
      <c r="I58" s="65">
        <v>2609</v>
      </c>
      <c r="J58" s="65">
        <v>2913</v>
      </c>
      <c r="K58" s="65">
        <v>3461</v>
      </c>
      <c r="L58" s="65">
        <v>3842</v>
      </c>
      <c r="M58" s="65">
        <v>3887</v>
      </c>
      <c r="N58" s="65">
        <v>3926</v>
      </c>
      <c r="O58" s="65">
        <v>4011</v>
      </c>
      <c r="P58" s="65">
        <v>4330</v>
      </c>
    </row>
    <row r="59" spans="2:16" s="20" customFormat="1" ht="15" hidden="1" customHeight="1">
      <c r="B59" s="68" t="s">
        <v>133</v>
      </c>
      <c r="D59" s="65">
        <v>13555</v>
      </c>
      <c r="E59" s="65">
        <v>15223</v>
      </c>
      <c r="F59" s="65">
        <v>15598</v>
      </c>
      <c r="G59" s="65">
        <v>17413</v>
      </c>
      <c r="H59" s="65">
        <v>19034</v>
      </c>
      <c r="I59" s="65">
        <v>20397</v>
      </c>
      <c r="J59" s="65">
        <v>21880</v>
      </c>
      <c r="K59" s="65">
        <v>22876</v>
      </c>
      <c r="L59" s="65">
        <v>23863</v>
      </c>
      <c r="M59" s="65">
        <v>24485</v>
      </c>
      <c r="N59" s="65">
        <v>25278</v>
      </c>
      <c r="O59" s="65">
        <v>26189</v>
      </c>
      <c r="P59" s="65">
        <v>27299</v>
      </c>
    </row>
    <row r="60" spans="2:16" s="19" customFormat="1" ht="15" hidden="1" customHeight="1">
      <c r="B60" s="66"/>
      <c r="C60" s="19" t="s">
        <v>67</v>
      </c>
      <c r="D60" s="65">
        <v>6502</v>
      </c>
      <c r="E60" s="65">
        <v>7542</v>
      </c>
      <c r="F60" s="65">
        <v>7704</v>
      </c>
      <c r="G60" s="65">
        <v>8706</v>
      </c>
      <c r="H60" s="65">
        <v>9408</v>
      </c>
      <c r="I60" s="65">
        <v>10055</v>
      </c>
      <c r="J60" s="65">
        <v>10752</v>
      </c>
      <c r="K60" s="65">
        <v>11109</v>
      </c>
      <c r="L60" s="65">
        <v>11619</v>
      </c>
      <c r="M60" s="65">
        <v>11932</v>
      </c>
      <c r="N60" s="65">
        <v>12278</v>
      </c>
      <c r="O60" s="65">
        <v>12764</v>
      </c>
      <c r="P60" s="65">
        <v>13383</v>
      </c>
    </row>
    <row r="61" spans="2:16" s="19" customFormat="1" ht="15" hidden="1" customHeight="1">
      <c r="B61" s="66"/>
      <c r="C61" s="19" t="s">
        <v>68</v>
      </c>
      <c r="D61" s="65">
        <v>1275</v>
      </c>
      <c r="E61" s="65">
        <v>1366</v>
      </c>
      <c r="F61" s="65">
        <v>1445</v>
      </c>
      <c r="G61" s="65">
        <v>1639</v>
      </c>
      <c r="H61" s="65">
        <v>1798</v>
      </c>
      <c r="I61" s="65">
        <v>1945</v>
      </c>
      <c r="J61" s="65">
        <v>2081</v>
      </c>
      <c r="K61" s="65">
        <v>2366</v>
      </c>
      <c r="L61" s="65">
        <v>2445</v>
      </c>
      <c r="M61" s="65">
        <v>2455</v>
      </c>
      <c r="N61" s="65">
        <v>2464</v>
      </c>
      <c r="O61" s="65">
        <v>2514</v>
      </c>
      <c r="P61" s="65">
        <v>2628</v>
      </c>
    </row>
    <row r="62" spans="2:16" s="19" customFormat="1" ht="15" hidden="1" customHeight="1">
      <c r="B62" s="66"/>
      <c r="C62" s="19" t="s">
        <v>69</v>
      </c>
      <c r="D62" s="65">
        <v>437</v>
      </c>
      <c r="E62" s="65">
        <v>480</v>
      </c>
      <c r="F62" s="65">
        <v>446</v>
      </c>
      <c r="G62" s="65">
        <v>452</v>
      </c>
      <c r="H62" s="65">
        <v>497</v>
      </c>
      <c r="I62" s="65">
        <v>547</v>
      </c>
      <c r="J62" s="65">
        <v>606</v>
      </c>
      <c r="K62" s="65">
        <v>639</v>
      </c>
      <c r="L62" s="65">
        <v>680</v>
      </c>
      <c r="M62" s="65">
        <v>686</v>
      </c>
      <c r="N62" s="65">
        <v>722</v>
      </c>
      <c r="O62" s="65">
        <v>767</v>
      </c>
      <c r="P62" s="65">
        <v>780</v>
      </c>
    </row>
    <row r="63" spans="2:16" s="19" customFormat="1" ht="15" hidden="1" customHeight="1">
      <c r="B63" s="66"/>
      <c r="C63" s="19" t="s">
        <v>70</v>
      </c>
      <c r="D63" s="65">
        <v>5341</v>
      </c>
      <c r="E63" s="65">
        <v>5835</v>
      </c>
      <c r="F63" s="65">
        <v>6003</v>
      </c>
      <c r="G63" s="65">
        <v>6616</v>
      </c>
      <c r="H63" s="65">
        <v>7331</v>
      </c>
      <c r="I63" s="65">
        <v>7850</v>
      </c>
      <c r="J63" s="65">
        <v>8441</v>
      </c>
      <c r="K63" s="65">
        <v>8762</v>
      </c>
      <c r="L63" s="65">
        <v>9119</v>
      </c>
      <c r="M63" s="65">
        <v>9412</v>
      </c>
      <c r="N63" s="65">
        <v>9814</v>
      </c>
      <c r="O63" s="65">
        <v>10144</v>
      </c>
      <c r="P63" s="65">
        <v>10508</v>
      </c>
    </row>
    <row r="64" spans="2:16" s="20" customFormat="1" ht="15" hidden="1" customHeight="1">
      <c r="B64" s="68" t="s">
        <v>134</v>
      </c>
      <c r="D64" s="65">
        <v>13723</v>
      </c>
      <c r="E64" s="65">
        <v>14785</v>
      </c>
      <c r="F64" s="65">
        <v>17472</v>
      </c>
      <c r="G64" s="65">
        <v>18886</v>
      </c>
      <c r="H64" s="65">
        <v>19691</v>
      </c>
      <c r="I64" s="65">
        <v>21288</v>
      </c>
      <c r="J64" s="65">
        <v>22110</v>
      </c>
      <c r="K64" s="65">
        <v>23302</v>
      </c>
      <c r="L64" s="65">
        <v>24160</v>
      </c>
      <c r="M64" s="65">
        <v>25194</v>
      </c>
      <c r="N64" s="65">
        <v>26027</v>
      </c>
      <c r="O64" s="65">
        <v>27191</v>
      </c>
      <c r="P64" s="65">
        <v>28090</v>
      </c>
    </row>
    <row r="65" spans="2:16" s="20" customFormat="1" ht="15" hidden="1" customHeight="1">
      <c r="B65" s="68" t="s">
        <v>135</v>
      </c>
      <c r="D65" s="65">
        <v>47592</v>
      </c>
      <c r="E65" s="65">
        <v>49477</v>
      </c>
      <c r="F65" s="65">
        <v>50862</v>
      </c>
      <c r="G65" s="65">
        <v>52677</v>
      </c>
      <c r="H65" s="65">
        <v>54767</v>
      </c>
      <c r="I65" s="65">
        <v>57308</v>
      </c>
      <c r="J65" s="65">
        <v>59879</v>
      </c>
      <c r="K65" s="65">
        <v>62361</v>
      </c>
      <c r="L65" s="65">
        <v>65145</v>
      </c>
      <c r="M65" s="65">
        <v>67764</v>
      </c>
      <c r="N65" s="65">
        <v>69784</v>
      </c>
      <c r="O65" s="65">
        <v>72566</v>
      </c>
      <c r="P65" s="65">
        <v>75199</v>
      </c>
    </row>
    <row r="66" spans="2:16" s="19" customFormat="1" ht="15" hidden="1" customHeight="1">
      <c r="C66" s="19" t="s">
        <v>71</v>
      </c>
      <c r="D66" s="65">
        <v>15862</v>
      </c>
      <c r="E66" s="65">
        <v>16621</v>
      </c>
      <c r="F66" s="65">
        <v>16940</v>
      </c>
      <c r="G66" s="65">
        <v>17550</v>
      </c>
      <c r="H66" s="65">
        <v>18022</v>
      </c>
      <c r="I66" s="65">
        <v>18839</v>
      </c>
      <c r="J66" s="65">
        <v>19477</v>
      </c>
      <c r="K66" s="65">
        <v>20003</v>
      </c>
      <c r="L66" s="65">
        <v>20812</v>
      </c>
      <c r="M66" s="65">
        <v>21552</v>
      </c>
      <c r="N66" s="65">
        <v>22104</v>
      </c>
      <c r="O66" s="65">
        <v>22786</v>
      </c>
      <c r="P66" s="65">
        <v>23485</v>
      </c>
    </row>
    <row r="67" spans="2:16" s="19" customFormat="1" ht="15" hidden="1" customHeight="1">
      <c r="C67" s="19" t="s">
        <v>72</v>
      </c>
      <c r="D67" s="65">
        <v>15484</v>
      </c>
      <c r="E67" s="65">
        <v>15832</v>
      </c>
      <c r="F67" s="65">
        <v>15939</v>
      </c>
      <c r="G67" s="65">
        <v>16207</v>
      </c>
      <c r="H67" s="65">
        <v>16774</v>
      </c>
      <c r="I67" s="65">
        <v>17598</v>
      </c>
      <c r="J67" s="65">
        <v>18315</v>
      </c>
      <c r="K67" s="65">
        <v>18828</v>
      </c>
      <c r="L67" s="65">
        <v>19674</v>
      </c>
      <c r="M67" s="65">
        <v>20448</v>
      </c>
      <c r="N67" s="65">
        <v>20988</v>
      </c>
      <c r="O67" s="65">
        <v>21888</v>
      </c>
      <c r="P67" s="65">
        <v>22451</v>
      </c>
    </row>
    <row r="68" spans="2:16" s="19" customFormat="1" ht="15" hidden="1" customHeight="1">
      <c r="C68" s="19" t="s">
        <v>73</v>
      </c>
      <c r="D68" s="65">
        <v>7233</v>
      </c>
      <c r="E68" s="65">
        <v>7399</v>
      </c>
      <c r="F68" s="65">
        <v>8071</v>
      </c>
      <c r="G68" s="65">
        <v>8527</v>
      </c>
      <c r="H68" s="65">
        <v>9155</v>
      </c>
      <c r="I68" s="65">
        <v>9565</v>
      </c>
      <c r="J68" s="65">
        <v>10306</v>
      </c>
      <c r="K68" s="65">
        <v>11143</v>
      </c>
      <c r="L68" s="65">
        <v>11689</v>
      </c>
      <c r="M68" s="65">
        <v>12152</v>
      </c>
      <c r="N68" s="65">
        <v>12570</v>
      </c>
      <c r="O68" s="65">
        <v>13175</v>
      </c>
      <c r="P68" s="65">
        <v>14018</v>
      </c>
    </row>
    <row r="69" spans="2:16" s="19" customFormat="1" ht="15" hidden="1" customHeight="1">
      <c r="C69" s="19" t="s">
        <v>74</v>
      </c>
      <c r="D69" s="65">
        <v>743</v>
      </c>
      <c r="E69" s="65">
        <v>768</v>
      </c>
      <c r="F69" s="65">
        <v>779</v>
      </c>
      <c r="G69" s="65">
        <v>801</v>
      </c>
      <c r="H69" s="65">
        <v>828</v>
      </c>
      <c r="I69" s="65">
        <v>859</v>
      </c>
      <c r="J69" s="65">
        <v>868</v>
      </c>
      <c r="K69" s="65">
        <v>894</v>
      </c>
      <c r="L69" s="65">
        <v>923</v>
      </c>
      <c r="M69" s="65">
        <v>951</v>
      </c>
      <c r="N69" s="65">
        <v>977</v>
      </c>
      <c r="O69" s="65">
        <v>1014</v>
      </c>
      <c r="P69" s="65">
        <v>1034</v>
      </c>
    </row>
    <row r="70" spans="2:16" s="19" customFormat="1" ht="15" hidden="1" customHeight="1">
      <c r="C70" s="19" t="s">
        <v>75</v>
      </c>
      <c r="D70" s="65">
        <v>8270</v>
      </c>
      <c r="E70" s="65">
        <v>8857</v>
      </c>
      <c r="F70" s="65">
        <v>9133</v>
      </c>
      <c r="G70" s="65">
        <v>9592</v>
      </c>
      <c r="H70" s="65">
        <v>9988</v>
      </c>
      <c r="I70" s="65">
        <v>10447</v>
      </c>
      <c r="J70" s="65">
        <v>10913</v>
      </c>
      <c r="K70" s="65">
        <v>11493</v>
      </c>
      <c r="L70" s="65">
        <v>12047</v>
      </c>
      <c r="M70" s="65">
        <v>12661</v>
      </c>
      <c r="N70" s="65">
        <v>13145</v>
      </c>
      <c r="O70" s="65">
        <v>13703</v>
      </c>
      <c r="P70" s="65">
        <v>14211</v>
      </c>
    </row>
    <row r="71" spans="2:16" s="19" customFormat="1" ht="6" customHeight="1"/>
    <row r="72" spans="2:16" s="17" customFormat="1" ht="15" customHeight="1">
      <c r="B72" s="22" t="s">
        <v>76</v>
      </c>
      <c r="C72" s="22"/>
      <c r="D72" s="22"/>
      <c r="E72" s="22"/>
      <c r="F72" s="22"/>
    </row>
    <row r="74" spans="2:16" ht="15" thickBot="1">
      <c r="C74" s="23" t="s">
        <v>77</v>
      </c>
      <c r="D74" s="71">
        <v>2007</v>
      </c>
      <c r="E74" s="24">
        <v>2008</v>
      </c>
      <c r="F74" s="24">
        <v>2009</v>
      </c>
      <c r="G74" s="24">
        <v>2010</v>
      </c>
      <c r="H74" s="24">
        <v>2011</v>
      </c>
      <c r="I74" s="24">
        <v>2012</v>
      </c>
      <c r="J74" s="24">
        <v>2013</v>
      </c>
      <c r="K74" s="24">
        <v>2014</v>
      </c>
      <c r="L74" s="24">
        <v>2015</v>
      </c>
      <c r="M74" s="24">
        <v>2016</v>
      </c>
      <c r="N74" s="24">
        <v>2017</v>
      </c>
      <c r="O74" s="24">
        <v>2018</v>
      </c>
      <c r="P74" s="24">
        <v>2019</v>
      </c>
    </row>
    <row r="75" spans="2:16">
      <c r="C75" s="25" t="s">
        <v>78</v>
      </c>
    </row>
    <row r="76" spans="2:16">
      <c r="C76" s="21" t="s">
        <v>212</v>
      </c>
      <c r="D76" s="148">
        <f>+(D28+D29)/D6*100</f>
        <v>1.9365453732174305</v>
      </c>
      <c r="E76" s="149">
        <f t="shared" ref="E76:P76" si="0">+(E28+E29)/E6*100</f>
        <v>1.7427695129991114</v>
      </c>
      <c r="F76" s="149">
        <f t="shared" si="0"/>
        <v>1.451120379480171</v>
      </c>
      <c r="G76" s="149">
        <f t="shared" si="0"/>
        <v>1.683150954902233</v>
      </c>
      <c r="H76" s="149">
        <f t="shared" si="0"/>
        <v>1.7082824622897876</v>
      </c>
      <c r="I76" s="149">
        <f t="shared" si="0"/>
        <v>1.4805229140141791</v>
      </c>
      <c r="J76" s="149">
        <f t="shared" si="0"/>
        <v>1.4304336871624657</v>
      </c>
      <c r="K76" s="149">
        <f t="shared" si="0"/>
        <v>1.3496452018797025</v>
      </c>
      <c r="L76" s="149">
        <f t="shared" si="0"/>
        <v>1.2084823815662398</v>
      </c>
      <c r="M76" s="149">
        <f t="shared" si="0"/>
        <v>1.0995233073023101</v>
      </c>
      <c r="N76" s="149">
        <f t="shared" si="0"/>
        <v>1.0843713232791732</v>
      </c>
      <c r="O76" s="149">
        <f t="shared" si="0"/>
        <v>1.0787000233808746</v>
      </c>
      <c r="P76" s="149">
        <f t="shared" si="0"/>
        <v>1.0162735538279088</v>
      </c>
    </row>
    <row r="77" spans="2:16">
      <c r="C77" s="21" t="s">
        <v>79</v>
      </c>
      <c r="D77" s="148">
        <f>+D28/D6*100</f>
        <v>0.74352582008364276</v>
      </c>
      <c r="E77" s="149">
        <f t="shared" ref="E77:P77" si="1">+E28/E6*100</f>
        <v>0.66500415627597675</v>
      </c>
      <c r="F77" s="149">
        <f t="shared" si="1"/>
        <v>0.55714176351671285</v>
      </c>
      <c r="G77" s="149">
        <f t="shared" si="1"/>
        <v>0.63546734854651232</v>
      </c>
      <c r="H77" s="149">
        <f t="shared" si="1"/>
        <v>0.637036745303454</v>
      </c>
      <c r="I77" s="149">
        <f t="shared" si="1"/>
        <v>0.564704463600333</v>
      </c>
      <c r="J77" s="149">
        <f t="shared" si="1"/>
        <v>0.555829417113061</v>
      </c>
      <c r="K77" s="149">
        <f t="shared" si="1"/>
        <v>0.53476507999007084</v>
      </c>
      <c r="L77" s="149">
        <f t="shared" si="1"/>
        <v>0.4903565966019075</v>
      </c>
      <c r="M77" s="149">
        <f t="shared" si="1"/>
        <v>0.43980932292092406</v>
      </c>
      <c r="N77" s="149">
        <f t="shared" si="1"/>
        <v>0.45136761860311353</v>
      </c>
      <c r="O77" s="149">
        <f t="shared" si="1"/>
        <v>0.431143324760346</v>
      </c>
      <c r="P77" s="149">
        <f t="shared" si="1"/>
        <v>0.3987862549596638</v>
      </c>
    </row>
    <row r="78" spans="2:16">
      <c r="C78" s="21" t="s">
        <v>80</v>
      </c>
      <c r="D78" s="148">
        <f>+D29/D6*100</f>
        <v>1.1930195531337877</v>
      </c>
      <c r="E78" s="149">
        <f t="shared" ref="E78:P78" si="2">+E29/E6*100</f>
        <v>1.0777653567231347</v>
      </c>
      <c r="F78" s="149">
        <f t="shared" si="2"/>
        <v>0.89397861596345829</v>
      </c>
      <c r="G78" s="149">
        <f t="shared" si="2"/>
        <v>1.0476836063557204</v>
      </c>
      <c r="H78" s="149">
        <f t="shared" si="2"/>
        <v>1.0712457169863336</v>
      </c>
      <c r="I78" s="149">
        <f t="shared" si="2"/>
        <v>0.91581845041384602</v>
      </c>
      <c r="J78" s="149">
        <f t="shared" si="2"/>
        <v>0.87460427004940455</v>
      </c>
      <c r="K78" s="149">
        <f t="shared" si="2"/>
        <v>0.81488012188963166</v>
      </c>
      <c r="L78" s="149">
        <f t="shared" si="2"/>
        <v>0.7181257849643321</v>
      </c>
      <c r="M78" s="149">
        <f t="shared" si="2"/>
        <v>0.65971398438138606</v>
      </c>
      <c r="N78" s="149">
        <f t="shared" si="2"/>
        <v>0.6330037046760596</v>
      </c>
      <c r="O78" s="149">
        <f t="shared" si="2"/>
        <v>0.64755669862052845</v>
      </c>
      <c r="P78" s="149">
        <f t="shared" si="2"/>
        <v>0.61748729886824494</v>
      </c>
    </row>
    <row r="79" spans="2:16">
      <c r="D79" s="26"/>
      <c r="E79" s="27"/>
      <c r="F79" s="27"/>
      <c r="G79" s="27"/>
      <c r="H79" s="27"/>
      <c r="I79" s="27"/>
      <c r="J79" s="27"/>
      <c r="K79" s="27"/>
    </row>
    <row r="80" spans="2:16">
      <c r="C80" s="25" t="s">
        <v>81</v>
      </c>
      <c r="D80" s="26"/>
      <c r="E80" s="27"/>
      <c r="F80" s="27"/>
      <c r="G80" s="27"/>
      <c r="H80" s="27"/>
      <c r="I80" s="27"/>
      <c r="J80" s="27"/>
      <c r="K80" s="27"/>
    </row>
    <row r="81" spans="2:18">
      <c r="C81" s="21" t="s">
        <v>213</v>
      </c>
      <c r="D81" s="148">
        <f>+(D28+D29)/D16*100</f>
        <v>11.723824492964948</v>
      </c>
      <c r="E81" s="149">
        <f t="shared" ref="E81:O81" si="3">+(E28+E29)/E16*100</f>
        <v>10.610079575596817</v>
      </c>
      <c r="F81" s="149">
        <f t="shared" si="3"/>
        <v>9.5485074626865671</v>
      </c>
      <c r="G81" s="149">
        <f t="shared" si="3"/>
        <v>10.895567904581187</v>
      </c>
      <c r="H81" s="149">
        <f t="shared" si="3"/>
        <v>10.853416323913486</v>
      </c>
      <c r="I81" s="149">
        <f t="shared" si="3"/>
        <v>9.858241452793477</v>
      </c>
      <c r="J81" s="149">
        <f t="shared" si="3"/>
        <v>9.5796346562981451</v>
      </c>
      <c r="K81" s="149">
        <f t="shared" si="3"/>
        <v>9.3568726355611602</v>
      </c>
      <c r="L81" s="149">
        <f t="shared" si="3"/>
        <v>8.7259068598108467</v>
      </c>
      <c r="M81" s="149">
        <f t="shared" si="3"/>
        <v>8.2580896335893872</v>
      </c>
      <c r="N81" s="149">
        <f t="shared" si="3"/>
        <v>8.3033028561217499</v>
      </c>
      <c r="O81" s="149">
        <f t="shared" si="3"/>
        <v>8.1154484816076113</v>
      </c>
      <c r="P81" s="149">
        <f>+(P28+P29)/P16*100</f>
        <v>7.9217666695198155</v>
      </c>
    </row>
    <row r="82" spans="2:18">
      <c r="C82" s="21" t="s">
        <v>82</v>
      </c>
      <c r="D82" s="148">
        <f>+D28/D16*100</f>
        <v>4.5012971765106897</v>
      </c>
      <c r="E82" s="149">
        <f t="shared" ref="E82:P82" si="4">+E28/E16*100</f>
        <v>4.048582995951417</v>
      </c>
      <c r="F82" s="149">
        <f t="shared" si="4"/>
        <v>3.6660447761194028</v>
      </c>
      <c r="G82" s="149">
        <f t="shared" si="4"/>
        <v>4.1135809162374626</v>
      </c>
      <c r="H82" s="149">
        <f t="shared" si="4"/>
        <v>4.047354675257651</v>
      </c>
      <c r="I82" s="149">
        <f t="shared" si="4"/>
        <v>3.7601531857067854</v>
      </c>
      <c r="J82" s="149">
        <f t="shared" si="4"/>
        <v>3.722397476340694</v>
      </c>
      <c r="K82" s="149">
        <f t="shared" si="4"/>
        <v>3.7074401008827236</v>
      </c>
      <c r="L82" s="149">
        <f t="shared" si="4"/>
        <v>3.5406440799712677</v>
      </c>
      <c r="M82" s="149">
        <f t="shared" si="4"/>
        <v>3.3032358534357549</v>
      </c>
      <c r="N82" s="149">
        <f t="shared" si="4"/>
        <v>3.4562349227149536</v>
      </c>
      <c r="O82" s="149">
        <f t="shared" si="4"/>
        <v>3.2436463932903661</v>
      </c>
      <c r="P82" s="149">
        <f t="shared" si="4"/>
        <v>3.1085052355274043</v>
      </c>
    </row>
    <row r="83" spans="2:18">
      <c r="C83" s="21" t="s">
        <v>83</v>
      </c>
      <c r="D83" s="148">
        <f>+D29/D16*100</f>
        <v>7.2225273164542578</v>
      </c>
      <c r="E83" s="149">
        <f t="shared" ref="E83:P83" si="5">+E29/E16*100</f>
        <v>6.5614965796454001</v>
      </c>
      <c r="F83" s="149">
        <f t="shared" si="5"/>
        <v>5.8824626865671643</v>
      </c>
      <c r="G83" s="149">
        <f t="shared" si="5"/>
        <v>6.7819869883437249</v>
      </c>
      <c r="H83" s="149">
        <f t="shared" si="5"/>
        <v>6.8060616486558336</v>
      </c>
      <c r="I83" s="149">
        <f t="shared" si="5"/>
        <v>6.098088267086692</v>
      </c>
      <c r="J83" s="149">
        <f t="shared" si="5"/>
        <v>5.8572371799574503</v>
      </c>
      <c r="K83" s="149">
        <f t="shared" si="5"/>
        <v>5.6494325346784366</v>
      </c>
      <c r="L83" s="149">
        <f t="shared" si="5"/>
        <v>5.1852627798395785</v>
      </c>
      <c r="M83" s="149">
        <f t="shared" si="5"/>
        <v>4.9548537801536323</v>
      </c>
      <c r="N83" s="149">
        <f t="shared" si="5"/>
        <v>4.8470679334067963</v>
      </c>
      <c r="O83" s="149">
        <f t="shared" si="5"/>
        <v>4.8718020883172439</v>
      </c>
      <c r="P83" s="149">
        <f t="shared" si="5"/>
        <v>4.8132614339924107</v>
      </c>
    </row>
    <row r="85" spans="2:18">
      <c r="C85" s="28" t="s">
        <v>152</v>
      </c>
      <c r="D85" s="150">
        <f>+D86+D87</f>
        <v>100</v>
      </c>
      <c r="E85" s="150">
        <f t="shared" ref="E85:P85" si="6">+E86+E87</f>
        <v>100</v>
      </c>
      <c r="F85" s="150">
        <f t="shared" si="6"/>
        <v>100</v>
      </c>
      <c r="G85" s="150">
        <f t="shared" si="6"/>
        <v>100</v>
      </c>
      <c r="H85" s="150">
        <f t="shared" si="6"/>
        <v>100</v>
      </c>
      <c r="I85" s="150">
        <f t="shared" si="6"/>
        <v>100</v>
      </c>
      <c r="J85" s="150">
        <f t="shared" si="6"/>
        <v>100</v>
      </c>
      <c r="K85" s="150">
        <f t="shared" si="6"/>
        <v>100</v>
      </c>
      <c r="L85" s="150">
        <f t="shared" si="6"/>
        <v>100</v>
      </c>
      <c r="M85" s="150">
        <f t="shared" si="6"/>
        <v>100</v>
      </c>
      <c r="N85" s="150">
        <f t="shared" si="6"/>
        <v>100</v>
      </c>
      <c r="O85" s="150">
        <f t="shared" si="6"/>
        <v>100</v>
      </c>
      <c r="P85" s="150">
        <f t="shared" si="6"/>
        <v>100</v>
      </c>
    </row>
    <row r="86" spans="2:18">
      <c r="C86" s="21" t="s">
        <v>84</v>
      </c>
      <c r="D86" s="151">
        <f>+D28/(D28+D29)*100</f>
        <v>38.394443547084478</v>
      </c>
      <c r="E86" s="152">
        <f t="shared" ref="E86:P86" si="7">+E28/(E28+E29)*100</f>
        <v>38.15789473684211</v>
      </c>
      <c r="F86" s="152">
        <f t="shared" si="7"/>
        <v>38.393903868698708</v>
      </c>
      <c r="G86" s="152">
        <f t="shared" si="7"/>
        <v>37.754626030166385</v>
      </c>
      <c r="H86" s="152">
        <f t="shared" si="7"/>
        <v>37.291066282420751</v>
      </c>
      <c r="I86" s="152">
        <f t="shared" si="7"/>
        <v>38.142230576441108</v>
      </c>
      <c r="J86" s="152">
        <f t="shared" si="7"/>
        <v>38.857405421963549</v>
      </c>
      <c r="K86" s="152">
        <f t="shared" si="7"/>
        <v>39.622641509433961</v>
      </c>
      <c r="L86" s="152">
        <f t="shared" si="7"/>
        <v>40.576230492196878</v>
      </c>
      <c r="M86" s="152">
        <f t="shared" si="7"/>
        <v>40</v>
      </c>
      <c r="N86" s="152">
        <f t="shared" si="7"/>
        <v>41.624820659971306</v>
      </c>
      <c r="O86" s="152">
        <f t="shared" si="7"/>
        <v>39.968787931333452</v>
      </c>
      <c r="P86" s="152">
        <f t="shared" si="7"/>
        <v>39.240050423194674</v>
      </c>
    </row>
    <row r="87" spans="2:18">
      <c r="C87" s="21" t="s">
        <v>85</v>
      </c>
      <c r="D87" s="153">
        <f>+D29/(D29+D28)*100</f>
        <v>61.605556452915522</v>
      </c>
      <c r="E87" s="152">
        <f t="shared" ref="E87:P87" si="8">+E29/(E29+E28)*100</f>
        <v>61.842105263157897</v>
      </c>
      <c r="F87" s="152">
        <f t="shared" si="8"/>
        <v>61.606096131301292</v>
      </c>
      <c r="G87" s="152">
        <f t="shared" si="8"/>
        <v>62.245373969833615</v>
      </c>
      <c r="H87" s="152">
        <f t="shared" si="8"/>
        <v>62.708933717579249</v>
      </c>
      <c r="I87" s="152">
        <f t="shared" si="8"/>
        <v>61.857769423558892</v>
      </c>
      <c r="J87" s="152">
        <f t="shared" si="8"/>
        <v>61.142594578036459</v>
      </c>
      <c r="K87" s="152">
        <f t="shared" si="8"/>
        <v>60.377358490566039</v>
      </c>
      <c r="L87" s="152">
        <f t="shared" si="8"/>
        <v>59.423769507803129</v>
      </c>
      <c r="M87" s="152">
        <f t="shared" si="8"/>
        <v>60</v>
      </c>
      <c r="N87" s="152">
        <f t="shared" si="8"/>
        <v>58.375179340028694</v>
      </c>
      <c r="O87" s="152">
        <f t="shared" si="8"/>
        <v>60.031212068666548</v>
      </c>
      <c r="P87" s="152">
        <f t="shared" si="8"/>
        <v>60.759949576805326</v>
      </c>
    </row>
    <row r="88" spans="2:18">
      <c r="B88" s="22" t="s">
        <v>76</v>
      </c>
    </row>
    <row r="90" spans="2:18">
      <c r="Q90" s="156"/>
    </row>
    <row r="92" spans="2:18">
      <c r="P92" s="82" t="s">
        <v>32</v>
      </c>
      <c r="Q92" s="82">
        <f>SUM(Q93:Q95)</f>
        <v>70098</v>
      </c>
      <c r="R92" s="155">
        <f t="shared" ref="R92:R94" si="9">+Q92/$Q$92*100</f>
        <v>100</v>
      </c>
    </row>
    <row r="93" spans="2:18">
      <c r="P93" s="82" t="s">
        <v>86</v>
      </c>
      <c r="Q93" s="82">
        <f>P16-Q94-Q95</f>
        <v>64545</v>
      </c>
      <c r="R93" s="155">
        <f t="shared" si="9"/>
        <v>92.078233330480188</v>
      </c>
    </row>
    <row r="94" spans="2:18">
      <c r="P94" s="83" t="s">
        <v>4</v>
      </c>
      <c r="Q94" s="82">
        <f>+P28</f>
        <v>2179</v>
      </c>
      <c r="R94" s="155">
        <f t="shared" si="9"/>
        <v>3.1085052355274043</v>
      </c>
    </row>
    <row r="95" spans="2:18">
      <c r="P95" s="83" t="s">
        <v>5</v>
      </c>
      <c r="Q95" s="82">
        <f>+P29</f>
        <v>3374</v>
      </c>
      <c r="R95" s="155">
        <f>+Q95/$Q$92*100</f>
        <v>4.8132614339924107</v>
      </c>
    </row>
    <row r="96" spans="2:18">
      <c r="R96" s="156"/>
    </row>
    <row r="97" spans="16:18">
      <c r="P97" s="84" t="s">
        <v>210</v>
      </c>
      <c r="Q97" s="154">
        <f>+P6</f>
        <v>546408</v>
      </c>
      <c r="R97" s="155">
        <f>+Q97/$Q$97*100</f>
        <v>100</v>
      </c>
    </row>
    <row r="98" spans="16:18">
      <c r="P98" s="82" t="s">
        <v>86</v>
      </c>
      <c r="Q98" s="82">
        <f>+P6-P28-P29</f>
        <v>540855</v>
      </c>
      <c r="R98" s="155">
        <f>+Q98/$Q$97*100</f>
        <v>98.983726446172099</v>
      </c>
    </row>
    <row r="99" spans="16:18">
      <c r="P99" s="82" t="s">
        <v>152</v>
      </c>
      <c r="Q99" s="82">
        <f>+P28+P29</f>
        <v>5553</v>
      </c>
      <c r="R99" s="155">
        <f>+Q99/$Q$97*100</f>
        <v>1.0162735538279088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="85" zoomScaleNormal="85" workbookViewId="0"/>
  </sheetViews>
  <sheetFormatPr baseColWidth="10" defaultRowHeight="14.4"/>
  <cols>
    <col min="2" max="2" width="15.5546875" customWidth="1"/>
    <col min="16" max="16" width="13.109375" customWidth="1"/>
  </cols>
  <sheetData>
    <row r="1" spans="2:24" ht="19.8">
      <c r="B1" s="79" t="s">
        <v>147</v>
      </c>
    </row>
    <row r="3" spans="2:24" ht="22.2">
      <c r="B3" s="77" t="s">
        <v>214</v>
      </c>
    </row>
    <row r="5" spans="2:24" ht="28.2" customHeight="1">
      <c r="B5" s="72" t="s">
        <v>142</v>
      </c>
      <c r="C5" s="73">
        <v>2007</v>
      </c>
      <c r="D5" s="73">
        <v>2008</v>
      </c>
      <c r="E5" s="73">
        <v>2009</v>
      </c>
      <c r="F5" s="73">
        <v>2010</v>
      </c>
      <c r="G5" s="73">
        <v>2011</v>
      </c>
      <c r="H5" s="73">
        <v>2012</v>
      </c>
      <c r="I5" s="73">
        <v>2013</v>
      </c>
      <c r="J5" s="73">
        <v>2014</v>
      </c>
      <c r="K5" s="73">
        <v>2015</v>
      </c>
      <c r="L5" s="73">
        <v>2016</v>
      </c>
      <c r="M5" s="73">
        <v>2017</v>
      </c>
      <c r="N5" s="73">
        <v>2018</v>
      </c>
      <c r="O5" s="73">
        <v>2019</v>
      </c>
    </row>
    <row r="6" spans="2:24">
      <c r="B6" s="1"/>
      <c r="C6" s="33"/>
      <c r="D6" s="33"/>
      <c r="E6" s="33"/>
      <c r="F6" s="33"/>
      <c r="G6" s="33"/>
      <c r="H6" s="33"/>
      <c r="I6" s="33"/>
      <c r="J6" s="33"/>
    </row>
    <row r="7" spans="2:24">
      <c r="B7" s="29" t="s">
        <v>138</v>
      </c>
      <c r="C7" s="34">
        <v>189</v>
      </c>
      <c r="D7" s="34">
        <v>191</v>
      </c>
      <c r="E7" s="34">
        <v>165</v>
      </c>
      <c r="F7" s="34">
        <v>175</v>
      </c>
      <c r="G7" s="34">
        <v>193</v>
      </c>
      <c r="H7" s="34">
        <v>199</v>
      </c>
      <c r="I7" s="34">
        <v>176</v>
      </c>
      <c r="J7" s="34">
        <v>163</v>
      </c>
      <c r="K7" s="34">
        <v>181</v>
      </c>
      <c r="L7" s="34">
        <v>171</v>
      </c>
      <c r="M7" s="34">
        <v>166</v>
      </c>
      <c r="N7" s="34">
        <v>165</v>
      </c>
      <c r="O7" s="34">
        <v>175</v>
      </c>
    </row>
    <row r="8" spans="2:24">
      <c r="B8" s="30" t="s">
        <v>139</v>
      </c>
      <c r="C8" s="35">
        <v>49</v>
      </c>
      <c r="D8" s="35">
        <v>50</v>
      </c>
      <c r="E8" s="35">
        <v>56</v>
      </c>
      <c r="F8" s="35">
        <v>52</v>
      </c>
      <c r="G8" s="35">
        <v>48</v>
      </c>
      <c r="H8" s="35">
        <v>51</v>
      </c>
      <c r="I8" s="35">
        <v>43</v>
      </c>
      <c r="J8" s="35">
        <v>64</v>
      </c>
      <c r="K8" s="10">
        <v>50</v>
      </c>
      <c r="L8" s="10">
        <v>52</v>
      </c>
      <c r="M8" s="10">
        <v>38</v>
      </c>
      <c r="N8" s="10">
        <v>45</v>
      </c>
      <c r="O8" s="10">
        <v>50</v>
      </c>
      <c r="X8" s="10"/>
    </row>
    <row r="9" spans="2:24">
      <c r="B9" s="30" t="s">
        <v>140</v>
      </c>
      <c r="C9" s="35">
        <v>1192</v>
      </c>
      <c r="D9" s="35">
        <v>1415</v>
      </c>
      <c r="E9" s="35">
        <v>1317</v>
      </c>
      <c r="F9" s="35">
        <v>1362</v>
      </c>
      <c r="G9" s="35">
        <v>1563</v>
      </c>
      <c r="H9" s="35">
        <v>1713</v>
      </c>
      <c r="I9" s="35">
        <v>1565</v>
      </c>
      <c r="J9" s="35">
        <v>1444</v>
      </c>
      <c r="K9" s="10">
        <v>1331</v>
      </c>
      <c r="L9" s="10">
        <v>1328</v>
      </c>
      <c r="M9" s="10">
        <v>1115</v>
      </c>
      <c r="N9" s="10">
        <v>1299</v>
      </c>
      <c r="O9" s="10">
        <v>1396</v>
      </c>
    </row>
    <row r="10" spans="2:24">
      <c r="B10" s="31" t="s">
        <v>141</v>
      </c>
      <c r="C10" s="36">
        <v>20416</v>
      </c>
      <c r="D10" s="36">
        <v>24089</v>
      </c>
      <c r="E10" s="36">
        <v>26984</v>
      </c>
      <c r="F10" s="36">
        <v>28852</v>
      </c>
      <c r="G10" s="36">
        <v>30306</v>
      </c>
      <c r="H10" s="36">
        <v>32543</v>
      </c>
      <c r="I10" s="36">
        <v>36096</v>
      </c>
      <c r="J10" s="36">
        <v>35751</v>
      </c>
      <c r="K10" s="10">
        <v>36024</v>
      </c>
      <c r="L10" s="10">
        <v>36633</v>
      </c>
      <c r="M10" s="10">
        <v>38313</v>
      </c>
      <c r="N10" s="10">
        <v>44584</v>
      </c>
      <c r="O10" s="10">
        <v>46733</v>
      </c>
      <c r="Q10" s="10"/>
      <c r="R10" s="10"/>
      <c r="S10" s="10"/>
      <c r="T10" s="10"/>
      <c r="U10" s="10"/>
      <c r="V10" s="10"/>
      <c r="W10" s="10"/>
      <c r="X10" s="10"/>
    </row>
    <row r="11" spans="2:24">
      <c r="B11" s="37" t="s">
        <v>88</v>
      </c>
      <c r="C11" s="38">
        <f t="shared" ref="C11:G11" si="0">SUM(C7:C10)</f>
        <v>21846</v>
      </c>
      <c r="D11" s="38">
        <f t="shared" si="0"/>
        <v>25745</v>
      </c>
      <c r="E11" s="38">
        <f t="shared" si="0"/>
        <v>28522</v>
      </c>
      <c r="F11" s="38">
        <f t="shared" si="0"/>
        <v>30441</v>
      </c>
      <c r="G11" s="38">
        <f t="shared" si="0"/>
        <v>32110</v>
      </c>
      <c r="H11" s="38">
        <f>SUM(H7:H10)</f>
        <v>34506</v>
      </c>
      <c r="I11" s="38">
        <f t="shared" ref="I11:K11" si="1">SUM(I7:I10)</f>
        <v>37880</v>
      </c>
      <c r="J11" s="38">
        <f t="shared" si="1"/>
        <v>37422</v>
      </c>
      <c r="K11" s="38">
        <f t="shared" si="1"/>
        <v>37586</v>
      </c>
      <c r="L11" s="38">
        <f t="shared" ref="L11" si="2">SUM(L7:L10)</f>
        <v>38184</v>
      </c>
      <c r="M11" s="38">
        <f t="shared" ref="M11" si="3">SUM(M7:M10)</f>
        <v>39632</v>
      </c>
      <c r="N11" s="38">
        <f t="shared" ref="N11" si="4">SUM(N7:N10)</f>
        <v>46093</v>
      </c>
      <c r="O11" s="38">
        <f t="shared" ref="O11" si="5">SUM(O7:O10)</f>
        <v>48354</v>
      </c>
      <c r="Q11" s="10"/>
      <c r="R11" s="10"/>
      <c r="S11" s="10"/>
      <c r="T11" s="10"/>
      <c r="U11" s="10"/>
      <c r="V11" s="10"/>
      <c r="W11" s="10"/>
      <c r="X11" s="10"/>
    </row>
    <row r="12" spans="2:24">
      <c r="B12" s="75" t="s">
        <v>103</v>
      </c>
      <c r="P12" s="74" t="s">
        <v>136</v>
      </c>
      <c r="Q12" s="46">
        <f>SUM(J8:J10)</f>
        <v>37259</v>
      </c>
      <c r="R12" s="10"/>
      <c r="S12" s="10"/>
      <c r="T12" s="10"/>
      <c r="U12" s="10"/>
      <c r="V12" s="10"/>
      <c r="W12" s="10"/>
    </row>
    <row r="13" spans="2:24">
      <c r="B13" s="76" t="s">
        <v>146</v>
      </c>
      <c r="P13" s="74" t="s">
        <v>137</v>
      </c>
      <c r="Q13" s="46">
        <f>+SUM(O8:O10)</f>
        <v>48179</v>
      </c>
    </row>
    <row r="14" spans="2:24">
      <c r="B14" s="76"/>
      <c r="P14" s="74"/>
      <c r="Q14" s="46"/>
    </row>
    <row r="15" spans="2:24" ht="22.2">
      <c r="B15" s="77" t="s">
        <v>143</v>
      </c>
    </row>
    <row r="17" spans="2:17" ht="24.6" customHeight="1">
      <c r="B17" s="72" t="s">
        <v>142</v>
      </c>
      <c r="C17" s="73">
        <v>2007</v>
      </c>
      <c r="D17" s="73">
        <v>2008</v>
      </c>
      <c r="E17" s="73">
        <v>2009</v>
      </c>
      <c r="F17" s="73">
        <v>2010</v>
      </c>
      <c r="G17" s="73">
        <v>2011</v>
      </c>
      <c r="H17" s="73">
        <v>2012</v>
      </c>
      <c r="I17" s="73">
        <v>2013</v>
      </c>
      <c r="J17" s="73">
        <v>2014</v>
      </c>
      <c r="K17" s="73">
        <v>2015</v>
      </c>
      <c r="L17" s="73">
        <v>2016</v>
      </c>
      <c r="M17" s="73">
        <v>2017</v>
      </c>
      <c r="N17" s="73">
        <v>2018</v>
      </c>
      <c r="O17" s="73">
        <v>2019</v>
      </c>
    </row>
    <row r="19" spans="2:17">
      <c r="B19" s="29" t="s">
        <v>138</v>
      </c>
      <c r="C19" s="34">
        <v>109</v>
      </c>
      <c r="D19" s="34">
        <v>107</v>
      </c>
      <c r="E19" s="34">
        <v>99</v>
      </c>
      <c r="F19" s="34">
        <v>101</v>
      </c>
      <c r="G19" s="34">
        <v>112</v>
      </c>
      <c r="H19" s="34">
        <v>109</v>
      </c>
      <c r="I19" s="34">
        <v>103</v>
      </c>
      <c r="J19" s="34">
        <v>92</v>
      </c>
      <c r="K19" s="34">
        <v>102</v>
      </c>
      <c r="L19" s="34">
        <v>97</v>
      </c>
      <c r="M19" s="34">
        <v>93</v>
      </c>
      <c r="N19" s="34">
        <v>96</v>
      </c>
      <c r="O19" s="34">
        <v>100</v>
      </c>
    </row>
    <row r="20" spans="2:17">
      <c r="B20" s="30" t="s">
        <v>139</v>
      </c>
      <c r="C20" s="35">
        <v>27</v>
      </c>
      <c r="D20" s="35">
        <v>24</v>
      </c>
      <c r="E20" s="35">
        <v>25</v>
      </c>
      <c r="F20" s="35">
        <v>31</v>
      </c>
      <c r="G20" s="35">
        <v>20</v>
      </c>
      <c r="H20" s="35">
        <v>25</v>
      </c>
      <c r="I20" s="35">
        <v>21</v>
      </c>
      <c r="J20" s="35">
        <v>24</v>
      </c>
      <c r="K20" s="10">
        <v>23</v>
      </c>
      <c r="L20" s="10">
        <v>27</v>
      </c>
      <c r="M20" s="10">
        <v>24</v>
      </c>
      <c r="N20" s="10">
        <v>25</v>
      </c>
      <c r="O20" s="10">
        <v>20</v>
      </c>
    </row>
    <row r="21" spans="2:17">
      <c r="B21" s="30" t="s">
        <v>140</v>
      </c>
      <c r="C21" s="35">
        <v>423</v>
      </c>
      <c r="D21" s="35">
        <v>504</v>
      </c>
      <c r="E21" s="35">
        <v>479</v>
      </c>
      <c r="F21" s="35">
        <v>482</v>
      </c>
      <c r="G21" s="35">
        <v>542</v>
      </c>
      <c r="H21" s="35">
        <v>584</v>
      </c>
      <c r="I21" s="35">
        <v>541</v>
      </c>
      <c r="J21" s="35">
        <v>509</v>
      </c>
      <c r="K21" s="10">
        <v>500</v>
      </c>
      <c r="L21" s="10">
        <v>510</v>
      </c>
      <c r="M21" s="10">
        <v>428</v>
      </c>
      <c r="N21" s="10">
        <v>484</v>
      </c>
      <c r="O21" s="10">
        <v>564</v>
      </c>
    </row>
    <row r="22" spans="2:17">
      <c r="B22" s="31" t="s">
        <v>141</v>
      </c>
      <c r="C22" s="36">
        <v>5983</v>
      </c>
      <c r="D22" s="36">
        <v>7185</v>
      </c>
      <c r="E22" s="36">
        <v>8009</v>
      </c>
      <c r="F22" s="36">
        <v>8768</v>
      </c>
      <c r="G22" s="36">
        <v>10097</v>
      </c>
      <c r="H22" s="36">
        <v>10599</v>
      </c>
      <c r="I22" s="36">
        <v>12245</v>
      </c>
      <c r="J22" s="36">
        <v>12649</v>
      </c>
      <c r="K22" s="10">
        <v>13047</v>
      </c>
      <c r="L22" s="10">
        <v>12646</v>
      </c>
      <c r="M22" s="10">
        <v>13180</v>
      </c>
      <c r="N22" s="10">
        <v>14889</v>
      </c>
      <c r="O22" s="10">
        <v>15458</v>
      </c>
    </row>
    <row r="23" spans="2:17">
      <c r="B23" s="32" t="s">
        <v>88</v>
      </c>
      <c r="C23" s="38">
        <f t="shared" ref="C23:I23" si="6">SUM(C19:C22)</f>
        <v>6542</v>
      </c>
      <c r="D23" s="38">
        <f t="shared" si="6"/>
        <v>7820</v>
      </c>
      <c r="E23" s="38">
        <f t="shared" si="6"/>
        <v>8612</v>
      </c>
      <c r="F23" s="38">
        <f t="shared" si="6"/>
        <v>9382</v>
      </c>
      <c r="G23" s="38">
        <f t="shared" si="6"/>
        <v>10771</v>
      </c>
      <c r="H23" s="38">
        <f t="shared" si="6"/>
        <v>11317</v>
      </c>
      <c r="I23" s="38">
        <f t="shared" si="6"/>
        <v>12910</v>
      </c>
      <c r="J23" s="38">
        <f>SUM(J19:J22)</f>
        <v>13274</v>
      </c>
      <c r="K23" s="38">
        <f>SUM(K19:K22)</f>
        <v>13672</v>
      </c>
      <c r="L23" s="38">
        <f t="shared" ref="L23:O23" si="7">SUM(L19:L22)</f>
        <v>13280</v>
      </c>
      <c r="M23" s="38">
        <f t="shared" si="7"/>
        <v>13725</v>
      </c>
      <c r="N23" s="38">
        <f t="shared" si="7"/>
        <v>15494</v>
      </c>
      <c r="O23" s="38">
        <f t="shared" si="7"/>
        <v>16142</v>
      </c>
    </row>
    <row r="24" spans="2:17">
      <c r="B24" s="75" t="s">
        <v>103</v>
      </c>
      <c r="O24" s="52"/>
      <c r="P24" s="74" t="s">
        <v>136</v>
      </c>
      <c r="Q24" s="46">
        <f>+SUM(J20:J22)</f>
        <v>13182</v>
      </c>
    </row>
    <row r="25" spans="2:17">
      <c r="B25" s="76" t="s">
        <v>148</v>
      </c>
      <c r="O25" s="52"/>
      <c r="P25" s="74" t="s">
        <v>137</v>
      </c>
      <c r="Q25" s="46">
        <f>+SUM(O20:O22)</f>
        <v>16042</v>
      </c>
    </row>
    <row r="26" spans="2:17">
      <c r="B26" s="76"/>
      <c r="O26" s="52"/>
      <c r="P26" s="74"/>
      <c r="Q26" s="46"/>
    </row>
    <row r="27" spans="2:17" ht="22.2">
      <c r="B27" s="77" t="s">
        <v>215</v>
      </c>
      <c r="O27" s="52"/>
    </row>
    <row r="29" spans="2:17" ht="25.2" customHeight="1">
      <c r="B29" s="72" t="s">
        <v>142</v>
      </c>
      <c r="C29" s="73">
        <v>2007</v>
      </c>
      <c r="D29" s="73">
        <v>2008</v>
      </c>
      <c r="E29" s="73">
        <v>2009</v>
      </c>
      <c r="F29" s="73">
        <v>2010</v>
      </c>
      <c r="G29" s="73">
        <v>2011</v>
      </c>
      <c r="H29" s="73">
        <v>2012</v>
      </c>
      <c r="I29" s="73">
        <v>2013</v>
      </c>
      <c r="J29" s="73">
        <v>2014</v>
      </c>
      <c r="K29" s="73">
        <v>2015</v>
      </c>
      <c r="L29" s="73">
        <v>2016</v>
      </c>
      <c r="M29" s="73">
        <v>2017</v>
      </c>
      <c r="N29" s="73">
        <v>2018</v>
      </c>
      <c r="O29" s="73">
        <v>2019</v>
      </c>
    </row>
    <row r="31" spans="2:17">
      <c r="B31" s="29" t="s">
        <v>138</v>
      </c>
      <c r="C31" s="34">
        <v>80</v>
      </c>
      <c r="D31" s="34">
        <v>84</v>
      </c>
      <c r="E31" s="34">
        <v>66</v>
      </c>
      <c r="F31" s="34">
        <v>74</v>
      </c>
      <c r="G31" s="34">
        <v>81</v>
      </c>
      <c r="H31" s="34">
        <v>90</v>
      </c>
      <c r="I31" s="34">
        <v>73</v>
      </c>
      <c r="J31" s="34">
        <v>71</v>
      </c>
      <c r="K31" s="34">
        <v>79</v>
      </c>
      <c r="L31" s="34">
        <v>74</v>
      </c>
      <c r="M31" s="34">
        <v>73</v>
      </c>
      <c r="N31" s="34">
        <v>69</v>
      </c>
      <c r="O31" s="34">
        <v>75</v>
      </c>
    </row>
    <row r="32" spans="2:17">
      <c r="B32" s="30" t="s">
        <v>139</v>
      </c>
      <c r="C32" s="35">
        <v>22</v>
      </c>
      <c r="D32" s="35">
        <v>26</v>
      </c>
      <c r="E32" s="35">
        <v>31</v>
      </c>
      <c r="F32" s="35">
        <v>21</v>
      </c>
      <c r="G32" s="35">
        <v>28</v>
      </c>
      <c r="H32" s="35">
        <v>26</v>
      </c>
      <c r="I32" s="35">
        <v>22</v>
      </c>
      <c r="J32" s="35">
        <v>40</v>
      </c>
      <c r="K32" s="10">
        <v>27</v>
      </c>
      <c r="L32" s="10">
        <v>25</v>
      </c>
      <c r="M32" s="10">
        <v>14</v>
      </c>
      <c r="N32" s="10">
        <v>20</v>
      </c>
      <c r="O32" s="10">
        <v>30</v>
      </c>
    </row>
    <row r="33" spans="1:17">
      <c r="B33" s="30" t="s">
        <v>140</v>
      </c>
      <c r="C33" s="35">
        <v>769</v>
      </c>
      <c r="D33" s="35">
        <v>911</v>
      </c>
      <c r="E33" s="35">
        <v>838</v>
      </c>
      <c r="F33" s="35">
        <v>880</v>
      </c>
      <c r="G33" s="35">
        <v>1021</v>
      </c>
      <c r="H33" s="35">
        <v>1129</v>
      </c>
      <c r="I33" s="35">
        <v>1024</v>
      </c>
      <c r="J33" s="35">
        <v>935</v>
      </c>
      <c r="K33" s="10">
        <v>831</v>
      </c>
      <c r="L33" s="10">
        <v>818</v>
      </c>
      <c r="M33" s="10">
        <v>687</v>
      </c>
      <c r="N33" s="10">
        <v>815</v>
      </c>
      <c r="O33" s="10">
        <v>832</v>
      </c>
    </row>
    <row r="34" spans="1:17">
      <c r="B34" s="31" t="s">
        <v>141</v>
      </c>
      <c r="C34" s="36">
        <v>14433</v>
      </c>
      <c r="D34" s="36">
        <v>16904</v>
      </c>
      <c r="E34" s="36">
        <v>18975</v>
      </c>
      <c r="F34" s="36">
        <v>20084</v>
      </c>
      <c r="G34" s="36">
        <v>20209</v>
      </c>
      <c r="H34" s="36">
        <v>21944</v>
      </c>
      <c r="I34" s="36">
        <v>23851</v>
      </c>
      <c r="J34" s="36">
        <v>23102</v>
      </c>
      <c r="K34" s="10">
        <v>22977</v>
      </c>
      <c r="L34" s="10">
        <v>23987</v>
      </c>
      <c r="M34" s="10">
        <v>25133</v>
      </c>
      <c r="N34" s="10">
        <v>29695</v>
      </c>
      <c r="O34" s="10">
        <v>31275</v>
      </c>
    </row>
    <row r="35" spans="1:17">
      <c r="B35" s="32" t="s">
        <v>88</v>
      </c>
      <c r="C35" s="38">
        <f t="shared" ref="C35" si="8">SUM(C31:C34)</f>
        <v>15304</v>
      </c>
      <c r="D35" s="38">
        <f t="shared" ref="D35" si="9">SUM(D31:D34)</f>
        <v>17925</v>
      </c>
      <c r="E35" s="38">
        <f t="shared" ref="E35:I35" si="10">SUM(E31:E34)</f>
        <v>19910</v>
      </c>
      <c r="F35" s="38">
        <f t="shared" si="10"/>
        <v>21059</v>
      </c>
      <c r="G35" s="38">
        <f t="shared" si="10"/>
        <v>21339</v>
      </c>
      <c r="H35" s="38">
        <f t="shared" si="10"/>
        <v>23189</v>
      </c>
      <c r="I35" s="38">
        <f t="shared" si="10"/>
        <v>24970</v>
      </c>
      <c r="J35" s="38">
        <f>SUM(J31:J34)</f>
        <v>24148</v>
      </c>
      <c r="K35" s="38">
        <f>SUM(K31:K34)</f>
        <v>23914</v>
      </c>
      <c r="L35" s="38">
        <f t="shared" ref="L35:O35" si="11">SUM(L31:L34)</f>
        <v>24904</v>
      </c>
      <c r="M35" s="38">
        <f t="shared" si="11"/>
        <v>25907</v>
      </c>
      <c r="N35" s="38">
        <f t="shared" si="11"/>
        <v>30599</v>
      </c>
      <c r="O35" s="38">
        <f t="shared" si="11"/>
        <v>32212</v>
      </c>
    </row>
    <row r="36" spans="1:17">
      <c r="B36" s="75" t="s">
        <v>103</v>
      </c>
      <c r="P36" s="74" t="s">
        <v>136</v>
      </c>
      <c r="Q36" s="46">
        <f>+SUM(J32:J34)</f>
        <v>24077</v>
      </c>
    </row>
    <row r="37" spans="1:17">
      <c r="B37" s="76" t="s">
        <v>149</v>
      </c>
      <c r="P37" s="74" t="s">
        <v>137</v>
      </c>
      <c r="Q37" s="46">
        <f>+SUM(O32:O34)</f>
        <v>32137</v>
      </c>
    </row>
    <row r="38" spans="1:17">
      <c r="P38" s="74"/>
      <c r="Q38" s="46"/>
    </row>
    <row r="39" spans="1:17">
      <c r="A39" s="78">
        <f>+O7/$O$11*100</f>
        <v>0.36191421599040413</v>
      </c>
    </row>
    <row r="40" spans="1:17">
      <c r="A40" s="78">
        <f>+O8/$O$11*100</f>
        <v>0.10340406171154404</v>
      </c>
    </row>
    <row r="41" spans="1:17">
      <c r="A41" s="78">
        <f>+O9/$O$11*100</f>
        <v>2.8870414029863092</v>
      </c>
    </row>
    <row r="42" spans="1:17">
      <c r="A42" s="78">
        <f>+O10/$O$11*100</f>
        <v>96.647640319311748</v>
      </c>
    </row>
  </sheetData>
  <pageMargins left="0.7" right="0.7" top="0.75" bottom="0.75" header="0.3" footer="0.3"/>
  <pageSetup paperSize="9" orientation="portrait" r:id="rId1"/>
  <ignoredErrors>
    <ignoredError sqref="Q12:Q13 Q24:Q25 Q36:Q3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/>
  </sheetViews>
  <sheetFormatPr baseColWidth="10" defaultRowHeight="14.4"/>
  <cols>
    <col min="1" max="1" width="8.5546875" customWidth="1"/>
    <col min="2" max="2" width="7" style="3" customWidth="1"/>
    <col min="4" max="4" width="14.77734375" customWidth="1"/>
    <col min="5" max="5" width="12.109375" customWidth="1"/>
    <col min="13" max="14" width="4.44140625" customWidth="1"/>
    <col min="15" max="15" width="2.44140625" style="48" customWidth="1"/>
    <col min="16" max="16" width="15.21875" customWidth="1"/>
    <col min="17" max="19" width="6.77734375" customWidth="1"/>
    <col min="20" max="20" width="6.5546875" customWidth="1"/>
    <col min="21" max="21" width="15.77734375" customWidth="1"/>
    <col min="22" max="22" width="2.109375" style="48" customWidth="1"/>
  </cols>
  <sheetData>
    <row r="2" spans="1:20">
      <c r="P2" s="2" t="s">
        <v>101</v>
      </c>
    </row>
    <row r="3" spans="1:20">
      <c r="B3" s="58" t="s">
        <v>6</v>
      </c>
      <c r="C3" s="2"/>
      <c r="D3" s="2"/>
      <c r="E3" s="2"/>
      <c r="P3" s="2" t="s">
        <v>106</v>
      </c>
    </row>
    <row r="4" spans="1:20">
      <c r="B4" s="58" t="s">
        <v>106</v>
      </c>
      <c r="C4" s="2"/>
      <c r="D4" s="2"/>
      <c r="E4" s="2"/>
    </row>
    <row r="5" spans="1:20" ht="27" customHeight="1">
      <c r="A5" s="49" t="s">
        <v>105</v>
      </c>
      <c r="B5" s="50" t="s">
        <v>109</v>
      </c>
      <c r="C5" s="81" t="s">
        <v>144</v>
      </c>
      <c r="D5" s="81" t="s">
        <v>145</v>
      </c>
      <c r="E5" s="81" t="s">
        <v>152</v>
      </c>
      <c r="P5" s="2" t="s">
        <v>154</v>
      </c>
      <c r="Q5" s="50">
        <v>2018</v>
      </c>
      <c r="R5" s="50">
        <v>2019</v>
      </c>
      <c r="S5" s="50">
        <v>2020</v>
      </c>
      <c r="T5" s="81" t="s">
        <v>208</v>
      </c>
    </row>
    <row r="6" spans="1:20">
      <c r="B6" s="3">
        <v>2005</v>
      </c>
      <c r="C6" s="10">
        <v>665.27248332516001</v>
      </c>
      <c r="D6" s="10">
        <v>584.44056165765005</v>
      </c>
      <c r="E6" s="10">
        <f t="shared" ref="E6:E21" si="0">SUM(C6:D6)</f>
        <v>1249.7130449828101</v>
      </c>
      <c r="P6" t="s">
        <v>91</v>
      </c>
      <c r="Q6" s="10">
        <v>681.95101357000249</v>
      </c>
      <c r="R6" s="10">
        <v>704.15109472000552</v>
      </c>
      <c r="S6" s="10">
        <v>555.97754401000532</v>
      </c>
      <c r="T6" s="47">
        <f>S6/R6*100-100</f>
        <v>-21.042863075987839</v>
      </c>
    </row>
    <row r="7" spans="1:20">
      <c r="B7" s="3">
        <v>2006</v>
      </c>
      <c r="C7" s="10">
        <v>780.97735019583502</v>
      </c>
      <c r="D7" s="80">
        <v>658.271280500383</v>
      </c>
      <c r="E7" s="10">
        <f t="shared" si="0"/>
        <v>1439.248630696218</v>
      </c>
      <c r="P7" t="s">
        <v>95</v>
      </c>
      <c r="Q7" s="10">
        <v>64.061561619999964</v>
      </c>
      <c r="R7" s="10">
        <v>69.168261810000203</v>
      </c>
      <c r="S7" s="10">
        <v>45.730854720000117</v>
      </c>
      <c r="T7" s="47">
        <f t="shared" ref="T7:T16" si="1">S7/R7*100-100</f>
        <v>-33.884626383095778</v>
      </c>
    </row>
    <row r="8" spans="1:20">
      <c r="B8" s="3">
        <v>2007</v>
      </c>
      <c r="C8" s="10">
        <v>921.66819194903405</v>
      </c>
      <c r="D8" s="10">
        <v>790.75072894118205</v>
      </c>
      <c r="E8" s="10">
        <f t="shared" si="0"/>
        <v>1712.4189208902162</v>
      </c>
      <c r="P8" t="s">
        <v>92</v>
      </c>
      <c r="Q8" s="10">
        <v>68.056173150000077</v>
      </c>
      <c r="R8" s="10">
        <v>60.699860329999929</v>
      </c>
      <c r="S8" s="10">
        <v>45.34852122999996</v>
      </c>
      <c r="T8" s="47">
        <f t="shared" si="1"/>
        <v>-25.29056741900412</v>
      </c>
    </row>
    <row r="9" spans="1:20">
      <c r="B9" s="3">
        <v>2008</v>
      </c>
      <c r="C9" s="10">
        <v>1024.4873490888899</v>
      </c>
      <c r="D9" s="10">
        <v>980.82922449791704</v>
      </c>
      <c r="E9" s="10">
        <f t="shared" si="0"/>
        <v>2005.316573586807</v>
      </c>
      <c r="P9" t="s">
        <v>93</v>
      </c>
      <c r="Q9" s="10">
        <v>58.864570320000141</v>
      </c>
      <c r="R9" s="10">
        <v>57.379226449999841</v>
      </c>
      <c r="S9" s="10">
        <v>40.332165910000015</v>
      </c>
      <c r="T9" s="47">
        <f t="shared" si="1"/>
        <v>-29.709463850745024</v>
      </c>
    </row>
    <row r="10" spans="1:20">
      <c r="B10" s="3">
        <v>2009</v>
      </c>
      <c r="C10" s="10">
        <v>847.61501485725398</v>
      </c>
      <c r="D10" s="10">
        <v>635.52815856958296</v>
      </c>
      <c r="E10" s="10">
        <f t="shared" si="0"/>
        <v>1483.1431734268369</v>
      </c>
      <c r="P10" t="s">
        <v>96</v>
      </c>
      <c r="Q10" s="10">
        <v>50.036779899999928</v>
      </c>
      <c r="R10" s="10">
        <v>47.01068647000011</v>
      </c>
      <c r="S10" s="10">
        <v>30.219304059999679</v>
      </c>
      <c r="T10" s="47">
        <f t="shared" si="1"/>
        <v>-35.718224239749958</v>
      </c>
    </row>
    <row r="11" spans="1:20">
      <c r="B11" s="3">
        <v>2010</v>
      </c>
      <c r="C11" s="10">
        <v>856.24275943425198</v>
      </c>
      <c r="D11" s="10">
        <v>679.61664772321603</v>
      </c>
      <c r="E11" s="10">
        <f t="shared" si="0"/>
        <v>1535.859407157468</v>
      </c>
      <c r="P11" t="s">
        <v>107</v>
      </c>
      <c r="Q11" s="10">
        <v>30.032291159999993</v>
      </c>
      <c r="R11" s="10">
        <v>30.321872900000024</v>
      </c>
      <c r="S11" s="10">
        <v>29.93608923999993</v>
      </c>
      <c r="T11" s="47">
        <f t="shared" si="1"/>
        <v>-1.2722949577434974</v>
      </c>
    </row>
    <row r="12" spans="1:20">
      <c r="B12" s="3">
        <v>2011</v>
      </c>
      <c r="C12" s="10">
        <v>1116.14668316713</v>
      </c>
      <c r="D12" s="10">
        <v>860.06978444577703</v>
      </c>
      <c r="E12" s="10">
        <f>SUM(C12:D12)</f>
        <v>1976.2164676129071</v>
      </c>
      <c r="P12" t="s">
        <v>99</v>
      </c>
      <c r="Q12" s="10">
        <v>59.371799630000019</v>
      </c>
      <c r="R12" s="10">
        <v>26.567666170000013</v>
      </c>
      <c r="S12" s="10">
        <v>26.46305259</v>
      </c>
      <c r="T12" s="47">
        <f t="shared" si="1"/>
        <v>-0.39376277664216275</v>
      </c>
    </row>
    <row r="13" spans="1:20">
      <c r="A13" s="85">
        <v>44312</v>
      </c>
      <c r="B13" s="3">
        <v>2012</v>
      </c>
      <c r="C13" s="10">
        <v>1243.3297694999949</v>
      </c>
      <c r="D13" s="10">
        <v>906.59440200000836</v>
      </c>
      <c r="E13" s="10">
        <f t="shared" si="0"/>
        <v>2149.9241715000035</v>
      </c>
      <c r="P13" t="s">
        <v>94</v>
      </c>
      <c r="Q13" s="10">
        <v>39.159114410000079</v>
      </c>
      <c r="R13" s="10">
        <v>36.603292710000069</v>
      </c>
      <c r="S13" s="10">
        <v>25.848772280000038</v>
      </c>
      <c r="T13" s="47">
        <f t="shared" si="1"/>
        <v>-29.381292320354234</v>
      </c>
    </row>
    <row r="14" spans="1:20">
      <c r="A14" s="85">
        <v>44312</v>
      </c>
      <c r="B14" s="3">
        <v>2013</v>
      </c>
      <c r="C14" s="10">
        <v>1125.810384139995</v>
      </c>
      <c r="D14" s="10">
        <v>787.84806399999809</v>
      </c>
      <c r="E14" s="10">
        <f t="shared" si="0"/>
        <v>1913.6584481399932</v>
      </c>
      <c r="P14" t="s">
        <v>97</v>
      </c>
      <c r="Q14" s="10">
        <v>45.643682439999886</v>
      </c>
      <c r="R14" s="10">
        <v>47.54290838999998</v>
      </c>
      <c r="S14" s="10">
        <v>24.283600919999994</v>
      </c>
      <c r="T14" s="47">
        <f t="shared" si="1"/>
        <v>-48.922769467953444</v>
      </c>
    </row>
    <row r="15" spans="1:20">
      <c r="A15" s="85">
        <v>44312</v>
      </c>
      <c r="B15" s="3">
        <v>2014</v>
      </c>
      <c r="C15" s="10">
        <v>1143.0528971100057</v>
      </c>
      <c r="D15" s="10">
        <v>637.88878142999931</v>
      </c>
      <c r="E15" s="10">
        <f t="shared" si="0"/>
        <v>1780.9416785400049</v>
      </c>
      <c r="P15" t="s">
        <v>98</v>
      </c>
      <c r="Q15" s="10">
        <v>31.800196519999801</v>
      </c>
      <c r="R15" s="10">
        <v>31.93063840000007</v>
      </c>
      <c r="S15" s="10">
        <v>23.344400620000027</v>
      </c>
      <c r="T15" s="47">
        <f t="shared" si="1"/>
        <v>-26.890279086934967</v>
      </c>
    </row>
    <row r="16" spans="1:20">
      <c r="A16" s="85">
        <v>44312</v>
      </c>
      <c r="B16" s="4">
        <v>2015</v>
      </c>
      <c r="C16" s="10">
        <v>847.0664565700024</v>
      </c>
      <c r="D16" s="10">
        <v>478.91493356999928</v>
      </c>
      <c r="E16" s="10">
        <f t="shared" si="0"/>
        <v>1325.9813901400016</v>
      </c>
      <c r="P16" t="s">
        <v>108</v>
      </c>
      <c r="Q16" s="10">
        <v>26.419761130000047</v>
      </c>
      <c r="R16" s="10">
        <v>23.997608270000011</v>
      </c>
      <c r="S16" s="10">
        <v>22.428895540000031</v>
      </c>
      <c r="T16" s="47">
        <f t="shared" si="1"/>
        <v>-6.5369544845894723</v>
      </c>
    </row>
    <row r="17" spans="1:20">
      <c r="A17" s="85">
        <v>44312</v>
      </c>
      <c r="B17" s="4">
        <v>2016</v>
      </c>
      <c r="C17" s="10">
        <v>767.58183510999959</v>
      </c>
      <c r="D17" s="10">
        <v>428.82999448999851</v>
      </c>
      <c r="E17" s="10">
        <f t="shared" si="0"/>
        <v>1196.4118295999981</v>
      </c>
      <c r="P17" t="s">
        <v>100</v>
      </c>
      <c r="Q17" s="10">
        <v>242.90898176000002</v>
      </c>
      <c r="R17" s="10">
        <v>222.77201813999994</v>
      </c>
      <c r="S17" s="10">
        <v>154.40880948</v>
      </c>
      <c r="T17" s="47">
        <f>S17/R17*100-100</f>
        <v>-30.687520466343955</v>
      </c>
    </row>
    <row r="18" spans="1:20">
      <c r="A18" s="85">
        <v>44312</v>
      </c>
      <c r="B18" s="4">
        <v>2017</v>
      </c>
      <c r="C18" s="10">
        <v>833.35274810000124</v>
      </c>
      <c r="D18" s="10">
        <v>433.1644601799976</v>
      </c>
      <c r="E18" s="10">
        <f t="shared" si="0"/>
        <v>1266.5172082799988</v>
      </c>
      <c r="P18" s="2" t="s">
        <v>89</v>
      </c>
      <c r="Q18" s="46">
        <f>SUM(Q6:Q17)</f>
        <v>1398.3059256100025</v>
      </c>
      <c r="R18" s="46">
        <f t="shared" ref="R18:S18" si="2">SUM(R6:R17)</f>
        <v>1358.1451347600059</v>
      </c>
      <c r="S18" s="46">
        <f t="shared" si="2"/>
        <v>1024.3220106000049</v>
      </c>
      <c r="T18" s="51">
        <f>S18/R18*100-100</f>
        <v>-24.579341015641162</v>
      </c>
    </row>
    <row r="19" spans="1:20">
      <c r="A19" s="85">
        <v>44312</v>
      </c>
      <c r="B19" s="4">
        <v>2018</v>
      </c>
      <c r="C19" s="10">
        <v>937.23831563999624</v>
      </c>
      <c r="D19" s="10">
        <v>461.06760997000003</v>
      </c>
      <c r="E19" s="10">
        <f t="shared" si="0"/>
        <v>1398.3059256099964</v>
      </c>
      <c r="Q19" s="6"/>
      <c r="R19" s="6"/>
      <c r="S19" s="6"/>
      <c r="T19" s="47"/>
    </row>
    <row r="20" spans="1:20">
      <c r="A20" s="85">
        <v>44312</v>
      </c>
      <c r="B20" s="4">
        <v>2019</v>
      </c>
      <c r="C20" s="10">
        <v>894.79126815999985</v>
      </c>
      <c r="D20" s="10">
        <v>463.3538665999987</v>
      </c>
      <c r="E20" s="10">
        <f t="shared" si="0"/>
        <v>1358.1451347599987</v>
      </c>
      <c r="P20" s="2" t="s">
        <v>102</v>
      </c>
      <c r="Q20" s="2">
        <v>2020</v>
      </c>
      <c r="R20" s="6"/>
      <c r="S20" s="6"/>
      <c r="T20" s="47"/>
    </row>
    <row r="21" spans="1:20">
      <c r="A21" s="85">
        <v>44312</v>
      </c>
      <c r="B21" s="4">
        <v>2020</v>
      </c>
      <c r="C21" s="10">
        <v>694.60711053998955</v>
      </c>
      <c r="D21" s="10">
        <v>329.71490005999971</v>
      </c>
      <c r="E21" s="10">
        <f t="shared" si="0"/>
        <v>1024.3220105999892</v>
      </c>
      <c r="G21" s="56" t="s">
        <v>151</v>
      </c>
      <c r="P21" t="str">
        <f>+P6</f>
        <v>Estados Unidos</v>
      </c>
      <c r="Q21" s="47">
        <f>S6/$S$18*100</f>
        <v>54.277613705121595</v>
      </c>
    </row>
    <row r="22" spans="1:20">
      <c r="G22" s="56" t="s">
        <v>150</v>
      </c>
      <c r="P22" t="str">
        <f>+P7</f>
        <v>Chile</v>
      </c>
      <c r="Q22" s="47">
        <f>S7/$S$18*100</f>
        <v>4.4644998591031841</v>
      </c>
    </row>
    <row r="23" spans="1:20">
      <c r="B23"/>
      <c r="G23" s="56" t="s">
        <v>103</v>
      </c>
      <c r="P23" t="str">
        <f>+P8</f>
        <v>Brasil</v>
      </c>
      <c r="Q23" s="47">
        <f>S8/$S$18*100</f>
        <v>4.4271743417323126</v>
      </c>
    </row>
    <row r="24" spans="1:20">
      <c r="D24" s="7"/>
      <c r="P24" t="str">
        <f>+P9</f>
        <v>Colombia</v>
      </c>
      <c r="Q24" s="47">
        <f>S9/$S$18*100</f>
        <v>3.9374498929662876</v>
      </c>
    </row>
    <row r="25" spans="1:20">
      <c r="D25" s="7"/>
      <c r="P25" t="str">
        <f>+P10</f>
        <v>Ecuador</v>
      </c>
      <c r="Q25" s="47">
        <f>S10/$S$18*100</f>
        <v>2.950176189448324</v>
      </c>
    </row>
    <row r="26" spans="1:20">
      <c r="D26" s="7"/>
      <c r="P26" t="s">
        <v>100</v>
      </c>
      <c r="Q26" s="47">
        <f>100-SUM(Q21:Q25)</f>
        <v>29.943086011628296</v>
      </c>
    </row>
    <row r="27" spans="1:20">
      <c r="C27" s="7"/>
      <c r="D27" s="7"/>
    </row>
    <row r="28" spans="1:20">
      <c r="A28" s="10"/>
      <c r="D28" s="7"/>
    </row>
    <row r="29" spans="1:20">
      <c r="A29" s="10"/>
      <c r="D29" s="7"/>
      <c r="H29" s="2"/>
    </row>
    <row r="30" spans="1:20">
      <c r="A30" s="10"/>
      <c r="D30" s="7"/>
    </row>
    <row r="31" spans="1:20">
      <c r="D31" s="7"/>
    </row>
    <row r="32" spans="1:20">
      <c r="D32" s="7"/>
    </row>
    <row r="36" spans="2:16">
      <c r="B36" s="8"/>
    </row>
    <row r="37" spans="2:16">
      <c r="B37" s="8"/>
    </row>
    <row r="39" spans="2:16">
      <c r="P39" t="s">
        <v>103</v>
      </c>
    </row>
  </sheetData>
  <pageMargins left="0.7" right="0.7" top="0.75" bottom="0.75" header="0.3" footer="0.3"/>
  <ignoredErrors>
    <ignoredError sqref="E10:E21 E6:E9 Q18:S1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/>
  </sheetViews>
  <sheetFormatPr baseColWidth="10" defaultColWidth="11.44140625" defaultRowHeight="16.5" customHeight="1"/>
  <cols>
    <col min="1" max="1" width="7.88671875" style="86" customWidth="1"/>
    <col min="2" max="2" width="56.44140625" style="86" customWidth="1"/>
    <col min="3" max="11" width="11.44140625" style="86" customWidth="1"/>
    <col min="12" max="12" width="3" style="86" customWidth="1"/>
    <col min="13" max="15" width="11.44140625" style="86" customWidth="1"/>
    <col min="16" max="16384" width="11.44140625" style="86"/>
  </cols>
  <sheetData>
    <row r="2" spans="1:15" ht="15" customHeight="1">
      <c r="B2" s="114" t="s">
        <v>198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B3" s="114" t="s">
        <v>155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4.8" customHeight="1">
      <c r="B4" s="11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27" customHeight="1" thickBot="1">
      <c r="A5" s="95" t="s">
        <v>113</v>
      </c>
      <c r="B5" s="132" t="s">
        <v>174</v>
      </c>
      <c r="C5" s="133">
        <v>2012</v>
      </c>
      <c r="D5" s="133">
        <v>2013</v>
      </c>
      <c r="E5" s="133">
        <v>2014</v>
      </c>
      <c r="F5" s="133">
        <v>2015</v>
      </c>
      <c r="G5" s="133">
        <v>2016</v>
      </c>
      <c r="H5" s="133">
        <v>2017</v>
      </c>
      <c r="I5" s="133">
        <v>2018</v>
      </c>
      <c r="J5" s="133">
        <v>2019</v>
      </c>
      <c r="K5" s="133">
        <v>2020</v>
      </c>
      <c r="L5" s="89"/>
      <c r="M5" s="115" t="s">
        <v>175</v>
      </c>
      <c r="N5" s="107" t="s">
        <v>176</v>
      </c>
      <c r="O5" s="108" t="s">
        <v>197</v>
      </c>
    </row>
    <row r="6" spans="1:15" ht="32.4" customHeight="1" thickTop="1">
      <c r="A6" s="96" t="s">
        <v>178</v>
      </c>
      <c r="B6" s="111" t="s">
        <v>188</v>
      </c>
      <c r="C6" s="117">
        <v>230712.24583000009</v>
      </c>
      <c r="D6" s="117">
        <v>222591.67890999946</v>
      </c>
      <c r="E6" s="117">
        <v>222821.50339999996</v>
      </c>
      <c r="F6" s="117">
        <v>178870.27987000032</v>
      </c>
      <c r="G6" s="117">
        <v>167697.65510999953</v>
      </c>
      <c r="H6" s="117">
        <v>169490.95343999992</v>
      </c>
      <c r="I6" s="118">
        <v>175786.92782000027</v>
      </c>
      <c r="J6" s="118">
        <v>177336.81930999999</v>
      </c>
      <c r="K6" s="118">
        <v>123514.06225000018</v>
      </c>
      <c r="L6" s="90"/>
      <c r="M6" s="124">
        <f>Productos_Exportados!K6/$K$17*100</f>
        <v>15.967010140833846</v>
      </c>
      <c r="N6" s="124">
        <f>(Productos_Exportados!K6/Productos_Exportados!J6-1)*100</f>
        <v>-30.350582168676997</v>
      </c>
      <c r="O6" s="125">
        <f>(((Productos_Exportados!K6/Productos_Exportados!F6)^(1/5))-1)*100</f>
        <v>-7.1385108613240771</v>
      </c>
    </row>
    <row r="7" spans="1:15" ht="32.4" customHeight="1">
      <c r="A7" s="96" t="s">
        <v>179</v>
      </c>
      <c r="B7" s="112" t="s">
        <v>177</v>
      </c>
      <c r="C7" s="119">
        <v>142696.14379000029</v>
      </c>
      <c r="D7" s="119">
        <v>119672.46383999979</v>
      </c>
      <c r="E7" s="119">
        <v>88512.863789999683</v>
      </c>
      <c r="F7" s="119">
        <v>56226.201039999898</v>
      </c>
      <c r="G7" s="119">
        <v>50194.399430000085</v>
      </c>
      <c r="H7" s="119">
        <v>49655.755980000118</v>
      </c>
      <c r="I7" s="120">
        <v>48899.456979999843</v>
      </c>
      <c r="J7" s="120">
        <v>48103.377559999935</v>
      </c>
      <c r="K7" s="120">
        <v>34107.529449999856</v>
      </c>
      <c r="L7" s="90"/>
      <c r="M7" s="126">
        <f>Productos_Exportados!K7/$K$17*100</f>
        <v>4.40917624022957</v>
      </c>
      <c r="N7" s="126">
        <f>(Productos_Exportados!K7/Productos_Exportados!J7-1)*100</f>
        <v>-29.095354255619345</v>
      </c>
      <c r="O7" s="127">
        <f>(((Productos_Exportados!K7/Productos_Exportados!F7)^(1/5))-1)*100</f>
        <v>-9.5138095652253405</v>
      </c>
    </row>
    <row r="8" spans="1:15" ht="32.4" customHeight="1">
      <c r="A8" s="96" t="s">
        <v>180</v>
      </c>
      <c r="B8" s="113" t="s">
        <v>189</v>
      </c>
      <c r="C8" s="121">
        <v>20204.386759999987</v>
      </c>
      <c r="D8" s="121">
        <v>18098.50245</v>
      </c>
      <c r="E8" s="121">
        <v>18544.463650000005</v>
      </c>
      <c r="F8" s="121">
        <v>18707.444390000004</v>
      </c>
      <c r="G8" s="121">
        <v>17631.304869999985</v>
      </c>
      <c r="H8" s="121">
        <v>25730.264990000011</v>
      </c>
      <c r="I8" s="118">
        <v>32779.561650000025</v>
      </c>
      <c r="J8" s="118">
        <v>29404.855829999957</v>
      </c>
      <c r="K8" s="118">
        <v>33327.663909999981</v>
      </c>
      <c r="L8" s="90"/>
      <c r="M8" s="128">
        <f>Productos_Exportados!K8/$K$17*100</f>
        <v>4.3083608289409261</v>
      </c>
      <c r="N8" s="128">
        <f>(Productos_Exportados!K8/Productos_Exportados!J8-1)*100</f>
        <v>13.340681221765504</v>
      </c>
      <c r="O8" s="129">
        <f>(((Productos_Exportados!K8/Productos_Exportados!F8)^(1/5))-1)*100</f>
        <v>12.242694033878831</v>
      </c>
    </row>
    <row r="9" spans="1:15" ht="32.4" customHeight="1">
      <c r="A9" s="96" t="s">
        <v>181</v>
      </c>
      <c r="B9" s="112" t="s">
        <v>190</v>
      </c>
      <c r="C9" s="119">
        <v>69074.968019999957</v>
      </c>
      <c r="D9" s="119">
        <v>64102.367720000082</v>
      </c>
      <c r="E9" s="119">
        <v>49821.872610000035</v>
      </c>
      <c r="F9" s="119">
        <v>35558.957279999981</v>
      </c>
      <c r="G9" s="119">
        <v>31741.543990000013</v>
      </c>
      <c r="H9" s="119">
        <v>35085.052620000046</v>
      </c>
      <c r="I9" s="120">
        <v>37221.739450000045</v>
      </c>
      <c r="J9" s="120">
        <v>39800.691929999986</v>
      </c>
      <c r="K9" s="120">
        <v>31154.844740000062</v>
      </c>
      <c r="L9" s="90"/>
      <c r="M9" s="126">
        <f>Productos_Exportados!K9/$K$17*100</f>
        <v>4.0274743850041599</v>
      </c>
      <c r="N9" s="126">
        <f>(Productos_Exportados!K9/Productos_Exportados!J9-1)*100</f>
        <v>-21.722856490047782</v>
      </c>
      <c r="O9" s="127">
        <f>(((Productos_Exportados!K9/Productos_Exportados!F9)^(1/5))-1)*100</f>
        <v>-2.6097871985699017</v>
      </c>
    </row>
    <row r="10" spans="1:15" ht="32.4" customHeight="1">
      <c r="A10" s="96" t="s">
        <v>182</v>
      </c>
      <c r="B10" s="113" t="s">
        <v>191</v>
      </c>
      <c r="C10" s="121">
        <v>159176.48340000023</v>
      </c>
      <c r="D10" s="121">
        <v>145723.94144000026</v>
      </c>
      <c r="E10" s="121">
        <v>71685.14444000012</v>
      </c>
      <c r="F10" s="121">
        <v>45715.500549999975</v>
      </c>
      <c r="G10" s="121">
        <v>33340.26516999997</v>
      </c>
      <c r="H10" s="121">
        <v>32687.588139999989</v>
      </c>
      <c r="I10" s="118">
        <v>29535.605989999978</v>
      </c>
      <c r="J10" s="118">
        <v>32480.38417000003</v>
      </c>
      <c r="K10" s="118">
        <v>24465.935509999948</v>
      </c>
      <c r="L10" s="90"/>
      <c r="M10" s="128">
        <f>Productos_Exportados!K10/$K$17*100</f>
        <v>3.1627802800498976</v>
      </c>
      <c r="N10" s="128">
        <f>(Productos_Exportados!K10/Productos_Exportados!J10-1)*100</f>
        <v>-24.674734812411781</v>
      </c>
      <c r="O10" s="129">
        <f>(((Productos_Exportados!K10/Productos_Exportados!F10)^(1/5))-1)*100</f>
        <v>-11.753057056332361</v>
      </c>
    </row>
    <row r="11" spans="1:15" ht="32.4" customHeight="1">
      <c r="A11" s="96" t="s">
        <v>183</v>
      </c>
      <c r="B11" s="112" t="s">
        <v>192</v>
      </c>
      <c r="C11" s="119">
        <v>41859.891949999932</v>
      </c>
      <c r="D11" s="119">
        <v>39709.154940000044</v>
      </c>
      <c r="E11" s="119">
        <v>34914.287569999971</v>
      </c>
      <c r="F11" s="119">
        <v>30320.111970000009</v>
      </c>
      <c r="G11" s="119">
        <v>31469.960299999952</v>
      </c>
      <c r="H11" s="119">
        <v>32774.883859999994</v>
      </c>
      <c r="I11" s="120">
        <v>35363.995189999951</v>
      </c>
      <c r="J11" s="120">
        <v>31298.045010000045</v>
      </c>
      <c r="K11" s="120">
        <v>21159.849500000124</v>
      </c>
      <c r="L11" s="90"/>
      <c r="M11" s="126">
        <f>Productos_Exportados!K11/$K$17*100</f>
        <v>2.7353932450312515</v>
      </c>
      <c r="N11" s="126">
        <f>(Productos_Exportados!K11/Productos_Exportados!J11-1)*100</f>
        <v>-32.392424212952164</v>
      </c>
      <c r="O11" s="127">
        <f>(((Productos_Exportados!K11/Productos_Exportados!F11)^(1/5))-1)*100</f>
        <v>-6.9414342550340731</v>
      </c>
    </row>
    <row r="12" spans="1:15" ht="32.4" customHeight="1">
      <c r="A12" s="96" t="s">
        <v>184</v>
      </c>
      <c r="B12" s="113" t="s">
        <v>193</v>
      </c>
      <c r="C12" s="121">
        <v>52268.203789999949</v>
      </c>
      <c r="D12" s="121">
        <v>26063.407429999992</v>
      </c>
      <c r="E12" s="121">
        <v>21110.219239999955</v>
      </c>
      <c r="F12" s="121">
        <v>10625.095859999983</v>
      </c>
      <c r="G12" s="121">
        <v>8051.4345100000119</v>
      </c>
      <c r="H12" s="121">
        <v>6740.1751199999844</v>
      </c>
      <c r="I12" s="118">
        <v>9247.7982199999897</v>
      </c>
      <c r="J12" s="118">
        <v>13629.99660000004</v>
      </c>
      <c r="K12" s="118">
        <v>7773.3666899999962</v>
      </c>
      <c r="L12" s="90"/>
      <c r="M12" s="128">
        <f>Productos_Exportados!K12/$K$17*100</f>
        <v>1.0048849702346325</v>
      </c>
      <c r="N12" s="128">
        <f>(Productos_Exportados!K12/Productos_Exportados!J12-1)*100</f>
        <v>-42.968682105174018</v>
      </c>
      <c r="O12" s="129">
        <f>(((Productos_Exportados!K12/Productos_Exportados!F12)^(1/5))-1)*100</f>
        <v>-6.0589825485718336</v>
      </c>
    </row>
    <row r="13" spans="1:15" ht="32.4" customHeight="1">
      <c r="A13" s="96" t="s">
        <v>185</v>
      </c>
      <c r="B13" s="112" t="s">
        <v>194</v>
      </c>
      <c r="C13" s="119">
        <v>24835.089549999971</v>
      </c>
      <c r="D13" s="119">
        <v>20086.634319999983</v>
      </c>
      <c r="E13" s="119">
        <v>20219.23749999997</v>
      </c>
      <c r="F13" s="119">
        <v>14517.330980000002</v>
      </c>
      <c r="G13" s="119">
        <v>8700.3004400000027</v>
      </c>
      <c r="H13" s="119">
        <v>8598.6864100000039</v>
      </c>
      <c r="I13" s="120">
        <v>10569.11364</v>
      </c>
      <c r="J13" s="120">
        <v>10504.283519999981</v>
      </c>
      <c r="K13" s="120">
        <v>5357.0394300000007</v>
      </c>
      <c r="L13" s="90"/>
      <c r="M13" s="126">
        <f>Productos_Exportados!K13/$K$17*100</f>
        <v>0.69251955077411975</v>
      </c>
      <c r="N13" s="126">
        <f>(Productos_Exportados!K13/Productos_Exportados!J13-1)*100</f>
        <v>-49.001381961936893</v>
      </c>
      <c r="O13" s="127">
        <f>(((Productos_Exportados!K13/Productos_Exportados!F13)^(1/5))-1)*100</f>
        <v>-18.076667014979243</v>
      </c>
    </row>
    <row r="14" spans="1:15" ht="32.4" customHeight="1">
      <c r="A14" s="96" t="s">
        <v>186</v>
      </c>
      <c r="B14" s="113" t="s">
        <v>195</v>
      </c>
      <c r="C14" s="121">
        <v>34481.916099999944</v>
      </c>
      <c r="D14" s="121">
        <v>27549.408929999965</v>
      </c>
      <c r="E14" s="121">
        <v>18823.551560000011</v>
      </c>
      <c r="F14" s="121">
        <v>18044.236879999968</v>
      </c>
      <c r="G14" s="121">
        <v>15975.42472999999</v>
      </c>
      <c r="H14" s="121">
        <v>11123.324569999988</v>
      </c>
      <c r="I14" s="118">
        <v>11192.066490000014</v>
      </c>
      <c r="J14" s="118">
        <v>9764.331070000002</v>
      </c>
      <c r="K14" s="118">
        <v>4513.0220999999992</v>
      </c>
      <c r="L14" s="90"/>
      <c r="M14" s="128">
        <f>Productos_Exportados!K14/$K$17*100</f>
        <v>0.58341105720136044</v>
      </c>
      <c r="N14" s="128">
        <f>(Productos_Exportados!K14/Productos_Exportados!J14-1)*100</f>
        <v>-53.780529688655896</v>
      </c>
      <c r="O14" s="129">
        <f>(((Productos_Exportados!K14/Productos_Exportados!F14)^(1/5))-1)*100</f>
        <v>-24.207577542382829</v>
      </c>
    </row>
    <row r="15" spans="1:15" ht="32.4" customHeight="1">
      <c r="A15" s="96" t="s">
        <v>187</v>
      </c>
      <c r="B15" s="112" t="s">
        <v>196</v>
      </c>
      <c r="C15" s="119">
        <v>22203.517880000003</v>
      </c>
      <c r="D15" s="119">
        <v>18286.546530000018</v>
      </c>
      <c r="E15" s="119">
        <v>18481.053820000016</v>
      </c>
      <c r="F15" s="119">
        <v>7592.3236599999973</v>
      </c>
      <c r="G15" s="119">
        <v>6852.4397399999953</v>
      </c>
      <c r="H15" s="119">
        <v>7135.481600000001</v>
      </c>
      <c r="I15" s="120">
        <v>7652.1247000000039</v>
      </c>
      <c r="J15" s="120">
        <v>7030.2531800000033</v>
      </c>
      <c r="K15" s="120">
        <v>4070.4683599999994</v>
      </c>
      <c r="L15" s="90"/>
      <c r="M15" s="126">
        <f>Productos_Exportados!K15/$K$17*100</f>
        <v>0.52620089079827193</v>
      </c>
      <c r="N15" s="126">
        <f>(Productos_Exportados!K15/Productos_Exportados!J15-1)*100</f>
        <v>-42.100686052390543</v>
      </c>
      <c r="O15" s="127">
        <f>(((Productos_Exportados!K15/Productos_Exportados!F15)^(1/5))-1)*100</f>
        <v>-11.721705555206153</v>
      </c>
    </row>
    <row r="16" spans="1:15" ht="32.4" customHeight="1">
      <c r="A16" s="109"/>
      <c r="B16" s="110" t="s">
        <v>172</v>
      </c>
      <c r="C16" s="121">
        <v>825073.9987700003</v>
      </c>
      <c r="D16" s="121">
        <v>711689.52387000131</v>
      </c>
      <c r="E16" s="121">
        <v>650017.45139999921</v>
      </c>
      <c r="F16" s="121">
        <v>508054.94576999906</v>
      </c>
      <c r="G16" s="121">
        <v>497238.59398000001</v>
      </c>
      <c r="H16" s="121">
        <v>522764.5776299999</v>
      </c>
      <c r="I16" s="118">
        <v>590884.97030999942</v>
      </c>
      <c r="J16" s="118">
        <v>605085.96252999874</v>
      </c>
      <c r="K16" s="118">
        <v>484114.07992999849</v>
      </c>
      <c r="L16" s="90"/>
      <c r="M16" s="128">
        <f>Productos_Exportados!K16/$K$17*100</f>
        <v>62.582788410901948</v>
      </c>
      <c r="N16" s="128">
        <f>(Productos_Exportados!K16/Productos_Exportados!J16-1)*100</f>
        <v>-19.992511823310188</v>
      </c>
      <c r="O16" s="129">
        <f>(((Productos_Exportados!K16/Productos_Exportados!F16)^(1/5))-1)*100</f>
        <v>-0.96073559026885746</v>
      </c>
    </row>
    <row r="17" spans="2:15" ht="20.25" customHeight="1">
      <c r="B17" s="106" t="s">
        <v>173</v>
      </c>
      <c r="C17" s="122">
        <v>1622586.8458400005</v>
      </c>
      <c r="D17" s="122">
        <v>1413573.6303800009</v>
      </c>
      <c r="E17" s="122">
        <v>1214951.6489799991</v>
      </c>
      <c r="F17" s="122">
        <v>924232.4282499993</v>
      </c>
      <c r="G17" s="122">
        <v>868893.32226999954</v>
      </c>
      <c r="H17" s="122">
        <v>901786.74436000001</v>
      </c>
      <c r="I17" s="123">
        <v>989133.36043999949</v>
      </c>
      <c r="J17" s="123">
        <v>1004439.0007099988</v>
      </c>
      <c r="K17" s="123">
        <v>773557.86186999874</v>
      </c>
      <c r="L17" s="90"/>
      <c r="M17" s="116">
        <f>Productos_Exportados!K17/$K$17*100</f>
        <v>100</v>
      </c>
      <c r="N17" s="116">
        <f>(Productos_Exportados!K17/Productos_Exportados!J17-1)*100</f>
        <v>-22.986078664488254</v>
      </c>
      <c r="O17" s="130">
        <f>(((Productos_Exportados!K17/Productos_Exportados!F17)^(1/5))-1)*100</f>
        <v>-3.4966653856889018</v>
      </c>
    </row>
    <row r="18" spans="2:15" ht="6" customHeight="1">
      <c r="B18" s="39"/>
      <c r="C18" s="59"/>
      <c r="D18" s="59"/>
      <c r="E18" s="59"/>
      <c r="F18" s="59"/>
      <c r="G18" s="59"/>
      <c r="H18" s="59"/>
      <c r="I18" s="59"/>
      <c r="J18" s="59"/>
      <c r="K18" s="59"/>
      <c r="L18" s="90"/>
      <c r="N18" s="40"/>
      <c r="O18" s="41"/>
    </row>
    <row r="19" spans="2:15" ht="10.8" customHeight="1">
      <c r="B19" s="102" t="s">
        <v>170</v>
      </c>
      <c r="C19" s="90"/>
      <c r="D19" s="90"/>
      <c r="E19" s="90"/>
      <c r="F19" s="90"/>
      <c r="G19" s="90"/>
      <c r="H19" s="90"/>
      <c r="I19" s="90"/>
      <c r="J19" s="90"/>
      <c r="K19" s="90"/>
      <c r="L19" s="91"/>
      <c r="M19" s="91"/>
      <c r="N19" s="91"/>
      <c r="O19" s="91"/>
    </row>
    <row r="20" spans="2:15" ht="10.8" customHeight="1">
      <c r="B20" s="102" t="s">
        <v>171</v>
      </c>
      <c r="C20" s="90"/>
      <c r="D20" s="90"/>
      <c r="E20" s="90"/>
      <c r="F20" s="90"/>
      <c r="G20" s="90"/>
      <c r="H20" s="90"/>
      <c r="I20" s="90"/>
      <c r="J20" s="90"/>
      <c r="K20" s="90"/>
      <c r="L20" s="91"/>
      <c r="M20" s="91"/>
      <c r="N20" s="91"/>
      <c r="O20" s="91"/>
    </row>
    <row r="21" spans="2:15" ht="12" customHeight="1">
      <c r="B21" s="102" t="s">
        <v>103</v>
      </c>
    </row>
    <row r="23" spans="2:15" ht="16.5" customHeight="1">
      <c r="B23" s="131" t="s">
        <v>199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</row>
    <row r="24" spans="2:15" ht="16.5" customHeight="1">
      <c r="B24" s="131" t="s">
        <v>155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  <row r="25" spans="2:15" ht="34.5" customHeight="1" thickBot="1">
      <c r="B25" s="134" t="s">
        <v>90</v>
      </c>
      <c r="C25" s="133">
        <v>2012</v>
      </c>
      <c r="D25" s="133">
        <v>2013</v>
      </c>
      <c r="E25" s="133">
        <v>2014</v>
      </c>
      <c r="F25" s="133">
        <v>2015</v>
      </c>
      <c r="G25" s="133">
        <v>2016</v>
      </c>
      <c r="H25" s="133">
        <v>2017</v>
      </c>
      <c r="I25" s="133">
        <v>2018</v>
      </c>
      <c r="J25" s="133">
        <v>2019</v>
      </c>
      <c r="K25" s="133">
        <v>2020</v>
      </c>
      <c r="M25" s="115" t="s">
        <v>175</v>
      </c>
      <c r="N25" s="107" t="s">
        <v>176</v>
      </c>
      <c r="O25" s="108" t="s">
        <v>197</v>
      </c>
    </row>
    <row r="26" spans="2:15" ht="18.600000000000001" customHeight="1" thickTop="1">
      <c r="B26" s="103" t="s">
        <v>91</v>
      </c>
      <c r="C26" s="117">
        <v>644708.12684999837</v>
      </c>
      <c r="D26" s="117">
        <v>656328.59014999995</v>
      </c>
      <c r="E26" s="117">
        <v>663061.80261999299</v>
      </c>
      <c r="F26" s="117">
        <v>604437.88722999732</v>
      </c>
      <c r="G26" s="117">
        <v>606893.14700999833</v>
      </c>
      <c r="H26" s="117">
        <v>631272.50436999789</v>
      </c>
      <c r="I26" s="118">
        <v>681951.0135700024</v>
      </c>
      <c r="J26" s="118">
        <v>704151.09472000552</v>
      </c>
      <c r="K26" s="118">
        <v>555977.54401000531</v>
      </c>
      <c r="M26" s="124">
        <f>Productos_Exportados!K26/$K$38*100</f>
        <v>54.277613705121588</v>
      </c>
      <c r="N26" s="124">
        <f>Productos_Exportados!$K26/Productos_Exportados!$J26*100-100</f>
        <v>-21.042863075987839</v>
      </c>
      <c r="O26" s="125">
        <f>((Productos_Exportados!K26/Productos_Exportados!F26)^(1/5)-1)*100</f>
        <v>-1.6575294545134622</v>
      </c>
    </row>
    <row r="27" spans="2:15" ht="18.600000000000001" customHeight="1">
      <c r="B27" s="104" t="s">
        <v>95</v>
      </c>
      <c r="C27" s="119">
        <v>77099.59651999941</v>
      </c>
      <c r="D27" s="119">
        <v>85525.720930000272</v>
      </c>
      <c r="E27" s="119">
        <v>74777.01116000062</v>
      </c>
      <c r="F27" s="119">
        <v>57630.159670000045</v>
      </c>
      <c r="G27" s="119">
        <v>53384.064200000343</v>
      </c>
      <c r="H27" s="119">
        <v>58271.669100000094</v>
      </c>
      <c r="I27" s="120">
        <v>64061.561619999957</v>
      </c>
      <c r="J27" s="120">
        <v>69168.2618100002</v>
      </c>
      <c r="K27" s="120">
        <v>45730.854720000119</v>
      </c>
      <c r="M27" s="126">
        <f>Productos_Exportados!K27/$K$38*100</f>
        <v>4.4644998591031833</v>
      </c>
      <c r="N27" s="126">
        <f>Productos_Exportados!$K27/Productos_Exportados!$J27*100-100</f>
        <v>-33.884626383095764</v>
      </c>
      <c r="O27" s="127">
        <f>((Productos_Exportados!K27/Productos_Exportados!F27)^(1/5)-1)*100</f>
        <v>-4.5201123873909506</v>
      </c>
    </row>
    <row r="28" spans="2:15" ht="18.600000000000001" customHeight="1">
      <c r="B28" s="105" t="s">
        <v>92</v>
      </c>
      <c r="C28" s="121">
        <v>100703.67907000003</v>
      </c>
      <c r="D28" s="121">
        <v>100373.16903000002</v>
      </c>
      <c r="E28" s="121">
        <v>106462.52672000027</v>
      </c>
      <c r="F28" s="121">
        <v>73826.876250000045</v>
      </c>
      <c r="G28" s="121">
        <v>44211.647930000021</v>
      </c>
      <c r="H28" s="121">
        <v>51752.080390000046</v>
      </c>
      <c r="I28" s="118">
        <v>68056.173150000075</v>
      </c>
      <c r="J28" s="118">
        <v>60699.86032999993</v>
      </c>
      <c r="K28" s="118">
        <v>45348.521229999962</v>
      </c>
      <c r="M28" s="128">
        <f>Productos_Exportados!K28/$K$38*100</f>
        <v>4.4271743417323126</v>
      </c>
      <c r="N28" s="128">
        <f>Productos_Exportados!$K28/Productos_Exportados!$J28*100-100</f>
        <v>-25.29056741900412</v>
      </c>
      <c r="O28" s="129">
        <f>((Productos_Exportados!K28/Productos_Exportados!F28)^(1/5)-1)*100</f>
        <v>-9.2869587555230666</v>
      </c>
    </row>
    <row r="29" spans="2:15" ht="18.600000000000001" customHeight="1">
      <c r="B29" s="104" t="s">
        <v>93</v>
      </c>
      <c r="C29" s="119">
        <v>89743.560240000079</v>
      </c>
      <c r="D29" s="119">
        <v>90119.392669999899</v>
      </c>
      <c r="E29" s="119">
        <v>98728.619490000041</v>
      </c>
      <c r="F29" s="119">
        <v>64269.443860000138</v>
      </c>
      <c r="G29" s="119">
        <v>57330.208149999977</v>
      </c>
      <c r="H29" s="119">
        <v>56865.932980000078</v>
      </c>
      <c r="I29" s="120">
        <v>58864.570320000144</v>
      </c>
      <c r="J29" s="120">
        <v>57379.226449999842</v>
      </c>
      <c r="K29" s="120">
        <v>40332.165910000011</v>
      </c>
      <c r="M29" s="126">
        <f>Productos_Exportados!K29/$K$38*100</f>
        <v>3.9374498929662862</v>
      </c>
      <c r="N29" s="126">
        <f>Productos_Exportados!$K29/Productos_Exportados!$J29*100-100</f>
        <v>-29.709463850745024</v>
      </c>
      <c r="O29" s="127">
        <f>((Productos_Exportados!K29/Productos_Exportados!F29)^(1/5)-1)*100</f>
        <v>-8.8976875870666827</v>
      </c>
    </row>
    <row r="30" spans="2:15" ht="18.600000000000001" customHeight="1">
      <c r="B30" s="105" t="s">
        <v>96</v>
      </c>
      <c r="C30" s="121">
        <v>90881.072369999631</v>
      </c>
      <c r="D30" s="121">
        <v>106767.44437999996</v>
      </c>
      <c r="E30" s="121">
        <v>98782.290039999381</v>
      </c>
      <c r="F30" s="121">
        <v>67118.74726999992</v>
      </c>
      <c r="G30" s="121">
        <v>46940.887829999781</v>
      </c>
      <c r="H30" s="121">
        <v>56783.96845000008</v>
      </c>
      <c r="I30" s="118">
        <v>50036.779899999929</v>
      </c>
      <c r="J30" s="118">
        <v>47010.68647000011</v>
      </c>
      <c r="K30" s="118">
        <v>30219.304059999678</v>
      </c>
      <c r="M30" s="128">
        <f>Productos_Exportados!K30/$K$38*100</f>
        <v>2.9501761894483232</v>
      </c>
      <c r="N30" s="128">
        <f>Productos_Exportados!$K30/Productos_Exportados!$J30*100-100</f>
        <v>-35.718224239749958</v>
      </c>
      <c r="O30" s="129">
        <f>((Productos_Exportados!K30/Productos_Exportados!F30)^(1/5)-1)*100</f>
        <v>-14.751229660460385</v>
      </c>
    </row>
    <row r="31" spans="2:15" ht="18.600000000000001" customHeight="1">
      <c r="B31" s="104" t="s">
        <v>107</v>
      </c>
      <c r="C31" s="119">
        <v>23593.729819999957</v>
      </c>
      <c r="D31" s="119">
        <v>24297.225469999994</v>
      </c>
      <c r="E31" s="119">
        <v>21246.285839999997</v>
      </c>
      <c r="F31" s="119">
        <v>24471.029530000022</v>
      </c>
      <c r="G31" s="119">
        <v>23930.132560000053</v>
      </c>
      <c r="H31" s="119">
        <v>26450.427529999972</v>
      </c>
      <c r="I31" s="120">
        <v>30032.291159999993</v>
      </c>
      <c r="J31" s="120">
        <v>30321.872900000024</v>
      </c>
      <c r="K31" s="120">
        <v>29936.089239999932</v>
      </c>
      <c r="M31" s="126">
        <f>Productos_Exportados!K31/$K$38*100</f>
        <v>2.9225271867842242</v>
      </c>
      <c r="N31" s="126">
        <f>Productos_Exportados!$K31/Productos_Exportados!$J31*100-100</f>
        <v>-1.2722949577434974</v>
      </c>
      <c r="O31" s="127">
        <f>((Productos_Exportados!K31/Productos_Exportados!F31)^(1/5)-1)*100</f>
        <v>4.1138639756844064</v>
      </c>
    </row>
    <row r="32" spans="2:15" ht="18.600000000000001" customHeight="1">
      <c r="B32" s="105" t="s">
        <v>99</v>
      </c>
      <c r="C32" s="121">
        <v>21468.889199999991</v>
      </c>
      <c r="D32" s="121">
        <v>24525.299350000012</v>
      </c>
      <c r="E32" s="121">
        <v>32104.185169999997</v>
      </c>
      <c r="F32" s="121">
        <v>24259.496369999986</v>
      </c>
      <c r="G32" s="121">
        <v>20266.309089999992</v>
      </c>
      <c r="H32" s="121">
        <v>58580.495149999966</v>
      </c>
      <c r="I32" s="118">
        <v>59371.799630000016</v>
      </c>
      <c r="J32" s="118">
        <v>26567.666170000011</v>
      </c>
      <c r="K32" s="118">
        <v>26463.052589999999</v>
      </c>
      <c r="M32" s="128">
        <f>Productos_Exportados!K32/$K$38*100</f>
        <v>2.5834700725115773</v>
      </c>
      <c r="N32" s="128">
        <f>Productos_Exportados!$K32/Productos_Exportados!$J32*100-100</f>
        <v>-0.39376277664216275</v>
      </c>
      <c r="O32" s="129">
        <f>((Productos_Exportados!K32/Productos_Exportados!F32)^(1/5)-1)*100</f>
        <v>1.7540331031450807</v>
      </c>
    </row>
    <row r="33" spans="2:15" ht="18.600000000000001" customHeight="1">
      <c r="B33" s="104" t="s">
        <v>94</v>
      </c>
      <c r="C33" s="119">
        <v>35611.260539999974</v>
      </c>
      <c r="D33" s="119">
        <v>40756.637880000002</v>
      </c>
      <c r="E33" s="119">
        <v>45774.313310000012</v>
      </c>
      <c r="F33" s="119">
        <v>39609.886279999999</v>
      </c>
      <c r="G33" s="119">
        <v>36217.557939999999</v>
      </c>
      <c r="H33" s="119">
        <v>33145.150899999986</v>
      </c>
      <c r="I33" s="120">
        <v>39159.114410000082</v>
      </c>
      <c r="J33" s="120">
        <v>36603.292710000067</v>
      </c>
      <c r="K33" s="120">
        <v>25848.772280000037</v>
      </c>
      <c r="M33" s="126">
        <f>Productos_Exportados!K33/$K$38*100</f>
        <v>2.5235006191909228</v>
      </c>
      <c r="N33" s="126">
        <f>Productos_Exportados!$K33/Productos_Exportados!$J33*100-100</f>
        <v>-29.381292320354234</v>
      </c>
      <c r="O33" s="127">
        <f>((Productos_Exportados!K33/Productos_Exportados!F33)^(1/5)-1)*100</f>
        <v>-8.1821191624092631</v>
      </c>
    </row>
    <row r="34" spans="2:15" ht="18.600000000000001" customHeight="1">
      <c r="B34" s="105" t="s">
        <v>97</v>
      </c>
      <c r="C34" s="121">
        <v>58783.781519999997</v>
      </c>
      <c r="D34" s="121">
        <v>59942.029569999999</v>
      </c>
      <c r="E34" s="121">
        <v>64683.817490000016</v>
      </c>
      <c r="F34" s="121">
        <v>52086.623650000038</v>
      </c>
      <c r="G34" s="121">
        <v>35088.362540000016</v>
      </c>
      <c r="H34" s="121">
        <v>34477.589299999971</v>
      </c>
      <c r="I34" s="118">
        <v>45643.682439999888</v>
      </c>
      <c r="J34" s="118">
        <v>47542.908389999975</v>
      </c>
      <c r="K34" s="118">
        <v>24283.600919999993</v>
      </c>
      <c r="M34" s="128">
        <f>Productos_Exportados!K34/$K$38*100</f>
        <v>2.3706999038100989</v>
      </c>
      <c r="N34" s="128">
        <f>Productos_Exportados!$K34/Productos_Exportados!$J34*100-100</f>
        <v>-48.922769467953444</v>
      </c>
      <c r="O34" s="129">
        <f>((Productos_Exportados!K34/Productos_Exportados!F34)^(1/5)-1)*100</f>
        <v>-14.154531310279472</v>
      </c>
    </row>
    <row r="35" spans="2:15" ht="18.600000000000001" customHeight="1">
      <c r="B35" s="104" t="s">
        <v>98</v>
      </c>
      <c r="C35" s="119">
        <v>40377.40075999996</v>
      </c>
      <c r="D35" s="119">
        <v>34827.795869999965</v>
      </c>
      <c r="E35" s="119">
        <v>37930.22531999994</v>
      </c>
      <c r="F35" s="119">
        <v>32472.259040000008</v>
      </c>
      <c r="G35" s="119">
        <v>31015.843189999974</v>
      </c>
      <c r="H35" s="119">
        <v>31215.00317000004</v>
      </c>
      <c r="I35" s="120">
        <v>31800.196519999801</v>
      </c>
      <c r="J35" s="120">
        <v>31930.638400000069</v>
      </c>
      <c r="K35" s="120">
        <v>23344.400620000026</v>
      </c>
      <c r="M35" s="126">
        <f>Productos_Exportados!K35/$K$38*100</f>
        <v>2.2790099576524625</v>
      </c>
      <c r="N35" s="126">
        <f>Productos_Exportados!$K35/Productos_Exportados!$J35*100-100</f>
        <v>-26.890279086934967</v>
      </c>
      <c r="O35" s="127">
        <f>((Productos_Exportados!K35/Productos_Exportados!F35)^(1/5)-1)*100</f>
        <v>-6.387456592989893</v>
      </c>
    </row>
    <row r="36" spans="2:15" ht="18.600000000000001" customHeight="1">
      <c r="B36" s="105" t="s">
        <v>108</v>
      </c>
      <c r="C36" s="121">
        <v>21245.558100000024</v>
      </c>
      <c r="D36" s="121">
        <v>19058.463819999983</v>
      </c>
      <c r="E36" s="121">
        <v>20433.967369999977</v>
      </c>
      <c r="F36" s="121">
        <v>20888.603120000018</v>
      </c>
      <c r="G36" s="121">
        <v>20691.982109999972</v>
      </c>
      <c r="H36" s="121">
        <v>21870.060149999979</v>
      </c>
      <c r="I36" s="118">
        <v>26419.761130000046</v>
      </c>
      <c r="J36" s="118">
        <v>23997.608270000012</v>
      </c>
      <c r="K36" s="118">
        <v>22428.895540000034</v>
      </c>
      <c r="M36" s="128">
        <f>Productos_Exportados!K36/$K$38*100</f>
        <v>2.1896332703875148</v>
      </c>
      <c r="N36" s="128">
        <f>Productos_Exportados!$K36/Productos_Exportados!$J36*100-100</f>
        <v>-6.536954484589458</v>
      </c>
      <c r="O36" s="129">
        <f>((Productos_Exportados!K36/Productos_Exportados!F36)^(1/5)-1)*100</f>
        <v>1.4330998504678005</v>
      </c>
    </row>
    <row r="37" spans="2:15" ht="18.600000000000001" customHeight="1">
      <c r="B37" s="104" t="s">
        <v>100</v>
      </c>
      <c r="C37" s="119">
        <v>945707.51651000418</v>
      </c>
      <c r="D37" s="119">
        <v>671136.67901999969</v>
      </c>
      <c r="E37" s="119">
        <v>516956.63401000039</v>
      </c>
      <c r="F37" s="119">
        <v>264910.37787000008</v>
      </c>
      <c r="G37" s="119">
        <v>220441.68705000004</v>
      </c>
      <c r="H37" s="119">
        <v>205832.32678999993</v>
      </c>
      <c r="I37" s="120">
        <v>242908.98176000002</v>
      </c>
      <c r="J37" s="120">
        <v>222772.01813999994</v>
      </c>
      <c r="K37" s="120">
        <v>154408.80948</v>
      </c>
      <c r="M37" s="126">
        <f>Productos_Exportados!K37/$K$38*100</f>
        <v>15.074245001291514</v>
      </c>
      <c r="N37" s="126">
        <f>Productos_Exportados!$K37/Productos_Exportados!$J37*100-100</f>
        <v>-30.687520466343955</v>
      </c>
      <c r="O37" s="127">
        <f>((Productos_Exportados!K37/Productos_Exportados!F37)^(1/5)-1)*100</f>
        <v>-10.233432178837576</v>
      </c>
    </row>
    <row r="38" spans="2:15" ht="18.600000000000001" customHeight="1">
      <c r="B38" s="161" t="s">
        <v>89</v>
      </c>
      <c r="C38" s="159">
        <v>2149924.1715000016</v>
      </c>
      <c r="D38" s="159">
        <v>1913658.4481399998</v>
      </c>
      <c r="E38" s="159">
        <v>1780941.678539993</v>
      </c>
      <c r="F38" s="159">
        <v>1325981.3901399977</v>
      </c>
      <c r="G38" s="159">
        <v>1196411.8295999989</v>
      </c>
      <c r="H38" s="159">
        <v>1266517.2082799987</v>
      </c>
      <c r="I38" s="160">
        <v>1398305.9256100026</v>
      </c>
      <c r="J38" s="160">
        <v>1358145.1347600052</v>
      </c>
      <c r="K38" s="160">
        <v>1024322.010600005</v>
      </c>
      <c r="L38" s="88"/>
      <c r="M38" s="162">
        <f>Productos_Exportados!K38/$K$38*100</f>
        <v>100</v>
      </c>
      <c r="N38" s="162">
        <f>Productos_Exportados!$K38/Productos_Exportados!$J38*100-100</f>
        <v>-24.579341015641106</v>
      </c>
      <c r="O38" s="163">
        <f>((Productos_Exportados!K38/Productos_Exportados!F38)^(1/5)-1)*100</f>
        <v>-5.0314482387818664</v>
      </c>
    </row>
    <row r="39" spans="2:15" ht="16.5" customHeight="1">
      <c r="B39" s="92" t="s">
        <v>103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3" spans="2:15" ht="16.5" customHeight="1"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pageMargins left="0.7" right="0.7" top="0.75" bottom="0.75" header="0.3" footer="0.3"/>
  <pageSetup paperSize="9" orientation="portrait" r:id="rId1"/>
  <ignoredErrors>
    <ignoredError sqref="A6:A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workbookViewId="0"/>
  </sheetViews>
  <sheetFormatPr baseColWidth="10" defaultRowHeight="14.4"/>
  <cols>
    <col min="1" max="1" width="8.44140625" customWidth="1"/>
    <col min="2" max="2" width="6.77734375" customWidth="1"/>
    <col min="3" max="3" width="12.33203125" customWidth="1"/>
    <col min="4" max="4" width="14.77734375" customWidth="1"/>
    <col min="5" max="5" width="12.109375" customWidth="1"/>
    <col min="6" max="6" width="6.33203125" customWidth="1"/>
    <col min="12" max="12" width="5.5546875" customWidth="1"/>
    <col min="13" max="13" width="5.6640625" customWidth="1"/>
    <col min="14" max="14" width="4.88671875" customWidth="1"/>
    <col min="15" max="15" width="2.21875" style="48" customWidth="1"/>
    <col min="16" max="16" width="13.88671875" customWidth="1"/>
    <col min="17" max="20" width="7" customWidth="1"/>
    <col min="21" max="21" width="18" customWidth="1"/>
    <col min="22" max="22" width="2.44140625" style="48" customWidth="1"/>
  </cols>
  <sheetData>
    <row r="2" spans="1:20">
      <c r="P2" s="2" t="s">
        <v>153</v>
      </c>
    </row>
    <row r="3" spans="1:20">
      <c r="B3" s="58" t="s">
        <v>104</v>
      </c>
      <c r="C3" s="2"/>
      <c r="D3" s="2"/>
      <c r="E3" s="2"/>
      <c r="P3" s="2" t="s">
        <v>87</v>
      </c>
    </row>
    <row r="4" spans="1:20">
      <c r="B4" s="58" t="s">
        <v>87</v>
      </c>
      <c r="C4" s="2"/>
      <c r="D4" s="2"/>
      <c r="E4" s="2"/>
    </row>
    <row r="5" spans="1:20" ht="25.2" customHeight="1">
      <c r="A5" s="97" t="s">
        <v>105</v>
      </c>
      <c r="B5" s="50" t="s">
        <v>109</v>
      </c>
      <c r="C5" s="81" t="s">
        <v>144</v>
      </c>
      <c r="D5" s="81" t="s">
        <v>145</v>
      </c>
      <c r="E5" s="81" t="s">
        <v>152</v>
      </c>
      <c r="P5" s="2" t="s">
        <v>154</v>
      </c>
      <c r="Q5" s="50">
        <v>2018</v>
      </c>
      <c r="R5" s="50">
        <v>2019</v>
      </c>
      <c r="S5" s="50">
        <v>2020</v>
      </c>
      <c r="T5" s="81" t="s">
        <v>208</v>
      </c>
    </row>
    <row r="6" spans="1:20">
      <c r="B6" s="3">
        <v>2005</v>
      </c>
      <c r="C6" s="10">
        <v>316.08518055759998</v>
      </c>
      <c r="D6" s="10">
        <v>74.776603172641799</v>
      </c>
      <c r="E6" s="10">
        <f t="shared" ref="E6:E12" si="0">SUM(C6:D6)</f>
        <v>390.86178373024177</v>
      </c>
      <c r="P6" t="s">
        <v>99</v>
      </c>
      <c r="Q6" s="10">
        <v>1014.8467005399968</v>
      </c>
      <c r="R6" s="10">
        <v>1048.6363514930038</v>
      </c>
      <c r="S6" s="10">
        <v>1402.6946770400125</v>
      </c>
      <c r="T6" s="47">
        <f>S6/R6*100-100</f>
        <v>33.763689866645905</v>
      </c>
    </row>
    <row r="7" spans="1:20">
      <c r="B7" s="3">
        <v>2006</v>
      </c>
      <c r="C7" s="10">
        <v>344.844263138087</v>
      </c>
      <c r="D7" s="10">
        <v>92.542465685168594</v>
      </c>
      <c r="E7" s="10">
        <f t="shared" si="0"/>
        <v>437.38672882325557</v>
      </c>
      <c r="P7" t="s">
        <v>157</v>
      </c>
      <c r="Q7" s="10">
        <v>216.91527150399952</v>
      </c>
      <c r="R7" s="10">
        <v>216.73028904100047</v>
      </c>
      <c r="S7" s="10">
        <v>202.12713647100077</v>
      </c>
      <c r="T7" s="47">
        <f t="shared" ref="T7:T16" si="1">S7/R7*100-100</f>
        <v>-6.7379380310045747</v>
      </c>
    </row>
    <row r="8" spans="1:20">
      <c r="B8" s="3">
        <v>2007</v>
      </c>
      <c r="C8" s="10">
        <v>466.74457874209099</v>
      </c>
      <c r="D8" s="10">
        <v>130.30915627075001</v>
      </c>
      <c r="E8" s="10">
        <f t="shared" si="0"/>
        <v>597.053735012841</v>
      </c>
      <c r="P8" t="s">
        <v>158</v>
      </c>
      <c r="Q8" s="10">
        <v>68.496200666000149</v>
      </c>
      <c r="R8" s="10">
        <v>84.791840857000096</v>
      </c>
      <c r="S8" s="10">
        <v>75.881701399000278</v>
      </c>
      <c r="T8" s="47">
        <f t="shared" si="1"/>
        <v>-10.508250992010673</v>
      </c>
    </row>
    <row r="9" spans="1:20">
      <c r="B9" s="3">
        <v>2008</v>
      </c>
      <c r="C9" s="10">
        <v>615.07357330037303</v>
      </c>
      <c r="D9" s="10">
        <v>179.281668840332</v>
      </c>
      <c r="E9" s="10">
        <f t="shared" si="0"/>
        <v>794.35524214070506</v>
      </c>
      <c r="P9" t="s">
        <v>91</v>
      </c>
      <c r="Q9" s="10">
        <v>52.923816995000081</v>
      </c>
      <c r="R9" s="10">
        <v>49.366008286999993</v>
      </c>
      <c r="S9" s="10">
        <v>47.325857274000519</v>
      </c>
      <c r="T9" s="47">
        <f t="shared" si="1"/>
        <v>-4.1327040281211538</v>
      </c>
    </row>
    <row r="10" spans="1:20">
      <c r="B10" s="3">
        <v>2009</v>
      </c>
      <c r="C10" s="10">
        <v>487.52750390137197</v>
      </c>
      <c r="D10" s="10">
        <v>178.83321846812501</v>
      </c>
      <c r="E10" s="10">
        <f t="shared" si="0"/>
        <v>666.36072236949701</v>
      </c>
      <c r="P10" t="s">
        <v>93</v>
      </c>
      <c r="Q10" s="10">
        <v>53.39110472500019</v>
      </c>
      <c r="R10" s="10">
        <v>56.163742727000084</v>
      </c>
      <c r="S10" s="10">
        <v>43.133474065999899</v>
      </c>
      <c r="T10" s="47">
        <f t="shared" si="1"/>
        <v>-23.200499162489095</v>
      </c>
    </row>
    <row r="11" spans="1:20">
      <c r="B11" s="3">
        <v>2010</v>
      </c>
      <c r="C11" s="10">
        <v>744.11444330454799</v>
      </c>
      <c r="D11" s="10">
        <v>240.04663894663</v>
      </c>
      <c r="E11" s="10">
        <f t="shared" si="0"/>
        <v>984.16108225117796</v>
      </c>
      <c r="P11" t="s">
        <v>159</v>
      </c>
      <c r="Q11" s="10">
        <v>38.625536210000064</v>
      </c>
      <c r="R11" s="10">
        <v>37.807539134999892</v>
      </c>
      <c r="S11" s="10">
        <v>33.384339007000449</v>
      </c>
      <c r="T11" s="47">
        <f t="shared" si="1"/>
        <v>-11.69925424716341</v>
      </c>
    </row>
    <row r="12" spans="1:20">
      <c r="B12" s="3">
        <v>2011</v>
      </c>
      <c r="C12" s="10">
        <v>950.62209138856804</v>
      </c>
      <c r="D12" s="10">
        <v>341.96764690443001</v>
      </c>
      <c r="E12" s="10">
        <f t="shared" si="0"/>
        <v>1292.5897382929979</v>
      </c>
      <c r="P12" t="s">
        <v>92</v>
      </c>
      <c r="Q12" s="10">
        <v>32.479672151999978</v>
      </c>
      <c r="R12" s="10">
        <v>36.275300099000006</v>
      </c>
      <c r="S12" s="10">
        <v>30.26716911300008</v>
      </c>
      <c r="T12" s="47">
        <f t="shared" si="1"/>
        <v>-16.562594849947359</v>
      </c>
    </row>
    <row r="13" spans="1:20">
      <c r="A13" s="85">
        <v>44312</v>
      </c>
      <c r="B13" s="3">
        <v>2012</v>
      </c>
      <c r="C13" s="10">
        <v>1031.8410510530086</v>
      </c>
      <c r="D13" s="10">
        <v>402.58494325200957</v>
      </c>
      <c r="E13" s="10">
        <f t="shared" ref="E13:E20" si="2">SUM(C13:D13)</f>
        <v>1434.4259943050183</v>
      </c>
      <c r="P13" t="s">
        <v>160</v>
      </c>
      <c r="Q13" s="10">
        <v>29.918126769999972</v>
      </c>
      <c r="R13" s="10">
        <v>27.312416997000057</v>
      </c>
      <c r="S13" s="10">
        <v>24.646932540999853</v>
      </c>
      <c r="T13" s="47">
        <f t="shared" si="1"/>
        <v>-9.7592404813275095</v>
      </c>
    </row>
    <row r="14" spans="1:20">
      <c r="A14" s="85">
        <v>44312</v>
      </c>
      <c r="B14" s="3">
        <v>2013</v>
      </c>
      <c r="C14" s="10">
        <v>1078.872756173012</v>
      </c>
      <c r="D14" s="10">
        <v>499.35783183399508</v>
      </c>
      <c r="E14" s="10">
        <f>SUM(C14:D14)</f>
        <v>1578.2305880070071</v>
      </c>
      <c r="P14" t="s">
        <v>161</v>
      </c>
      <c r="Q14" s="10">
        <v>34.789256530999964</v>
      </c>
      <c r="R14" s="10">
        <v>29.72163988099998</v>
      </c>
      <c r="S14" s="10">
        <v>21.321307638000139</v>
      </c>
      <c r="T14" s="47">
        <f t="shared" si="1"/>
        <v>-28.263353827827927</v>
      </c>
    </row>
    <row r="15" spans="1:20">
      <c r="A15" s="85">
        <v>44312</v>
      </c>
      <c r="B15" s="3">
        <v>2014</v>
      </c>
      <c r="C15" s="10">
        <v>1141.2809416439841</v>
      </c>
      <c r="D15" s="10">
        <v>534.52162491701085</v>
      </c>
      <c r="E15" s="10">
        <f t="shared" si="2"/>
        <v>1675.8025665609948</v>
      </c>
      <c r="P15" t="s">
        <v>162</v>
      </c>
      <c r="Q15" s="10">
        <v>21.174878584000012</v>
      </c>
      <c r="R15" s="10">
        <v>20.901162150999966</v>
      </c>
      <c r="S15" s="10">
        <v>18.780400074999971</v>
      </c>
      <c r="T15" s="47">
        <f t="shared" si="1"/>
        <v>-10.14662276039293</v>
      </c>
    </row>
    <row r="16" spans="1:20">
      <c r="A16" s="85">
        <v>44312</v>
      </c>
      <c r="B16" s="4">
        <v>2015</v>
      </c>
      <c r="C16" s="10">
        <v>1085.258859864997</v>
      </c>
      <c r="D16" s="10">
        <v>500.82158512899997</v>
      </c>
      <c r="E16" s="10">
        <f t="shared" si="2"/>
        <v>1586.0804449939969</v>
      </c>
      <c r="F16" s="10"/>
      <c r="P16" t="s">
        <v>163</v>
      </c>
      <c r="Q16" s="10">
        <v>20.865804354999963</v>
      </c>
      <c r="R16" s="10">
        <v>21.997633085000025</v>
      </c>
      <c r="S16" s="10">
        <v>15.34718611099996</v>
      </c>
      <c r="T16" s="47">
        <f t="shared" si="1"/>
        <v>-30.232557058763476</v>
      </c>
    </row>
    <row r="17" spans="1:20">
      <c r="A17" s="85">
        <v>44312</v>
      </c>
      <c r="B17" s="3">
        <v>2016</v>
      </c>
      <c r="C17" s="10">
        <v>1042.6216230380119</v>
      </c>
      <c r="D17" s="10">
        <v>474.03552197800951</v>
      </c>
      <c r="E17" s="10">
        <f t="shared" si="2"/>
        <v>1516.6571450160213</v>
      </c>
      <c r="F17" s="10"/>
      <c r="P17" t="s">
        <v>156</v>
      </c>
      <c r="Q17" s="10">
        <v>193.06159359000006</v>
      </c>
      <c r="R17" s="10">
        <v>199.4684699570002</v>
      </c>
      <c r="S17" s="10">
        <v>176.193662894</v>
      </c>
      <c r="T17" s="47">
        <f>S17/R17*100-100</f>
        <v>-11.668414094727652</v>
      </c>
    </row>
    <row r="18" spans="1:20">
      <c r="A18" s="85">
        <v>44312</v>
      </c>
      <c r="B18" s="4">
        <v>2017</v>
      </c>
      <c r="C18" s="10">
        <v>1072.2403944299981</v>
      </c>
      <c r="D18" s="10">
        <v>511.94849626500536</v>
      </c>
      <c r="E18" s="10">
        <f t="shared" si="2"/>
        <v>1584.1888906950035</v>
      </c>
      <c r="F18" s="10"/>
      <c r="G18" s="53"/>
      <c r="P18" s="2" t="s">
        <v>89</v>
      </c>
      <c r="Q18" s="46">
        <f>SUM(Q6:Q17)</f>
        <v>1777.4879626219965</v>
      </c>
      <c r="R18" s="46">
        <f t="shared" ref="R18:S18" si="3">SUM(R6:R17)</f>
        <v>1829.1723937100044</v>
      </c>
      <c r="S18" s="46">
        <f t="shared" si="3"/>
        <v>2091.1038436290146</v>
      </c>
      <c r="T18" s="51">
        <f>S18/R18*100-100</f>
        <v>14.31966996767045</v>
      </c>
    </row>
    <row r="19" spans="1:20">
      <c r="A19" s="85">
        <v>44312</v>
      </c>
      <c r="B19" s="3">
        <v>2018</v>
      </c>
      <c r="C19" s="10">
        <v>1191.7187395050134</v>
      </c>
      <c r="D19" s="10">
        <v>585.76922311699616</v>
      </c>
      <c r="E19" s="10">
        <f t="shared" si="2"/>
        <v>1777.4879626220095</v>
      </c>
      <c r="Q19" s="6"/>
      <c r="R19" s="6"/>
      <c r="S19" s="6"/>
      <c r="T19" s="47"/>
    </row>
    <row r="20" spans="1:20">
      <c r="A20" s="85">
        <v>44312</v>
      </c>
      <c r="B20" s="4">
        <v>2019</v>
      </c>
      <c r="C20" s="10">
        <v>1213.4128970259583</v>
      </c>
      <c r="D20" s="10">
        <v>615.75949668396697</v>
      </c>
      <c r="E20" s="10">
        <f t="shared" si="2"/>
        <v>1829.1723937099252</v>
      </c>
      <c r="F20" s="53"/>
      <c r="G20" s="7"/>
      <c r="P20" s="2" t="s">
        <v>102</v>
      </c>
      <c r="Q20" s="2">
        <v>2020</v>
      </c>
      <c r="R20" s="6"/>
      <c r="S20" s="6"/>
      <c r="T20" s="47"/>
    </row>
    <row r="21" spans="1:20">
      <c r="A21" s="85">
        <v>44312</v>
      </c>
      <c r="B21" s="3">
        <v>2020</v>
      </c>
      <c r="C21" s="10">
        <v>1575.7731640799686</v>
      </c>
      <c r="D21" s="10">
        <v>515.33067954900798</v>
      </c>
      <c r="E21" s="10">
        <f>SUM(C21:D21)</f>
        <v>2091.1038436289764</v>
      </c>
      <c r="G21" s="56" t="s">
        <v>151</v>
      </c>
      <c r="P21" t="str">
        <f>+P6</f>
        <v>China</v>
      </c>
      <c r="Q21" s="47">
        <f>S6/$S$18*100</f>
        <v>67.079149670812157</v>
      </c>
    </row>
    <row r="22" spans="1:20">
      <c r="B22" s="3"/>
      <c r="G22" s="56" t="s">
        <v>150</v>
      </c>
      <c r="P22" t="str">
        <f>+P7</f>
        <v>India</v>
      </c>
      <c r="Q22" s="47">
        <f>S7/$S$18*100</f>
        <v>9.6660496840854364</v>
      </c>
    </row>
    <row r="23" spans="1:20">
      <c r="B23" s="3"/>
      <c r="G23" s="56" t="s">
        <v>103</v>
      </c>
      <c r="P23" t="str">
        <f>+P8</f>
        <v>Bangladesh</v>
      </c>
      <c r="Q23" s="47">
        <f>S8/$S$18*100</f>
        <v>3.6287868548560969</v>
      </c>
    </row>
    <row r="24" spans="1:20">
      <c r="B24" s="3"/>
      <c r="P24" t="str">
        <f>+P9</f>
        <v>Estados Unidos</v>
      </c>
      <c r="Q24" s="47">
        <f>S9/$S$18*100</f>
        <v>2.2631997649561328</v>
      </c>
    </row>
    <row r="25" spans="1:20">
      <c r="P25" t="str">
        <f>+P10</f>
        <v>Colombia</v>
      </c>
      <c r="Q25" s="47">
        <f>S10/$S$18*100</f>
        <v>2.0627131549403943</v>
      </c>
    </row>
    <row r="26" spans="1:20">
      <c r="P26" t="str">
        <f>+P17</f>
        <v xml:space="preserve">Otros </v>
      </c>
      <c r="Q26" s="47">
        <f>100-SUM(Q21:Q25)</f>
        <v>15.30010087034978</v>
      </c>
    </row>
    <row r="28" spans="1:20">
      <c r="D28" s="7"/>
    </row>
    <row r="29" spans="1:20">
      <c r="D29" s="7"/>
    </row>
    <row r="30" spans="1:20">
      <c r="B30" s="5"/>
      <c r="D30" s="7"/>
    </row>
    <row r="31" spans="1:20">
      <c r="B31" s="3"/>
      <c r="D31" s="7"/>
    </row>
    <row r="32" spans="1:20">
      <c r="B32" s="3"/>
      <c r="C32" s="7"/>
      <c r="D32" s="7"/>
    </row>
    <row r="33" spans="2:16">
      <c r="B33" s="3"/>
      <c r="C33" s="7"/>
      <c r="D33" s="7"/>
    </row>
    <row r="34" spans="2:16">
      <c r="B34" s="3"/>
      <c r="C34" s="7"/>
      <c r="D34" s="7"/>
    </row>
    <row r="35" spans="2:16">
      <c r="B35" s="3"/>
      <c r="C35" s="7"/>
      <c r="D35" s="7"/>
    </row>
    <row r="36" spans="2:16">
      <c r="B36" s="3"/>
      <c r="C36" s="7"/>
      <c r="D36" s="7"/>
    </row>
    <row r="37" spans="2:16">
      <c r="B37" s="3"/>
      <c r="C37" s="7"/>
      <c r="D37" s="7"/>
    </row>
    <row r="38" spans="2:16">
      <c r="B38" s="3"/>
      <c r="C38" s="7"/>
    </row>
    <row r="39" spans="2:16">
      <c r="B39" s="3"/>
      <c r="C39" s="7"/>
    </row>
    <row r="40" spans="2:16">
      <c r="B40" s="3"/>
      <c r="C40" s="7"/>
    </row>
    <row r="41" spans="2:16">
      <c r="B41" s="3"/>
      <c r="C41" s="7"/>
      <c r="P41" t="s">
        <v>103</v>
      </c>
    </row>
  </sheetData>
  <pageMargins left="0.7" right="0.7" top="0.75" bottom="0.75" header="0.3" footer="0.3"/>
  <ignoredErrors>
    <ignoredError sqref="E14:E21 E6:E12 Q18:S18" formulaRange="1"/>
    <ignoredError sqref="E13" formula="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workbookViewId="0"/>
  </sheetViews>
  <sheetFormatPr baseColWidth="10" defaultRowHeight="14.4"/>
  <cols>
    <col min="1" max="1" width="9.33203125" customWidth="1"/>
    <col min="2" max="2" width="7.6640625" customWidth="1"/>
    <col min="3" max="3" width="12.77734375" customWidth="1"/>
    <col min="4" max="4" width="13.21875" customWidth="1"/>
    <col min="5" max="5" width="12.88671875" customWidth="1"/>
    <col min="6" max="6" width="5.6640625" customWidth="1"/>
  </cols>
  <sheetData>
    <row r="3" spans="1:19">
      <c r="B3" s="2" t="s">
        <v>3</v>
      </c>
    </row>
    <row r="4" spans="1:19">
      <c r="B4" s="2" t="s">
        <v>2</v>
      </c>
    </row>
    <row r="5" spans="1:19" ht="34.200000000000003" customHeight="1">
      <c r="A5" s="101" t="s">
        <v>105</v>
      </c>
      <c r="B5" s="50" t="s">
        <v>109</v>
      </c>
      <c r="C5" s="81" t="s">
        <v>144</v>
      </c>
      <c r="D5" s="81" t="s">
        <v>168</v>
      </c>
      <c r="E5" s="81" t="s">
        <v>1</v>
      </c>
    </row>
    <row r="6" spans="1:19">
      <c r="B6" s="57">
        <v>2007</v>
      </c>
      <c r="C6" s="9">
        <v>140.78287980079651</v>
      </c>
      <c r="D6" s="9">
        <v>375.11887037658693</v>
      </c>
      <c r="E6" s="9">
        <f>SUM(C6:D6)</f>
        <v>515.90175017738341</v>
      </c>
      <c r="P6" s="9"/>
      <c r="Q6" s="9"/>
      <c r="R6" s="7"/>
      <c r="S6" s="7"/>
    </row>
    <row r="7" spans="1:19">
      <c r="B7" s="57">
        <v>2008</v>
      </c>
      <c r="C7" s="9">
        <v>143.75807952880859</v>
      </c>
      <c r="D7" s="9">
        <v>395.63616918718816</v>
      </c>
      <c r="E7" s="9">
        <f t="shared" ref="E7:E19" si="0">SUM(C7:D7)</f>
        <v>539.39424871599681</v>
      </c>
      <c r="P7" s="9"/>
      <c r="Q7" s="9"/>
      <c r="R7" s="7"/>
      <c r="S7" s="7"/>
    </row>
    <row r="8" spans="1:19">
      <c r="B8" s="57">
        <v>2009</v>
      </c>
      <c r="C8" s="9">
        <v>132.48951995468138</v>
      </c>
      <c r="D8" s="9">
        <v>330.33007039642337</v>
      </c>
      <c r="E8" s="9">
        <f t="shared" si="0"/>
        <v>462.81959035110475</v>
      </c>
      <c r="P8" s="9"/>
      <c r="Q8" s="9"/>
      <c r="R8" s="7"/>
      <c r="S8" s="7"/>
    </row>
    <row r="9" spans="1:19">
      <c r="B9" s="57">
        <v>2010</v>
      </c>
      <c r="C9" s="9">
        <v>131.31638039779662</v>
      </c>
      <c r="D9" s="9">
        <v>334.0060005836487</v>
      </c>
      <c r="E9" s="9">
        <f t="shared" si="0"/>
        <v>465.32238098144535</v>
      </c>
      <c r="P9" s="9"/>
      <c r="Q9" s="9"/>
      <c r="R9" s="7"/>
      <c r="S9" s="7"/>
    </row>
    <row r="10" spans="1:19">
      <c r="B10" s="57">
        <v>2011</v>
      </c>
      <c r="C10" s="9">
        <v>142.47427404975892</v>
      </c>
      <c r="D10" s="9">
        <v>289.49624103546142</v>
      </c>
      <c r="E10" s="9">
        <f>SUM(C10:D10)</f>
        <v>431.97051508522031</v>
      </c>
      <c r="P10" s="9"/>
      <c r="Q10" s="9"/>
      <c r="R10" s="7"/>
      <c r="S10" s="7"/>
    </row>
    <row r="11" spans="1:19">
      <c r="A11" s="85">
        <v>44312</v>
      </c>
      <c r="B11" s="57">
        <v>2012</v>
      </c>
      <c r="C11" s="9">
        <v>116.25157</v>
      </c>
      <c r="D11" s="9">
        <v>328.52331999999961</v>
      </c>
      <c r="E11" s="9">
        <f t="shared" si="0"/>
        <v>444.77488999999963</v>
      </c>
      <c r="O11" s="55"/>
      <c r="P11" s="54"/>
      <c r="Q11" s="54"/>
      <c r="R11" s="7"/>
      <c r="S11" s="7"/>
    </row>
    <row r="12" spans="1:19">
      <c r="A12" s="85">
        <v>44312</v>
      </c>
      <c r="B12" s="57">
        <v>2013</v>
      </c>
      <c r="C12" s="9">
        <v>137.05178979015349</v>
      </c>
      <c r="D12" s="9">
        <v>338.61186937999724</v>
      </c>
      <c r="E12" s="9">
        <f t="shared" si="0"/>
        <v>475.66365917015071</v>
      </c>
    </row>
    <row r="13" spans="1:19">
      <c r="A13" s="85">
        <v>44312</v>
      </c>
      <c r="B13" s="57">
        <v>2014</v>
      </c>
      <c r="C13" s="9">
        <v>109.25121984386445</v>
      </c>
      <c r="D13" s="9">
        <v>302.07986935877801</v>
      </c>
      <c r="E13" s="9">
        <f t="shared" si="0"/>
        <v>411.33108920264249</v>
      </c>
    </row>
    <row r="14" spans="1:19">
      <c r="A14" s="85">
        <v>44312</v>
      </c>
      <c r="B14" s="57">
        <v>2015</v>
      </c>
      <c r="C14" s="9">
        <v>102.50403992629052</v>
      </c>
      <c r="D14" s="9">
        <v>344.08503042101859</v>
      </c>
      <c r="E14" s="9">
        <f t="shared" si="0"/>
        <v>446.58907034730908</v>
      </c>
    </row>
    <row r="15" spans="1:19">
      <c r="A15" s="85">
        <v>44312</v>
      </c>
      <c r="B15" s="57">
        <v>2016</v>
      </c>
      <c r="C15" s="9">
        <v>107.0333513584137</v>
      </c>
      <c r="D15" s="9">
        <v>315.15440936446191</v>
      </c>
      <c r="E15" s="9">
        <f t="shared" si="0"/>
        <v>422.18776072287562</v>
      </c>
    </row>
    <row r="16" spans="1:19">
      <c r="A16" s="85">
        <v>44312</v>
      </c>
      <c r="B16" s="57">
        <v>2017</v>
      </c>
      <c r="C16" s="9">
        <v>88.258271827697754</v>
      </c>
      <c r="D16" s="9">
        <v>375.00459421920777</v>
      </c>
      <c r="E16" s="9">
        <f t="shared" si="0"/>
        <v>463.26286604690551</v>
      </c>
    </row>
    <row r="17" spans="1:9">
      <c r="A17" s="85">
        <v>44312</v>
      </c>
      <c r="B17" s="57">
        <v>2018</v>
      </c>
      <c r="C17" s="9">
        <v>94.74710703516007</v>
      </c>
      <c r="D17" s="9">
        <v>318.16828593659403</v>
      </c>
      <c r="E17" s="9">
        <f t="shared" si="0"/>
        <v>412.9153929717541</v>
      </c>
    </row>
    <row r="18" spans="1:9">
      <c r="A18" s="85">
        <v>44312</v>
      </c>
      <c r="B18" s="57">
        <v>2019</v>
      </c>
      <c r="C18" s="9">
        <v>94.172812028884891</v>
      </c>
      <c r="D18" s="9">
        <v>303.98753539586068</v>
      </c>
      <c r="E18" s="9">
        <f t="shared" si="0"/>
        <v>398.16034742474557</v>
      </c>
      <c r="G18" s="56" t="s">
        <v>164</v>
      </c>
    </row>
    <row r="19" spans="1:9">
      <c r="A19" s="85">
        <v>44312</v>
      </c>
      <c r="B19" s="57" t="s">
        <v>110</v>
      </c>
      <c r="C19" s="9">
        <v>75.779885150909422</v>
      </c>
      <c r="D19" s="9">
        <v>205.85190993690492</v>
      </c>
      <c r="E19" s="9">
        <f t="shared" si="0"/>
        <v>281.63179508781434</v>
      </c>
      <c r="G19" s="56" t="s">
        <v>166</v>
      </c>
    </row>
    <row r="20" spans="1:9">
      <c r="C20" s="9"/>
      <c r="G20" s="56" t="s">
        <v>167</v>
      </c>
    </row>
    <row r="21" spans="1:9">
      <c r="G21" s="56" t="s">
        <v>165</v>
      </c>
    </row>
    <row r="22" spans="1:9" ht="14.4" customHeight="1"/>
    <row r="25" spans="1:9">
      <c r="C25" s="157"/>
      <c r="D25" s="157"/>
      <c r="G25" s="158" t="s">
        <v>169</v>
      </c>
    </row>
    <row r="26" spans="1:9">
      <c r="B26" s="157"/>
      <c r="C26" s="157"/>
      <c r="D26" s="157"/>
      <c r="G26" s="98" t="s">
        <v>211</v>
      </c>
      <c r="H26" s="98" t="s">
        <v>0</v>
      </c>
      <c r="I26" s="98" t="s">
        <v>112</v>
      </c>
    </row>
    <row r="27" spans="1:9">
      <c r="B27" s="157"/>
      <c r="C27" s="157"/>
      <c r="D27" s="157"/>
      <c r="G27" s="98"/>
      <c r="H27" s="98" t="s">
        <v>111</v>
      </c>
    </row>
    <row r="28" spans="1:9">
      <c r="B28" s="157"/>
      <c r="C28" s="157"/>
      <c r="D28" s="157"/>
      <c r="G28" s="99">
        <f>AVERAGE(E15:E19)</f>
        <v>395.63163245081904</v>
      </c>
      <c r="H28" s="99">
        <v>1188.3441638774873</v>
      </c>
      <c r="I28" s="100">
        <f>+G28/H28*100</f>
        <v>33.292681066392376</v>
      </c>
    </row>
  </sheetData>
  <pageMargins left="0.7" right="0.7" top="0.75" bottom="0.75" header="0.3" footer="0.3"/>
  <pageSetup paperSize="9" orientation="portrait" r:id="rId1"/>
  <ignoredErrors>
    <ignoredError sqref="E6:E13 E14:E1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2"/>
  <sheetViews>
    <sheetView workbookViewId="0"/>
  </sheetViews>
  <sheetFormatPr baseColWidth="10" defaultRowHeight="14.4"/>
  <cols>
    <col min="3" max="3" width="26" customWidth="1"/>
    <col min="5" max="5" width="37" style="15" customWidth="1"/>
    <col min="6" max="6" width="10.77734375" customWidth="1"/>
    <col min="7" max="7" width="10.109375" customWidth="1"/>
    <col min="8" max="8" width="13.6640625" customWidth="1"/>
  </cols>
  <sheetData>
    <row r="5" spans="3:8" ht="15.6">
      <c r="C5" s="171" t="s">
        <v>7</v>
      </c>
      <c r="D5" s="171"/>
      <c r="E5" s="171"/>
      <c r="F5" s="171"/>
      <c r="G5" s="171"/>
      <c r="H5" s="171"/>
    </row>
    <row r="6" spans="3:8">
      <c r="C6" s="172" t="s">
        <v>8</v>
      </c>
      <c r="D6" s="174" t="s">
        <v>9</v>
      </c>
      <c r="E6" s="176" t="s">
        <v>10</v>
      </c>
      <c r="F6" s="172" t="s">
        <v>11</v>
      </c>
      <c r="G6" s="172"/>
      <c r="H6" s="178" t="s">
        <v>12</v>
      </c>
    </row>
    <row r="7" spans="3:8">
      <c r="C7" s="173"/>
      <c r="D7" s="175"/>
      <c r="E7" s="177"/>
      <c r="F7" s="11">
        <v>2014</v>
      </c>
      <c r="G7" s="12">
        <v>2019</v>
      </c>
      <c r="H7" s="179"/>
    </row>
    <row r="8" spans="3:8" ht="34.200000000000003" customHeight="1">
      <c r="C8" s="170"/>
      <c r="D8" s="182" t="s">
        <v>25</v>
      </c>
      <c r="E8" s="137" t="s">
        <v>13</v>
      </c>
      <c r="F8" s="140">
        <f>+'Particip. PBI'!$K$76/100</f>
        <v>1.3496452018797025E-2</v>
      </c>
      <c r="G8" s="140">
        <f>+'Particip. PBI'!$P$76/100</f>
        <v>1.0162735538279089E-2</v>
      </c>
      <c r="H8" s="135" t="s">
        <v>200</v>
      </c>
    </row>
    <row r="9" spans="3:8" ht="34.200000000000003" customHeight="1">
      <c r="C9" s="170"/>
      <c r="D9" s="182"/>
      <c r="E9" s="137" t="s">
        <v>14</v>
      </c>
      <c r="F9" s="140">
        <f>+'Particip. PBI'!$K$81/100</f>
        <v>9.3568726355611601E-2</v>
      </c>
      <c r="G9" s="140">
        <f>+'Particip. PBI'!$P$81/100</f>
        <v>7.9217666695198155E-2</v>
      </c>
      <c r="H9" s="136" t="s">
        <v>201</v>
      </c>
    </row>
    <row r="10" spans="3:8" ht="34.200000000000003" customHeight="1">
      <c r="C10" s="13"/>
      <c r="D10" s="180" t="s">
        <v>15</v>
      </c>
      <c r="E10" s="137" t="s">
        <v>16</v>
      </c>
      <c r="F10" s="141">
        <f>+'Estruct. empres.'!$Q$12</f>
        <v>37259</v>
      </c>
      <c r="G10" s="141">
        <f>+'Estruct. empres.'!$Q$13</f>
        <v>48179</v>
      </c>
      <c r="H10" s="16">
        <f t="shared" ref="H10:H11" si="0">G10/F10-1</f>
        <v>0.29308355028315303</v>
      </c>
    </row>
    <row r="11" spans="3:8" ht="34.200000000000003" customHeight="1">
      <c r="C11" s="13"/>
      <c r="D11" s="183"/>
      <c r="E11" s="137" t="s">
        <v>17</v>
      </c>
      <c r="F11" s="142">
        <f>+'Estruct. empres.'!$J$7</f>
        <v>163</v>
      </c>
      <c r="G11" s="142">
        <f>+'Estruct. empres.'!$O$7</f>
        <v>175</v>
      </c>
      <c r="H11" s="16">
        <f t="shared" si="0"/>
        <v>7.361963190184051E-2</v>
      </c>
    </row>
    <row r="12" spans="3:8" ht="34.200000000000003" customHeight="1">
      <c r="C12" s="13"/>
      <c r="D12" s="180" t="s">
        <v>18</v>
      </c>
      <c r="E12" s="137" t="s">
        <v>19</v>
      </c>
      <c r="F12" s="140">
        <v>0.73199999999999998</v>
      </c>
      <c r="G12" s="140">
        <v>0.67300000000000004</v>
      </c>
      <c r="H12" s="136" t="s">
        <v>202</v>
      </c>
    </row>
    <row r="13" spans="3:8" ht="81.599999999999994" customHeight="1">
      <c r="C13" s="13"/>
      <c r="D13" s="181"/>
      <c r="E13" s="139" t="s">
        <v>209</v>
      </c>
      <c r="F13" s="143" t="s">
        <v>204</v>
      </c>
      <c r="G13" s="143" t="s">
        <v>203</v>
      </c>
      <c r="H13" s="16"/>
    </row>
    <row r="14" spans="3:8" ht="34.200000000000003" customHeight="1">
      <c r="C14" s="13"/>
      <c r="D14" s="146" t="s">
        <v>20</v>
      </c>
      <c r="E14" s="138" t="s">
        <v>21</v>
      </c>
      <c r="F14" s="141">
        <f>+Empleo!$E$13*1000</f>
        <v>411331.0892026425</v>
      </c>
      <c r="G14" s="141">
        <f>+Empleo!$E$18*1000</f>
        <v>398160.34742474556</v>
      </c>
      <c r="H14" s="16">
        <f t="shared" ref="H14:H16" si="1">G14/F14-1</f>
        <v>-3.2019806242771898E-2</v>
      </c>
    </row>
    <row r="15" spans="3:8" ht="34.200000000000003" customHeight="1">
      <c r="C15" s="13"/>
      <c r="D15" s="180" t="s">
        <v>22</v>
      </c>
      <c r="E15" s="138" t="s">
        <v>23</v>
      </c>
      <c r="F15" s="141">
        <f>+Exportaciones!$E$15</f>
        <v>1780.9416785400049</v>
      </c>
      <c r="G15" s="141">
        <f>+Exportaciones!$E$20</f>
        <v>1358.1451347599987</v>
      </c>
      <c r="H15" s="16">
        <f t="shared" si="1"/>
        <v>-0.23740055548961592</v>
      </c>
    </row>
    <row r="16" spans="3:8" ht="34.200000000000003" customHeight="1">
      <c r="C16" s="13"/>
      <c r="D16" s="183"/>
      <c r="E16" s="138" t="s">
        <v>24</v>
      </c>
      <c r="F16" s="141">
        <f>+Importaciones!$E$15</f>
        <v>1675.8025665609948</v>
      </c>
      <c r="G16" s="144">
        <f>+Importaciones!$E$20</f>
        <v>1829.1723937099252</v>
      </c>
      <c r="H16" s="16">
        <f t="shared" si="1"/>
        <v>9.1520224523625737E-2</v>
      </c>
    </row>
    <row r="17" spans="1:8" ht="34.200000000000003" customHeight="1">
      <c r="A17" s="147">
        <v>275681666.81999999</v>
      </c>
      <c r="B17" s="147">
        <v>317858842.30000001</v>
      </c>
      <c r="C17" s="14"/>
      <c r="D17" s="180" t="s">
        <v>205</v>
      </c>
      <c r="E17" s="137" t="s">
        <v>217</v>
      </c>
      <c r="F17" s="145">
        <f>+$A$17/1000000</f>
        <v>275.68166681999998</v>
      </c>
      <c r="G17" s="145">
        <f>+$B$17/1000000</f>
        <v>317.85884229999999</v>
      </c>
      <c r="H17" s="16">
        <f>G17/F17-1</f>
        <v>0.15299231162708637</v>
      </c>
    </row>
    <row r="18" spans="1:8" ht="34.200000000000003" customHeight="1">
      <c r="A18" s="147">
        <v>122450634.29000001</v>
      </c>
      <c r="B18" s="147">
        <v>98145687</v>
      </c>
      <c r="C18" s="14"/>
      <c r="D18" s="181"/>
      <c r="E18" s="137" t="s">
        <v>218</v>
      </c>
      <c r="F18" s="145">
        <f>+$A$18/1000000</f>
        <v>122.45063429000001</v>
      </c>
      <c r="G18" s="145">
        <f>+$B$18/1000000</f>
        <v>98.145686999999995</v>
      </c>
      <c r="H18" s="16">
        <f>G18/F18-1</f>
        <v>-0.1984877206306549</v>
      </c>
    </row>
    <row r="19" spans="1:8" ht="10.8" customHeight="1">
      <c r="C19" s="169" t="s">
        <v>207</v>
      </c>
      <c r="D19" s="165"/>
      <c r="E19" s="166"/>
      <c r="F19" s="165"/>
      <c r="G19" s="165"/>
      <c r="H19" s="165"/>
    </row>
    <row r="20" spans="1:8" ht="10.8" customHeight="1">
      <c r="C20" s="169" t="s">
        <v>216</v>
      </c>
      <c r="D20" s="165"/>
      <c r="E20" s="166"/>
      <c r="F20" s="165"/>
      <c r="G20" s="165"/>
      <c r="H20" s="165"/>
    </row>
    <row r="21" spans="1:8" ht="10.8" customHeight="1">
      <c r="C21" s="164" t="s">
        <v>206</v>
      </c>
      <c r="D21" s="167"/>
      <c r="E21" s="166"/>
      <c r="F21" s="165"/>
      <c r="G21" s="165"/>
      <c r="H21" s="165"/>
    </row>
    <row r="22" spans="1:8">
      <c r="C22" s="88"/>
      <c r="D22" s="88"/>
      <c r="E22" s="168"/>
      <c r="F22" s="88"/>
      <c r="G22" s="88"/>
      <c r="H22" s="88"/>
    </row>
  </sheetData>
  <mergeCells count="12">
    <mergeCell ref="D17:D18"/>
    <mergeCell ref="D8:D9"/>
    <mergeCell ref="D10:D11"/>
    <mergeCell ref="D12:D13"/>
    <mergeCell ref="D15:D16"/>
    <mergeCell ref="C8:C9"/>
    <mergeCell ref="C5:H5"/>
    <mergeCell ref="C6:C7"/>
    <mergeCell ref="D6:D7"/>
    <mergeCell ref="E6:E7"/>
    <mergeCell ref="F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Particip. PBI</vt:lpstr>
      <vt:lpstr>Estruct. empres.</vt:lpstr>
      <vt:lpstr>Exportaciones</vt:lpstr>
      <vt:lpstr>Productos_Exportados</vt:lpstr>
      <vt:lpstr>Importaciones</vt:lpstr>
      <vt:lpstr>Empleo</vt:lpstr>
      <vt:lpstr>Indicadores</vt:lpstr>
      <vt:lpstr>'Particip. PBI'!Área_de_impresión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 O'DIANA ROCCA</dc:creator>
  <cp:lastModifiedBy>usuario</cp:lastModifiedBy>
  <dcterms:created xsi:type="dcterms:W3CDTF">2015-10-20T18:38:04Z</dcterms:created>
  <dcterms:modified xsi:type="dcterms:W3CDTF">2021-04-26T18:58:15Z</dcterms:modified>
</cp:coreProperties>
</file>