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1" firstSheet="2" activeTab="10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7">'1-Harina país'!$B$2:$Q$64</definedName>
    <definedName name="_xlnm.Print_Area" localSheetId="8">'1-Harina país (US$)'!$B$2:$Q$63</definedName>
    <definedName name="_xlnm.Print_Area" localSheetId="9">'Aceite país'!$B$2:$Q$58</definedName>
    <definedName name="_xlnm.Print_Area" localSheetId="10">'Aceite país (US$)'!$B$2:$Q$58</definedName>
    <definedName name="_xlnm.Print_Area" localSheetId="2">'Congelado cont país'!$A$1:$R$117</definedName>
    <definedName name="_xlnm.Print_Area" localSheetId="3">'Congelado cont país (US$)'!$A$1:$R$117</definedName>
    <definedName name="_xlnm.Print_Area" localSheetId="4">'Enlatado cont país'!$A$1:$S$102</definedName>
    <definedName name="_xlnm.Print_Area" localSheetId="5">'Enlatado cont país (US$)'!$B$3:$R$99</definedName>
    <definedName name="_xlnm.Print_Area" localSheetId="1">'Exportac total (US$)'!$C$1:$S$78</definedName>
    <definedName name="_xlnm.Print_Area" localSheetId="0">'Exportac total(TMB)'!$C$1:$S$79</definedName>
    <definedName name="_xlnm.Print_Area" localSheetId="6">'Langostino país'!$B$2:$L$39</definedName>
  </definedNames>
  <calcPr fullCalcOnLoad="1"/>
</workbook>
</file>

<file path=xl/sharedStrings.xml><?xml version="1.0" encoding="utf-8"?>
<sst xmlns="http://schemas.openxmlformats.org/spreadsheetml/2006/main" count="1444" uniqueCount="197">
  <si>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</si>
  <si>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</si>
  <si>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</si>
  <si>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</si>
  <si>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</si>
  <si>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</si>
  <si>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</si>
  <si>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</si>
  <si>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</si>
  <si>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</si>
  <si>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</si>
  <si>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</si>
  <si>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</si>
  <si>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</si>
  <si>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</si>
  <si>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</si>
  <si>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</si>
  <si>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</si>
  <si>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</si>
  <si>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</si>
  <si>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</si>
  <si>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</si>
  <si>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</si>
  <si>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</si>
  <si>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</si>
  <si>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</si>
  <si>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</si>
  <si>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</si>
  <si>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</si>
  <si>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</si>
  <si>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Sep</t>
  </si>
  <si>
    <t>C.H.D.</t>
  </si>
  <si>
    <t>TOTAL</t>
  </si>
  <si>
    <t>CONSUMO HUMANO DIRECTO</t>
  </si>
  <si>
    <t>CONSUMO HUMANO INDIRECTO</t>
  </si>
  <si>
    <t>CONSUMO  NO ALIMENTICIO</t>
  </si>
  <si>
    <t>ENLATADO</t>
  </si>
  <si>
    <t xml:space="preserve">CONGELADO  </t>
  </si>
  <si>
    <t xml:space="preserve">CURADO  </t>
  </si>
  <si>
    <t xml:space="preserve"> 2.1</t>
  </si>
  <si>
    <t>HARINA</t>
  </si>
  <si>
    <t>2.2</t>
  </si>
  <si>
    <t>ACEITE CRUDO</t>
  </si>
  <si>
    <t>(Miles de US$ FOB)</t>
  </si>
  <si>
    <t>C.H..I.</t>
  </si>
  <si>
    <t/>
  </si>
  <si>
    <t>País de Destino</t>
  </si>
  <si>
    <t>Europa</t>
  </si>
  <si>
    <t>ESPAÑA</t>
  </si>
  <si>
    <t>FRANCIA</t>
  </si>
  <si>
    <t>ITALIA</t>
  </si>
  <si>
    <t>BELGICA</t>
  </si>
  <si>
    <t>-</t>
  </si>
  <si>
    <t>RUSIA</t>
  </si>
  <si>
    <t>ALEMANIA</t>
  </si>
  <si>
    <t>PAISES BAJOS</t>
  </si>
  <si>
    <t>PORTUGAL</t>
  </si>
  <si>
    <t>POLONIA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</si>
  <si>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</si>
  <si>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</si>
  <si>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</si>
  <si>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</si>
  <si>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</si>
  <si>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</si>
  <si>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</si>
  <si>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</si>
  <si>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</si>
  <si>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OTROS</t>
  </si>
  <si>
    <t>América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</si>
  <si>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</si>
  <si>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</si>
  <si>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</si>
  <si>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</si>
  <si>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</si>
  <si>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</si>
  <si>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</si>
  <si>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</si>
  <si>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</si>
  <si>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</si>
  <si>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</si>
  <si>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</si>
  <si>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GUATEMALA</t>
  </si>
  <si>
    <t>COSTA RICA</t>
  </si>
  <si>
    <t>REPUBLICA DOMINICANA</t>
  </si>
  <si>
    <t>Asia</t>
  </si>
  <si>
    <t>CHINA</t>
  </si>
  <si>
    <t>COREA DEL SUR</t>
  </si>
  <si>
    <t>TAILANDIA</t>
  </si>
  <si>
    <t>JAPON</t>
  </si>
  <si>
    <t>TAIWAN</t>
  </si>
  <si>
    <t>VIET NAM</t>
  </si>
  <si>
    <t>SINGAPUR</t>
  </si>
  <si>
    <t>MALASIA</t>
  </si>
  <si>
    <t>FILIPINAS</t>
  </si>
  <si>
    <t>África</t>
  </si>
  <si>
    <t>SUDAFRICA</t>
  </si>
  <si>
    <t>ARGELIA</t>
  </si>
  <si>
    <t>MARRUECOS</t>
  </si>
  <si>
    <t>GHANA</t>
  </si>
  <si>
    <t>Oceanía</t>
  </si>
  <si>
    <t>AUSTRALIA</t>
  </si>
  <si>
    <t>NUEVA ZELANDA</t>
  </si>
  <si>
    <t>Nota: "0" Corresponde a cifras menores a media tonelada métrica bruta</t>
  </si>
  <si>
    <t>America</t>
  </si>
  <si>
    <t>Asía</t>
  </si>
  <si>
    <t>Africa</t>
  </si>
  <si>
    <t>BOLIVIA</t>
  </si>
  <si>
    <t>URUGUAY</t>
  </si>
  <si>
    <t>CURACAO</t>
  </si>
  <si>
    <t>pais</t>
  </si>
  <si>
    <t>tm</t>
  </si>
  <si>
    <t>Alemania</t>
  </si>
  <si>
    <t>Colombia</t>
  </si>
  <si>
    <t>Brasil</t>
  </si>
  <si>
    <t>Panamá</t>
  </si>
  <si>
    <t>España</t>
  </si>
  <si>
    <t>Italia</t>
  </si>
  <si>
    <t>República dominicana</t>
  </si>
  <si>
    <t>Haití</t>
  </si>
  <si>
    <t>Estados unidos</t>
  </si>
  <si>
    <t>Bolivia</t>
  </si>
  <si>
    <t>Ghana</t>
  </si>
  <si>
    <t>Portugal</t>
  </si>
  <si>
    <t>Uruguay</t>
  </si>
  <si>
    <t>Taiwán (Formosa)</t>
  </si>
  <si>
    <t>Japón</t>
  </si>
  <si>
    <t>Mauricio</t>
  </si>
  <si>
    <t>Otros Paises</t>
  </si>
  <si>
    <t>Francia</t>
  </si>
  <si>
    <t>Otros Países</t>
  </si>
  <si>
    <t>Reino Unido</t>
  </si>
  <si>
    <t>Rumania</t>
  </si>
  <si>
    <t>Chile</t>
  </si>
  <si>
    <t>Congo</t>
  </si>
  <si>
    <t>Países Bajos</t>
  </si>
  <si>
    <t>Singapur</t>
  </si>
  <si>
    <t>Angola</t>
  </si>
  <si>
    <t>Puerto rico</t>
  </si>
  <si>
    <t>Malasia</t>
  </si>
  <si>
    <t>Sri Lanka</t>
  </si>
  <si>
    <t>República Checa</t>
  </si>
  <si>
    <t>Canadá</t>
  </si>
  <si>
    <t>Jamaica</t>
  </si>
  <si>
    <t>Australia</t>
  </si>
  <si>
    <t>Argentina</t>
  </si>
  <si>
    <t>Sudáfrica</t>
  </si>
  <si>
    <t>Libia</t>
  </si>
  <si>
    <t>Destino</t>
  </si>
  <si>
    <t>Entero</t>
  </si>
  <si>
    <t>Cola</t>
  </si>
  <si>
    <t>TMB</t>
  </si>
  <si>
    <t>Miles de US$</t>
  </si>
  <si>
    <t>Nota: Comprende lo procedente de la extracción maritima y Acuicultura.</t>
  </si>
  <si>
    <t>"0" Corresponde a cifras menores a media tonelada métrica bruta</t>
  </si>
  <si>
    <t xml:space="preserve"> 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</si>
  <si>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</si>
  <si>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</si>
  <si>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</si>
  <si>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</si>
  <si>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</si>
  <si>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</si>
  <si>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</si>
  <si>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</si>
  <si>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</si>
  <si>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</si>
  <si>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</si>
  <si>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</si>
  <si>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TAIWAN (FORMOSA)</t>
  </si>
  <si>
    <t>COREA (SUR), REPUBLICA DE</t>
  </si>
  <si>
    <t>HONDURAS</t>
  </si>
  <si>
    <t>INDONESIA</t>
  </si>
  <si>
    <t>HONG KONG</t>
  </si>
  <si>
    <t>TURQUIA</t>
  </si>
  <si>
    <t>NUEVA CALEDONIA</t>
  </si>
  <si>
    <t xml:space="preserve"> Nota : (o) Menos de una tonelada</t>
  </si>
  <si>
    <t>País</t>
  </si>
  <si>
    <t>TM</t>
  </si>
  <si>
    <t>PERÚ: EXPORTACIÓN DE PRODUCTOS HIDROBIOLÓGICOS SEGÚN UTILIZACIÓN, 2021</t>
  </si>
  <si>
    <t xml:space="preserve">  PERÚ: EXPORTACIÓN  DE PESCADOS Y MARISCOS  CONGELADOS SEGÚN CONTINENTE Y PAÍS DE DESTINO, 2021</t>
  </si>
  <si>
    <t>PERÚ: EXPORTACIÓN  DE ENLATADO DE PESCADOS Y MARISCOS SEGÚN CONTINENTE Y PAÍS DE DESTINO, 2021</t>
  </si>
  <si>
    <t>PERÚ: EXPORTACIÓN TOTAL DE HARINA DE PESCADO SEGÚN PAÍS DE DESTINO, 2021</t>
  </si>
  <si>
    <t>PERÚ: EXPORTACIÓN DE LANGOSTINO CONGELADO POR TIPO SEGÚN PAÍS DE DESTINO,  2021</t>
  </si>
  <si>
    <t>PERÚ: EXPORTACIÓN TOTAL DE ACEITE CRUDO DE PESCADO SEGÚN PAÍS DE DESTINO, 2021</t>
  </si>
  <si>
    <t>OTROS PAISES</t>
  </si>
  <si>
    <t>Fuente: Superintendencia Nacional de Aduanas y de Administracion Tributaria (SUNAT) - Oficina de Estadística</t>
  </si>
  <si>
    <t>Elaboración:Produce-OGEIEE-OEE.</t>
  </si>
  <si>
    <t>PERÚ: VALOR DE LA EXPORTACIÓN DE PRODUCTOS HIDROBIOLÓGICOS SEGÚN UTILIZACIÓN, 2021</t>
  </si>
  <si>
    <t xml:space="preserve">  PERÚ:VALOR DE EXPORTACIÓN  DE PESCADOS Y MARISCOS  CONGELADOS SEGÚN CONTINENTE Y PAÍS DE DESTINO, 2021</t>
  </si>
  <si>
    <t>PERÚ: VALOR DE EXPORTACIÓN  DE ENLATADO DE PESCADOS Y MARISCOS SEGÚN CONTINENTE Y PAÍS DE DESTINO, 2021</t>
  </si>
  <si>
    <t>NUEVA CALEDONIA1/</t>
  </si>
  <si>
    <t>1/ Colonia francesa ubicada en el Océano Indico y que forma parte de la Unión Europea.</t>
  </si>
  <si>
    <t>PERÚ: VALOR DE LA EXPORTACIÓN TOTAL DE HARINA DE PESCADO SEGÚN PAÍS DE DESTINO, 2021</t>
  </si>
  <si>
    <t>1/ Colonia francesa ubicada en el Océano Indico y que forma parte de la Unión Europea</t>
  </si>
  <si>
    <t>PERÚ:VALOR DE LA EXPORTACIÓN TOTAL DE ACEITE CRUDO DE PESCADO SEGÚN PAÍS DE DESTINO, 2021</t>
  </si>
  <si>
    <t>C.H.I.</t>
  </si>
  <si>
    <t>Fuente: Superintendencia Nacional de Aduanas y de Administracion Tributaria (SUNAT) - Oficina de Estadística.</t>
  </si>
  <si>
    <t xml:space="preserve"> Nota : (0) Menos de una tonelada.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</si>
</sst>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* #,##0_-;\-\€* #,##0_-;_-\€* &quot;-&quot;_-;_-@_-"/>
    <numFmt numFmtId="185" formatCode="_-\€* #,##0.00_-;\-\€* #,##0.00_-;_-\€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* #,##0.00_);_(* \(#,##0.00\);_(* &quot;-&quot;??_);_(@_)"/>
    <numFmt numFmtId="193" formatCode="_(&quot;S/.&quot;\ * #,##0.00_);_(&quot;S/.&quot;\ * \(#,##0.00\);_(&quot;S/.&quot;\ * &quot;-&quot;??_);_(@_)"/>
    <numFmt numFmtId="194" formatCode="#,##0.000"/>
    <numFmt numFmtId="195" formatCode="#,##0.0_);[Red]\(#,##0.0\)"/>
    <numFmt numFmtId="196" formatCode="0.000000"/>
    <numFmt numFmtId="197" formatCode="#,##0.000000000000"/>
    <numFmt numFmtId="198" formatCode="#,##0.0"/>
    <numFmt numFmtId="199" formatCode="0.0"/>
    <numFmt numFmtId="200" formatCode="0.0%"/>
    <numFmt numFmtId="201" formatCode="#,##0.00000000000"/>
    <numFmt numFmtId="202" formatCode="#,##0.0000000"/>
    <numFmt numFmtId="203" formatCode="#,##0.000000"/>
    <numFmt numFmtId="204" formatCode="#,##0.000000000"/>
    <numFmt numFmtId="205" formatCode="#,##0.0000000000000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</numFmts>
  <fonts count="184">
    <font>
      <sz val="12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2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4"/>
      <color indexed="55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47"/>
      <name val="Arial"/>
      <family val="2"/>
    </font>
    <font>
      <sz val="11"/>
      <color indexed="55"/>
      <name val="Arial"/>
      <family val="2"/>
    </font>
    <font>
      <sz val="11"/>
      <color indexed="47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sz val="9"/>
      <color indexed="55"/>
      <name val="Arial"/>
      <family val="2"/>
    </font>
    <font>
      <sz val="9"/>
      <color indexed="47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14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Times New Roman"/>
      <family val="0"/>
    </font>
    <font>
      <sz val="2"/>
      <color indexed="8"/>
      <name val="Arial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3.5"/>
      <color indexed="8"/>
      <name val="Arial"/>
      <family val="0"/>
    </font>
    <font>
      <b/>
      <sz val="1.25"/>
      <color indexed="8"/>
      <name val="Arial"/>
      <family val="0"/>
    </font>
    <font>
      <b/>
      <sz val="2.75"/>
      <color indexed="8"/>
      <name val="Arial"/>
      <family val="0"/>
    </font>
    <font>
      <b/>
      <sz val="1"/>
      <color indexed="8"/>
      <name val="Arial"/>
      <family val="0"/>
    </font>
    <font>
      <b/>
      <sz val="1.75"/>
      <color indexed="8"/>
      <name val="Arial"/>
      <family val="0"/>
    </font>
    <font>
      <sz val="18.5"/>
      <color indexed="8"/>
      <name val="Arial"/>
      <family val="0"/>
    </font>
    <font>
      <b/>
      <sz val="10.5"/>
      <color indexed="8"/>
      <name val="Arial"/>
      <family val="0"/>
    </font>
    <font>
      <sz val="19.75"/>
      <color indexed="8"/>
      <name val="Arial"/>
      <family val="0"/>
    </font>
    <font>
      <sz val="20.25"/>
      <color indexed="8"/>
      <name val="Arial"/>
      <family val="0"/>
    </font>
    <font>
      <sz val="21"/>
      <color indexed="8"/>
      <name val="Arial"/>
      <family val="0"/>
    </font>
    <font>
      <b/>
      <sz val="18"/>
      <color indexed="8"/>
      <name val="Calibri"/>
      <family val="0"/>
    </font>
    <font>
      <sz val="42.5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3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b/>
      <sz val="11"/>
      <color theme="1"/>
      <name val="Arial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799966812134"/>
      <name val="Arial"/>
      <family val="2"/>
    </font>
    <font>
      <b/>
      <sz val="14"/>
      <color theme="0"/>
      <name val="Arial"/>
      <family val="2"/>
    </font>
    <font>
      <b/>
      <sz val="14"/>
      <color theme="0" tint="-0.3499799966812134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sz val="11"/>
      <color theme="0" tint="-0.3499799966812134"/>
      <name val="Arial"/>
      <family val="2"/>
    </font>
    <font>
      <sz val="11"/>
      <color theme="0" tint="-0.1499900072813034"/>
      <name val="Arial"/>
      <family val="2"/>
    </font>
    <font>
      <sz val="12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9"/>
      <color theme="0" tint="-0.14999000728130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Calibri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9" tint="0.799979984760284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3" fillId="21" borderId="1" applyNumberFormat="0" applyAlignment="0" applyProtection="0"/>
    <xf numFmtId="0" fontId="124" fillId="22" borderId="2" applyNumberFormat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0" applyNumberFormat="0" applyFill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8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9" fillId="30" borderId="0" applyNumberFormat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130" fillId="31" borderId="0" applyNumberFormat="0" applyBorder="0" applyAlignment="0" applyProtection="0"/>
    <xf numFmtId="0" fontId="0" fillId="0" borderId="0">
      <alignment vertical="top"/>
      <protection/>
    </xf>
    <xf numFmtId="0" fontId="120" fillId="0" borderId="0">
      <alignment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8" fillId="0" borderId="0" applyFont="0" applyFill="0" applyBorder="0" applyAlignment="0" applyProtection="0"/>
    <xf numFmtId="0" fontId="131" fillId="21" borderId="6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7" applyNumberFormat="0" applyFill="0" applyAlignment="0" applyProtection="0"/>
    <xf numFmtId="0" fontId="127" fillId="0" borderId="8" applyNumberFormat="0" applyFill="0" applyAlignment="0" applyProtection="0"/>
    <xf numFmtId="0" fontId="136" fillId="0" borderId="9" applyNumberFormat="0" applyFill="0" applyAlignment="0" applyProtection="0"/>
  </cellStyleXfs>
  <cellXfs count="1049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37" fillId="0" borderId="0" xfId="0" applyFont="1" applyAlignment="1">
      <alignment/>
    </xf>
    <xf numFmtId="194" fontId="138" fillId="0" borderId="0" xfId="0" applyNumberFormat="1" applyFont="1" applyAlignment="1">
      <alignment/>
    </xf>
    <xf numFmtId="0" fontId="138" fillId="0" borderId="0" xfId="0" applyFont="1" applyAlignment="1">
      <alignment/>
    </xf>
    <xf numFmtId="0" fontId="52" fillId="0" borderId="0" xfId="0" applyFont="1" applyAlignment="1">
      <alignment/>
    </xf>
    <xf numFmtId="0" fontId="50" fillId="33" borderId="0" xfId="0" applyFont="1" applyFill="1" applyBorder="1" applyAlignment="1">
      <alignment/>
    </xf>
    <xf numFmtId="3" fontId="136" fillId="34" borderId="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139" fillId="34" borderId="13" xfId="0" applyNumberFormat="1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46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46" applyFont="1" applyBorder="1" applyAlignment="1">
      <alignment/>
    </xf>
    <xf numFmtId="0" fontId="4" fillId="0" borderId="0" xfId="0" applyFont="1" applyBorder="1" applyAlignment="1">
      <alignment/>
    </xf>
    <xf numFmtId="0" fontId="55" fillId="0" borderId="0" xfId="46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7" borderId="16" xfId="0" applyFont="1" applyFill="1" applyBorder="1" applyAlignment="1">
      <alignment horizontal="center" vertical="center"/>
    </xf>
    <xf numFmtId="0" fontId="137" fillId="33" borderId="0" xfId="0" applyFont="1" applyFill="1" applyAlignment="1">
      <alignment/>
    </xf>
    <xf numFmtId="194" fontId="138" fillId="33" borderId="0" xfId="0" applyNumberFormat="1" applyFont="1" applyFill="1" applyAlignment="1">
      <alignment/>
    </xf>
    <xf numFmtId="0" fontId="138" fillId="33" borderId="0" xfId="0" applyFont="1" applyFill="1" applyAlignment="1">
      <alignment/>
    </xf>
    <xf numFmtId="0" fontId="1" fillId="7" borderId="17" xfId="0" applyFont="1" applyFill="1" applyBorder="1" applyAlignment="1">
      <alignment horizontal="centerContinuous" vertical="center"/>
    </xf>
    <xf numFmtId="0" fontId="140" fillId="0" borderId="0" xfId="0" applyFont="1" applyAlignment="1">
      <alignment/>
    </xf>
    <xf numFmtId="0" fontId="1" fillId="0" borderId="18" xfId="0" applyFont="1" applyBorder="1" applyAlignment="1">
      <alignment/>
    </xf>
    <xf numFmtId="3" fontId="1" fillId="7" borderId="18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141" fillId="0" borderId="0" xfId="0" applyFont="1" applyAlignment="1">
      <alignment/>
    </xf>
    <xf numFmtId="194" fontId="14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141" fillId="0" borderId="0" xfId="0" applyFont="1" applyFill="1" applyAlignment="1">
      <alignment/>
    </xf>
    <xf numFmtId="194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143" fillId="0" borderId="0" xfId="0" applyFont="1" applyAlignment="1">
      <alignment/>
    </xf>
    <xf numFmtId="19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144" fillId="0" borderId="0" xfId="0" applyFont="1" applyBorder="1" applyAlignment="1">
      <alignment/>
    </xf>
    <xf numFmtId="3" fontId="145" fillId="0" borderId="0" xfId="0" applyNumberFormat="1" applyFont="1" applyBorder="1" applyAlignment="1">
      <alignment/>
    </xf>
    <xf numFmtId="194" fontId="145" fillId="0" borderId="0" xfId="0" applyNumberFormat="1" applyFont="1" applyBorder="1" applyAlignment="1">
      <alignment/>
    </xf>
    <xf numFmtId="4" fontId="145" fillId="0" borderId="0" xfId="0" applyNumberFormat="1" applyFont="1" applyBorder="1" applyAlignment="1">
      <alignment/>
    </xf>
    <xf numFmtId="0" fontId="137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144" fillId="0" borderId="0" xfId="0" applyFont="1" applyFill="1" applyBorder="1" applyAlignment="1">
      <alignment/>
    </xf>
    <xf numFmtId="3" fontId="145" fillId="0" borderId="0" xfId="0" applyNumberFormat="1" applyFont="1" applyFill="1" applyBorder="1" applyAlignment="1">
      <alignment/>
    </xf>
    <xf numFmtId="194" fontId="145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0" fontId="137" fillId="0" borderId="0" xfId="0" applyFont="1" applyFill="1" applyBorder="1" applyAlignment="1">
      <alignment/>
    </xf>
    <xf numFmtId="3" fontId="144" fillId="0" borderId="0" xfId="0" applyNumberFormat="1" applyFont="1" applyAlignment="1">
      <alignment/>
    </xf>
    <xf numFmtId="194" fontId="145" fillId="0" borderId="0" xfId="0" applyNumberFormat="1" applyFont="1" applyAlignment="1">
      <alignment/>
    </xf>
    <xf numFmtId="3" fontId="145" fillId="0" borderId="0" xfId="0" applyNumberFormat="1" applyFont="1" applyAlignment="1">
      <alignment/>
    </xf>
    <xf numFmtId="3" fontId="137" fillId="0" borderId="0" xfId="0" applyNumberFormat="1" applyFont="1" applyAlignment="1">
      <alignment/>
    </xf>
    <xf numFmtId="3" fontId="145" fillId="0" borderId="0" xfId="0" applyNumberFormat="1" applyFont="1" applyBorder="1" applyAlignment="1">
      <alignment vertical="top"/>
    </xf>
    <xf numFmtId="3" fontId="146" fillId="0" borderId="0" xfId="0" applyNumberFormat="1" applyFont="1" applyAlignment="1">
      <alignment horizontal="right" vertical="center"/>
    </xf>
    <xf numFmtId="0" fontId="145" fillId="0" borderId="0" xfId="0" applyFont="1" applyAlignment="1">
      <alignment/>
    </xf>
    <xf numFmtId="4" fontId="145" fillId="0" borderId="0" xfId="0" applyNumberFormat="1" applyFont="1" applyAlignment="1">
      <alignment/>
    </xf>
    <xf numFmtId="0" fontId="147" fillId="0" borderId="0" xfId="0" applyFont="1" applyAlignment="1">
      <alignment/>
    </xf>
    <xf numFmtId="3" fontId="61" fillId="0" borderId="0" xfId="0" applyNumberFormat="1" applyFont="1" applyBorder="1" applyAlignment="1">
      <alignment vertical="top"/>
    </xf>
    <xf numFmtId="3" fontId="138" fillId="0" borderId="0" xfId="0" applyNumberFormat="1" applyFont="1" applyBorder="1" applyAlignment="1">
      <alignment vertical="top"/>
    </xf>
    <xf numFmtId="3" fontId="140" fillId="0" borderId="0" xfId="0" applyNumberFormat="1" applyFont="1" applyAlignment="1">
      <alignment horizontal="right" vertical="center"/>
    </xf>
    <xf numFmtId="4" fontId="138" fillId="0" borderId="0" xfId="0" applyNumberFormat="1" applyFont="1" applyBorder="1" applyAlignment="1">
      <alignment vertical="top"/>
    </xf>
    <xf numFmtId="0" fontId="140" fillId="0" borderId="0" xfId="0" applyFont="1" applyAlignment="1">
      <alignment vertical="center"/>
    </xf>
    <xf numFmtId="0" fontId="52" fillId="33" borderId="0" xfId="0" applyFont="1" applyFill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66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2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3" fillId="7" borderId="21" xfId="0" applyFont="1" applyFill="1" applyBorder="1" applyAlignment="1">
      <alignment horizontal="center" vertical="center"/>
    </xf>
    <xf numFmtId="3" fontId="3" fillId="7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33" borderId="0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136" fillId="34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7" borderId="24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8" fillId="0" borderId="0" xfId="0" applyFont="1" applyAlignment="1">
      <alignment/>
    </xf>
    <xf numFmtId="0" fontId="149" fillId="0" borderId="0" xfId="0" applyFont="1" applyAlignment="1">
      <alignment/>
    </xf>
    <xf numFmtId="0" fontId="4" fillId="0" borderId="26" xfId="0" applyFont="1" applyBorder="1" applyAlignment="1">
      <alignment/>
    </xf>
    <xf numFmtId="0" fontId="150" fillId="0" borderId="0" xfId="0" applyFont="1" applyAlignment="1">
      <alignment/>
    </xf>
    <xf numFmtId="0" fontId="16" fillId="0" borderId="0" xfId="0" applyFont="1" applyAlignment="1">
      <alignment/>
    </xf>
    <xf numFmtId="0" fontId="14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1" fillId="0" borderId="0" xfId="0" applyFont="1" applyFill="1" applyAlignment="1">
      <alignment/>
    </xf>
    <xf numFmtId="4" fontId="152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0" fontId="153" fillId="0" borderId="0" xfId="0" applyFont="1" applyAlignment="1">
      <alignment/>
    </xf>
    <xf numFmtId="3" fontId="15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94" fontId="152" fillId="0" borderId="0" xfId="0" applyNumberFormat="1" applyFont="1" applyAlignment="1">
      <alignment/>
    </xf>
    <xf numFmtId="194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/>
    </xf>
    <xf numFmtId="3" fontId="10" fillId="0" borderId="0" xfId="0" applyNumberFormat="1" applyFont="1" applyBorder="1" applyAlignment="1">
      <alignment vertical="top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63" applyFont="1" applyAlignment="1">
      <alignment/>
      <protection/>
    </xf>
    <xf numFmtId="0" fontId="4" fillId="33" borderId="0" xfId="63" applyFont="1" applyFill="1" applyAlignment="1">
      <alignment/>
      <protection/>
    </xf>
    <xf numFmtId="0" fontId="4" fillId="0" borderId="0" xfId="63" applyFont="1" applyFill="1" applyAlignment="1">
      <alignment/>
      <protection/>
    </xf>
    <xf numFmtId="0" fontId="6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4" fontId="8" fillId="0" borderId="0" xfId="63" applyNumberFormat="1" applyFont="1" applyAlignment="1">
      <alignment/>
      <protection/>
    </xf>
    <xf numFmtId="3" fontId="8" fillId="0" borderId="0" xfId="63" applyNumberFormat="1" applyFont="1" applyAlignment="1">
      <alignment/>
      <protection/>
    </xf>
    <xf numFmtId="0" fontId="8" fillId="0" borderId="0" xfId="63" applyFont="1" applyAlignment="1">
      <alignment horizontal="centerContinuous"/>
      <protection/>
    </xf>
    <xf numFmtId="4" fontId="18" fillId="0" borderId="0" xfId="63" applyNumberFormat="1" applyFont="1" applyAlignment="1">
      <alignment horizontal="centerContinuous"/>
      <protection/>
    </xf>
    <xf numFmtId="3" fontId="18" fillId="0" borderId="0" xfId="63" applyNumberFormat="1" applyFont="1" applyAlignment="1">
      <alignment horizontal="centerContinuous"/>
      <protection/>
    </xf>
    <xf numFmtId="0" fontId="8" fillId="0" borderId="20" xfId="63" applyFont="1" applyBorder="1" applyAlignment="1">
      <alignment horizontal="centerContinuous"/>
      <protection/>
    </xf>
    <xf numFmtId="4" fontId="8" fillId="0" borderId="0" xfId="63" applyNumberFormat="1" applyFont="1" applyAlignment="1">
      <alignment horizontal="centerContinuous"/>
      <protection/>
    </xf>
    <xf numFmtId="3" fontId="8" fillId="0" borderId="0" xfId="63" applyNumberFormat="1" applyFont="1" applyAlignment="1">
      <alignment horizontal="centerContinuous"/>
      <protection/>
    </xf>
    <xf numFmtId="4" fontId="3" fillId="7" borderId="27" xfId="63" applyNumberFormat="1" applyFont="1" applyFill="1" applyBorder="1" applyAlignment="1">
      <alignment horizontal="center" vertical="center"/>
      <protection/>
    </xf>
    <xf numFmtId="3" fontId="3" fillId="7" borderId="21" xfId="63" applyNumberFormat="1" applyFont="1" applyFill="1" applyBorder="1" applyAlignment="1">
      <alignment horizontal="center" vertical="center"/>
      <protection/>
    </xf>
    <xf numFmtId="4" fontId="3" fillId="7" borderId="21" xfId="63" applyNumberFormat="1" applyFont="1" applyFill="1" applyBorder="1" applyAlignment="1">
      <alignment horizontal="center" vertical="center"/>
      <protection/>
    </xf>
    <xf numFmtId="0" fontId="4" fillId="36" borderId="0" xfId="63" applyFont="1" applyFill="1" applyAlignment="1">
      <alignment/>
      <protection/>
    </xf>
    <xf numFmtId="0" fontId="19" fillId="36" borderId="22" xfId="63" applyFont="1" applyFill="1" applyBorder="1" applyAlignment="1">
      <alignment/>
      <protection/>
    </xf>
    <xf numFmtId="0" fontId="3" fillId="36" borderId="0" xfId="63" applyFont="1" applyFill="1" applyAlignment="1">
      <alignment horizontal="centerContinuous" vertical="center"/>
      <protection/>
    </xf>
    <xf numFmtId="4" fontId="3" fillId="36" borderId="12" xfId="63" applyNumberFormat="1" applyFont="1" applyFill="1" applyBorder="1" applyAlignment="1">
      <alignment horizontal="center" vertical="center"/>
      <protection/>
    </xf>
    <xf numFmtId="3" fontId="3" fillId="36" borderId="12" xfId="63" applyNumberFormat="1" applyFont="1" applyFill="1" applyBorder="1" applyAlignment="1">
      <alignment horizontal="right" vertical="center"/>
      <protection/>
    </xf>
    <xf numFmtId="0" fontId="136" fillId="0" borderId="0" xfId="0" applyNumberFormat="1" applyFont="1" applyBorder="1" applyAlignment="1">
      <alignment/>
    </xf>
    <xf numFmtId="0" fontId="3" fillId="7" borderId="22" xfId="63" applyFont="1" applyFill="1" applyBorder="1" applyAlignment="1">
      <alignment horizontal="centerContinuous"/>
      <protection/>
    </xf>
    <xf numFmtId="0" fontId="3" fillId="7" borderId="0" xfId="63" applyFont="1" applyFill="1" applyAlignment="1">
      <alignment horizontal="centerContinuous" vertical="center"/>
      <protection/>
    </xf>
    <xf numFmtId="0" fontId="19" fillId="0" borderId="22" xfId="63" applyFont="1" applyBorder="1" applyAlignment="1">
      <alignment/>
      <protection/>
    </xf>
    <xf numFmtId="0" fontId="3" fillId="0" borderId="0" xfId="63" applyFont="1" applyAlignment="1">
      <alignment vertical="center"/>
      <protection/>
    </xf>
    <xf numFmtId="0" fontId="4" fillId="37" borderId="0" xfId="63" applyFont="1" applyFill="1" applyAlignment="1">
      <alignment/>
      <protection/>
    </xf>
    <xf numFmtId="0" fontId="19" fillId="7" borderId="22" xfId="63" applyFont="1" applyFill="1" applyBorder="1" applyAlignment="1">
      <alignment/>
      <protection/>
    </xf>
    <xf numFmtId="0" fontId="3" fillId="7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19" fillId="33" borderId="22" xfId="63" applyFont="1" applyFill="1" applyBorder="1" applyAlignment="1">
      <alignment/>
      <protection/>
    </xf>
    <xf numFmtId="0" fontId="19" fillId="33" borderId="0" xfId="63" applyFont="1" applyFill="1" applyAlignment="1">
      <alignment/>
      <protection/>
    </xf>
    <xf numFmtId="4" fontId="136" fillId="34" borderId="0" xfId="0" applyNumberFormat="1" applyFont="1" applyFill="1" applyBorder="1" applyAlignment="1">
      <alignment/>
    </xf>
    <xf numFmtId="0" fontId="19" fillId="0" borderId="22" xfId="63" applyFont="1" applyFill="1" applyBorder="1" applyAlignment="1">
      <alignment/>
      <protection/>
    </xf>
    <xf numFmtId="0" fontId="3" fillId="0" borderId="0" xfId="63" applyFont="1" applyFill="1" applyAlignment="1">
      <alignment vertical="center"/>
      <protection/>
    </xf>
    <xf numFmtId="0" fontId="0" fillId="38" borderId="0" xfId="63" applyFont="1" applyFill="1" applyBorder="1" applyAlignment="1">
      <alignment vertical="center"/>
      <protection/>
    </xf>
    <xf numFmtId="0" fontId="19" fillId="0" borderId="28" xfId="63" applyFont="1" applyBorder="1" applyAlignment="1">
      <alignment/>
      <protection/>
    </xf>
    <xf numFmtId="0" fontId="19" fillId="0" borderId="0" xfId="63" applyFont="1" applyAlignment="1">
      <alignment/>
      <protection/>
    </xf>
    <xf numFmtId="4" fontId="19" fillId="0" borderId="0" xfId="63" applyNumberFormat="1" applyFont="1" applyAlignment="1">
      <alignment/>
      <protection/>
    </xf>
    <xf numFmtId="3" fontId="19" fillId="0" borderId="0" xfId="63" applyNumberFormat="1" applyFont="1" applyAlignment="1">
      <alignment/>
      <protection/>
    </xf>
    <xf numFmtId="0" fontId="19" fillId="0" borderId="12" xfId="63" applyFont="1" applyBorder="1" applyAlignment="1">
      <alignment/>
      <protection/>
    </xf>
    <xf numFmtId="4" fontId="19" fillId="0" borderId="12" xfId="63" applyNumberFormat="1" applyFont="1" applyBorder="1" applyAlignment="1">
      <alignment/>
      <protection/>
    </xf>
    <xf numFmtId="3" fontId="19" fillId="0" borderId="12" xfId="63" applyNumberFormat="1" applyFont="1" applyBorder="1" applyAlignment="1">
      <alignment/>
      <protection/>
    </xf>
    <xf numFmtId="4" fontId="6" fillId="0" borderId="0" xfId="63" applyNumberFormat="1" applyFont="1" applyAlignment="1">
      <alignment/>
      <protection/>
    </xf>
    <xf numFmtId="4" fontId="6" fillId="33" borderId="0" xfId="63" applyNumberFormat="1" applyFont="1" applyFill="1" applyAlignment="1">
      <alignment/>
      <protection/>
    </xf>
    <xf numFmtId="3" fontId="20" fillId="33" borderId="0" xfId="63" applyNumberFormat="1" applyFont="1" applyFill="1" applyBorder="1" applyAlignment="1">
      <alignment/>
      <protection/>
    </xf>
    <xf numFmtId="4" fontId="20" fillId="33" borderId="0" xfId="63" applyNumberFormat="1" applyFont="1" applyFill="1" applyBorder="1" applyAlignment="1">
      <alignment/>
      <protection/>
    </xf>
    <xf numFmtId="3" fontId="6" fillId="0" borderId="0" xfId="63" applyNumberFormat="1" applyFont="1" applyAlignment="1">
      <alignment/>
      <protection/>
    </xf>
    <xf numFmtId="0" fontId="21" fillId="0" borderId="0" xfId="46" applyFont="1" applyBorder="1" applyAlignment="1">
      <alignment/>
    </xf>
    <xf numFmtId="3" fontId="6" fillId="33" borderId="0" xfId="63" applyNumberFormat="1" applyFont="1" applyFill="1" applyAlignment="1">
      <alignment vertical="center"/>
      <protection/>
    </xf>
    <xf numFmtId="4" fontId="6" fillId="33" borderId="0" xfId="63" applyNumberFormat="1" applyFont="1" applyFill="1" applyAlignment="1">
      <alignment vertical="center"/>
      <protection/>
    </xf>
    <xf numFmtId="0" fontId="22" fillId="0" borderId="0" xfId="63" applyFont="1" applyAlignment="1">
      <alignment/>
      <protection/>
    </xf>
    <xf numFmtId="4" fontId="4" fillId="0" borderId="0" xfId="63" applyNumberFormat="1" applyFont="1" applyAlignment="1">
      <alignment/>
      <protection/>
    </xf>
    <xf numFmtId="3" fontId="4" fillId="0" borderId="0" xfId="63" applyNumberFormat="1" applyFont="1" applyAlignment="1">
      <alignment/>
      <protection/>
    </xf>
    <xf numFmtId="4" fontId="4" fillId="33" borderId="0" xfId="63" applyNumberFormat="1" applyFont="1" applyFill="1" applyAlignment="1">
      <alignment/>
      <protection/>
    </xf>
    <xf numFmtId="3" fontId="4" fillId="33" borderId="0" xfId="63" applyNumberFormat="1" applyFont="1" applyFill="1" applyAlignment="1">
      <alignment vertical="center"/>
      <protection/>
    </xf>
    <xf numFmtId="4" fontId="4" fillId="33" borderId="0" xfId="63" applyNumberFormat="1" applyFont="1" applyFill="1" applyAlignment="1">
      <alignment vertical="center"/>
      <protection/>
    </xf>
    <xf numFmtId="4" fontId="4" fillId="0" borderId="0" xfId="63" applyNumberFormat="1" applyFont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0" fontId="8" fillId="0" borderId="0" xfId="63" applyFont="1" applyBorder="1" applyAlignment="1">
      <alignment horizontal="centerContinuous"/>
      <protection/>
    </xf>
    <xf numFmtId="0" fontId="22" fillId="7" borderId="29" xfId="63" applyFont="1" applyFill="1" applyBorder="1" applyAlignment="1">
      <alignment/>
      <protection/>
    </xf>
    <xf numFmtId="3" fontId="3" fillId="7" borderId="30" xfId="63" applyNumberFormat="1" applyFont="1" applyFill="1" applyBorder="1" applyAlignment="1">
      <alignment horizontal="center" vertical="center"/>
      <protection/>
    </xf>
    <xf numFmtId="4" fontId="3" fillId="7" borderId="31" xfId="63" applyNumberFormat="1" applyFont="1" applyFill="1" applyBorder="1" applyAlignment="1">
      <alignment horizontal="center" vertical="center"/>
      <protection/>
    </xf>
    <xf numFmtId="3" fontId="3" fillId="7" borderId="23" xfId="63" applyNumberFormat="1" applyFont="1" applyFill="1" applyBorder="1" applyAlignment="1">
      <alignment horizontal="center" vertical="center"/>
      <protection/>
    </xf>
    <xf numFmtId="0" fontId="22" fillId="7" borderId="19" xfId="63" applyFont="1" applyFill="1" applyBorder="1" applyAlignment="1">
      <alignment horizontal="centerContinuous"/>
      <protection/>
    </xf>
    <xf numFmtId="3" fontId="3" fillId="36" borderId="12" xfId="63" applyNumberFormat="1" applyFont="1" applyFill="1" applyBorder="1" applyAlignment="1">
      <alignment horizontal="center" vertical="center"/>
      <protection/>
    </xf>
    <xf numFmtId="4" fontId="136" fillId="0" borderId="0" xfId="0" applyNumberFormat="1" applyFont="1" applyFill="1" applyBorder="1" applyAlignment="1">
      <alignment/>
    </xf>
    <xf numFmtId="0" fontId="22" fillId="36" borderId="25" xfId="63" applyFont="1" applyFill="1" applyBorder="1" applyAlignment="1">
      <alignment/>
      <protection/>
    </xf>
    <xf numFmtId="0" fontId="22" fillId="7" borderId="25" xfId="63" applyFont="1" applyFill="1" applyBorder="1" applyAlignment="1">
      <alignment horizontal="right"/>
      <protection/>
    </xf>
    <xf numFmtId="0" fontId="22" fillId="0" borderId="25" xfId="63" applyFont="1" applyBorder="1" applyAlignment="1">
      <alignment horizontal="right"/>
      <protection/>
    </xf>
    <xf numFmtId="0" fontId="6" fillId="0" borderId="0" xfId="63" applyFont="1" applyBorder="1">
      <alignment vertical="top"/>
      <protection/>
    </xf>
    <xf numFmtId="4" fontId="4" fillId="0" borderId="0" xfId="63" applyNumberFormat="1" applyFont="1" applyFill="1" applyAlignment="1">
      <alignment horizontal="right" vertical="center"/>
      <protection/>
    </xf>
    <xf numFmtId="0" fontId="4" fillId="0" borderId="0" xfId="63" applyFont="1" applyFill="1" applyAlignment="1">
      <alignment horizontal="right" vertical="center"/>
      <protection/>
    </xf>
    <xf numFmtId="38" fontId="4" fillId="0" borderId="0" xfId="63" applyNumberFormat="1" applyFont="1" applyFill="1" applyAlignment="1">
      <alignment horizontal="right" vertical="center"/>
      <protection/>
    </xf>
    <xf numFmtId="37" fontId="4" fillId="0" borderId="0" xfId="63" applyNumberFormat="1" applyFont="1" applyFill="1" applyAlignment="1">
      <alignment/>
      <protection/>
    </xf>
    <xf numFmtId="0" fontId="22" fillId="33" borderId="25" xfId="63" applyFont="1" applyFill="1" applyBorder="1" applyAlignment="1">
      <alignment horizontal="right"/>
      <protection/>
    </xf>
    <xf numFmtId="4" fontId="22" fillId="33" borderId="0" xfId="63" applyNumberFormat="1" applyFont="1" applyFill="1" applyAlignment="1">
      <alignment horizontal="right" vertical="center"/>
      <protection/>
    </xf>
    <xf numFmtId="38" fontId="22" fillId="33" borderId="0" xfId="63" applyNumberFormat="1" applyFont="1" applyFill="1" applyAlignment="1">
      <alignment horizontal="right" vertical="center"/>
      <protection/>
    </xf>
    <xf numFmtId="4" fontId="12" fillId="0" borderId="0" xfId="63" applyNumberFormat="1" applyFont="1" applyFill="1" applyAlignment="1">
      <alignment horizontal="right" vertical="center"/>
      <protection/>
    </xf>
    <xf numFmtId="38" fontId="12" fillId="0" borderId="0" xfId="63" applyNumberFormat="1" applyFont="1" applyFill="1" applyAlignment="1">
      <alignment horizontal="right" vertical="center"/>
      <protection/>
    </xf>
    <xf numFmtId="195" fontId="4" fillId="0" borderId="0" xfId="63" applyNumberFormat="1" applyFont="1" applyFill="1" applyAlignment="1">
      <alignment horizontal="right" vertical="center"/>
      <protection/>
    </xf>
    <xf numFmtId="0" fontId="22" fillId="0" borderId="25" xfId="63" applyFont="1" applyFill="1" applyBorder="1" applyAlignment="1">
      <alignment horizontal="right"/>
      <protection/>
    </xf>
    <xf numFmtId="4" fontId="4" fillId="38" borderId="0" xfId="63" applyNumberFormat="1" applyFont="1" applyFill="1" applyAlignment="1">
      <alignment horizontal="right" vertical="center"/>
      <protection/>
    </xf>
    <xf numFmtId="38" fontId="4" fillId="38" borderId="0" xfId="63" applyNumberFormat="1" applyFont="1" applyFill="1" applyAlignment="1">
      <alignment horizontal="right" vertical="center"/>
      <protection/>
    </xf>
    <xf numFmtId="3" fontId="19" fillId="0" borderId="20" xfId="63" applyNumberFormat="1" applyFont="1" applyBorder="1" applyAlignment="1">
      <alignment/>
      <protection/>
    </xf>
    <xf numFmtId="0" fontId="22" fillId="0" borderId="24" xfId="63" applyFont="1" applyBorder="1" applyAlignment="1">
      <alignment/>
      <protection/>
    </xf>
    <xf numFmtId="0" fontId="12" fillId="0" borderId="0" xfId="63" applyFont="1" applyAlignment="1">
      <alignment/>
      <protection/>
    </xf>
    <xf numFmtId="0" fontId="12" fillId="0" borderId="0" xfId="63" applyFont="1" applyFill="1" applyAlignment="1">
      <alignment/>
      <protection/>
    </xf>
    <xf numFmtId="3" fontId="20" fillId="33" borderId="0" xfId="63" applyNumberFormat="1" applyFont="1" applyFill="1" applyAlignment="1">
      <alignment/>
      <protection/>
    </xf>
    <xf numFmtId="0" fontId="20" fillId="0" borderId="0" xfId="63" applyFont="1" applyAlignment="1">
      <alignment/>
      <protection/>
    </xf>
    <xf numFmtId="0" fontId="6" fillId="0" borderId="0" xfId="63" applyFont="1" applyFill="1" applyAlignment="1">
      <alignment/>
      <protection/>
    </xf>
    <xf numFmtId="3" fontId="22" fillId="33" borderId="0" xfId="63" applyNumberFormat="1" applyFont="1" applyFill="1" applyAlignment="1">
      <alignment/>
      <protection/>
    </xf>
    <xf numFmtId="3" fontId="22" fillId="0" borderId="0" xfId="63" applyNumberFormat="1" applyFont="1" applyAlignment="1">
      <alignment/>
      <protection/>
    </xf>
    <xf numFmtId="0" fontId="1" fillId="0" borderId="0" xfId="61" applyFont="1" applyFill="1" applyAlignment="1">
      <alignment/>
      <protection/>
    </xf>
    <xf numFmtId="0" fontId="51" fillId="0" borderId="0" xfId="61" applyFont="1" applyAlignment="1">
      <alignment/>
      <protection/>
    </xf>
    <xf numFmtId="0" fontId="71" fillId="0" borderId="0" xfId="61" applyFont="1" applyFill="1" applyAlignment="1">
      <alignment/>
      <protection/>
    </xf>
    <xf numFmtId="0" fontId="51" fillId="0" borderId="0" xfId="61" applyFont="1" applyFill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21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56" fillId="0" borderId="0" xfId="61" applyFont="1" applyAlignment="1">
      <alignment/>
      <protection/>
    </xf>
    <xf numFmtId="0" fontId="56" fillId="7" borderId="21" xfId="61" applyFont="1" applyFill="1" applyBorder="1" applyAlignment="1">
      <alignment horizontal="center" vertical="center"/>
      <protection/>
    </xf>
    <xf numFmtId="0" fontId="56" fillId="0" borderId="0" xfId="61" applyFont="1" applyFill="1" applyAlignment="1">
      <alignment/>
      <protection/>
    </xf>
    <xf numFmtId="0" fontId="56" fillId="0" borderId="22" xfId="61" applyFont="1" applyFill="1" applyBorder="1" applyAlignment="1">
      <alignment/>
      <protection/>
    </xf>
    <xf numFmtId="0" fontId="56" fillId="0" borderId="12" xfId="61" applyFont="1" applyFill="1" applyBorder="1" applyAlignment="1">
      <alignment/>
      <protection/>
    </xf>
    <xf numFmtId="3" fontId="56" fillId="0" borderId="12" xfId="61" applyNumberFormat="1" applyFont="1" applyFill="1" applyBorder="1" applyAlignment="1">
      <alignment horizontal="center" vertical="center"/>
      <protection/>
    </xf>
    <xf numFmtId="0" fontId="72" fillId="0" borderId="0" xfId="61" applyFont="1" applyAlignment="1">
      <alignment/>
      <protection/>
    </xf>
    <xf numFmtId="0" fontId="71" fillId="0" borderId="22" xfId="61" applyFont="1" applyFill="1" applyBorder="1" applyAlignment="1">
      <alignment/>
      <protection/>
    </xf>
    <xf numFmtId="0" fontId="51" fillId="7" borderId="22" xfId="61" applyFont="1" applyFill="1" applyBorder="1" applyAlignment="1">
      <alignment/>
      <protection/>
    </xf>
    <xf numFmtId="0" fontId="72" fillId="7" borderId="0" xfId="61" applyFont="1" applyFill="1" applyAlignment="1">
      <alignment vertical="center"/>
      <protection/>
    </xf>
    <xf numFmtId="0" fontId="51" fillId="7" borderId="0" xfId="61" applyFont="1" applyFill="1" applyAlignment="1">
      <alignment vertical="center"/>
      <protection/>
    </xf>
    <xf numFmtId="0" fontId="51" fillId="0" borderId="22" xfId="61" applyFont="1" applyBorder="1" applyAlignment="1">
      <alignment/>
      <protection/>
    </xf>
    <xf numFmtId="0" fontId="51" fillId="0" borderId="0" xfId="61" applyFont="1" applyAlignment="1">
      <alignment vertical="center"/>
      <protection/>
    </xf>
    <xf numFmtId="0" fontId="51" fillId="33" borderId="0" xfId="61" applyFont="1" applyFill="1" applyAlignment="1">
      <alignment horizontal="left" indent="1"/>
      <protection/>
    </xf>
    <xf numFmtId="0" fontId="51" fillId="0" borderId="0" xfId="61" applyFont="1" applyAlignment="1">
      <alignment horizontal="left" indent="1"/>
      <protection/>
    </xf>
    <xf numFmtId="0" fontId="51" fillId="0" borderId="22" xfId="61" applyFont="1" applyBorder="1" applyAlignment="1">
      <alignment/>
      <protection/>
    </xf>
    <xf numFmtId="4" fontId="155" fillId="0" borderId="11" xfId="61" applyNumberFormat="1" applyFont="1" applyBorder="1" applyAlignment="1">
      <alignment/>
      <protection/>
    </xf>
    <xf numFmtId="4" fontId="155" fillId="0" borderId="0" xfId="61" applyNumberFormat="1" applyFont="1" applyBorder="1" applyAlignment="1">
      <alignment/>
      <protection/>
    </xf>
    <xf numFmtId="0" fontId="51" fillId="7" borderId="11" xfId="61" applyFont="1" applyFill="1" applyBorder="1" applyAlignment="1">
      <alignment/>
      <protection/>
    </xf>
    <xf numFmtId="0" fontId="51" fillId="0" borderId="11" xfId="61" applyFont="1" applyBorder="1" applyAlignment="1">
      <alignment/>
      <protection/>
    </xf>
    <xf numFmtId="0" fontId="51" fillId="0" borderId="32" xfId="61" applyFont="1" applyBorder="1" applyAlignment="1">
      <alignment/>
      <protection/>
    </xf>
    <xf numFmtId="4" fontId="155" fillId="0" borderId="32" xfId="61" applyNumberFormat="1" applyFont="1" applyBorder="1" applyAlignment="1">
      <alignment/>
      <protection/>
    </xf>
    <xf numFmtId="3" fontId="120" fillId="0" borderId="0" xfId="0" applyNumberFormat="1" applyFont="1" applyFill="1" applyBorder="1" applyAlignment="1">
      <alignment/>
    </xf>
    <xf numFmtId="4" fontId="136" fillId="0" borderId="32" xfId="61" applyNumberFormat="1" applyFont="1" applyBorder="1" applyAlignment="1">
      <alignment/>
      <protection/>
    </xf>
    <xf numFmtId="4" fontId="136" fillId="0" borderId="0" xfId="61" applyNumberFormat="1" applyFont="1" applyBorder="1" applyAlignment="1">
      <alignment/>
      <protection/>
    </xf>
    <xf numFmtId="0" fontId="1" fillId="7" borderId="22" xfId="61" applyFont="1" applyFill="1" applyBorder="1" applyAlignment="1">
      <alignment/>
      <protection/>
    </xf>
    <xf numFmtId="0" fontId="56" fillId="7" borderId="0" xfId="61" applyFont="1" applyFill="1" applyAlignment="1">
      <alignment vertical="center"/>
      <protection/>
    </xf>
    <xf numFmtId="0" fontId="1" fillId="7" borderId="0" xfId="61" applyFont="1" applyFill="1" applyAlignment="1">
      <alignment vertical="center"/>
      <protection/>
    </xf>
    <xf numFmtId="3" fontId="56" fillId="7" borderId="0" xfId="61" applyNumberFormat="1" applyFont="1" applyFill="1" applyAlignment="1">
      <alignment horizontal="right" vertical="center"/>
      <protection/>
    </xf>
    <xf numFmtId="0" fontId="1" fillId="0" borderId="22" xfId="61" applyFont="1" applyBorder="1" applyAlignment="1">
      <alignment/>
      <protection/>
    </xf>
    <xf numFmtId="0" fontId="1" fillId="0" borderId="0" xfId="61" applyFont="1" applyAlignment="1">
      <alignment vertical="center"/>
      <protection/>
    </xf>
    <xf numFmtId="3" fontId="1" fillId="0" borderId="0" xfId="61" applyNumberFormat="1" applyFont="1" applyAlignment="1">
      <alignment horizontal="right" vertical="center"/>
      <protection/>
    </xf>
    <xf numFmtId="0" fontId="1" fillId="0" borderId="0" xfId="61" applyFont="1" applyAlignment="1">
      <alignment horizontal="left" indent="1"/>
      <protection/>
    </xf>
    <xf numFmtId="3" fontId="1" fillId="0" borderId="0" xfId="61" applyNumberFormat="1" applyFont="1" applyBorder="1" applyAlignment="1">
      <alignment horizontal="right" vertical="center"/>
      <protection/>
    </xf>
    <xf numFmtId="0" fontId="1" fillId="0" borderId="28" xfId="61" applyFont="1" applyBorder="1" applyAlignment="1">
      <alignment/>
      <protection/>
    </xf>
    <xf numFmtId="0" fontId="1" fillId="0" borderId="20" xfId="6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0" fontId="56" fillId="0" borderId="12" xfId="61" applyFont="1" applyBorder="1" applyAlignment="1">
      <alignment/>
      <protection/>
    </xf>
    <xf numFmtId="0" fontId="56" fillId="0" borderId="0" xfId="61" applyFont="1" applyBorder="1" applyAlignment="1">
      <alignment/>
      <protection/>
    </xf>
    <xf numFmtId="0" fontId="34" fillId="0" borderId="0" xfId="46" applyFont="1" applyBorder="1" applyAlignment="1">
      <alignment/>
    </xf>
    <xf numFmtId="0" fontId="121" fillId="33" borderId="0" xfId="61" applyFont="1" applyFill="1" applyBorder="1" applyAlignment="1">
      <alignment/>
      <protection/>
    </xf>
    <xf numFmtId="0" fontId="124" fillId="33" borderId="0" xfId="61" applyFont="1" applyFill="1" applyBorder="1" applyAlignment="1">
      <alignment/>
      <protection/>
    </xf>
    <xf numFmtId="0" fontId="132" fillId="33" borderId="0" xfId="61" applyFont="1" applyFill="1" applyBorder="1" applyAlignment="1">
      <alignment/>
      <protection/>
    </xf>
    <xf numFmtId="0" fontId="156" fillId="33" borderId="0" xfId="61" applyFont="1" applyFill="1" applyBorder="1" applyAlignment="1">
      <alignment/>
      <protection/>
    </xf>
    <xf numFmtId="3" fontId="124" fillId="33" borderId="0" xfId="61" applyNumberFormat="1" applyFont="1" applyFill="1" applyBorder="1" applyAlignment="1">
      <alignment/>
      <protection/>
    </xf>
    <xf numFmtId="2" fontId="124" fillId="33" borderId="0" xfId="61" applyNumberFormat="1" applyFont="1" applyFill="1" applyBorder="1" applyAlignment="1">
      <alignment/>
      <protection/>
    </xf>
    <xf numFmtId="3" fontId="124" fillId="33" borderId="0" xfId="61" applyNumberFormat="1" applyFont="1" applyFill="1" applyBorder="1" applyAlignment="1">
      <alignment horizontal="center" vertical="center"/>
      <protection/>
    </xf>
    <xf numFmtId="3" fontId="1" fillId="0" borderId="0" xfId="61" applyNumberFormat="1" applyFont="1" applyFill="1" applyAlignment="1">
      <alignment horizontal="right" vertical="center"/>
      <protection/>
    </xf>
    <xf numFmtId="3" fontId="1" fillId="0" borderId="15" xfId="61" applyNumberFormat="1" applyFont="1" applyBorder="1" applyAlignment="1">
      <alignment horizontal="right" vertical="center"/>
      <protection/>
    </xf>
    <xf numFmtId="0" fontId="1" fillId="0" borderId="12" xfId="61" applyFont="1" applyFill="1" applyBorder="1" applyAlignment="1">
      <alignment/>
      <protection/>
    </xf>
    <xf numFmtId="0" fontId="1" fillId="0" borderId="0" xfId="61" applyFont="1" applyFill="1" applyBorder="1" applyAlignment="1">
      <alignment/>
      <protection/>
    </xf>
    <xf numFmtId="0" fontId="121" fillId="0" borderId="0" xfId="61" applyFont="1" applyFill="1" applyBorder="1" applyAlignment="1">
      <alignment/>
      <protection/>
    </xf>
    <xf numFmtId="1" fontId="121" fillId="0" borderId="0" xfId="61" applyNumberFormat="1" applyFont="1" applyFill="1" applyBorder="1" applyAlignment="1">
      <alignment/>
      <protection/>
    </xf>
    <xf numFmtId="0" fontId="121" fillId="0" borderId="0" xfId="61" applyFont="1" applyFill="1" applyBorder="1">
      <alignment vertical="top"/>
      <protection/>
    </xf>
    <xf numFmtId="3" fontId="121" fillId="0" borderId="0" xfId="61" applyNumberFormat="1" applyFont="1" applyFill="1" applyBorder="1" applyAlignment="1">
      <alignment horizontal="right"/>
      <protection/>
    </xf>
    <xf numFmtId="194" fontId="121" fillId="33" borderId="0" xfId="61" applyNumberFormat="1" applyFont="1" applyFill="1" applyBorder="1" applyAlignment="1">
      <alignment/>
      <protection/>
    </xf>
    <xf numFmtId="3" fontId="121" fillId="33" borderId="0" xfId="61" applyNumberFormat="1" applyFont="1" applyFill="1" applyBorder="1" applyAlignment="1">
      <alignment/>
      <protection/>
    </xf>
    <xf numFmtId="3" fontId="121" fillId="0" borderId="0" xfId="61" applyNumberFormat="1" applyFont="1" applyFill="1" applyBorder="1" applyAlignment="1">
      <alignment/>
      <protection/>
    </xf>
    <xf numFmtId="196" fontId="121" fillId="0" borderId="0" xfId="61" applyNumberFormat="1" applyFont="1" applyFill="1" applyBorder="1" applyAlignment="1">
      <alignment/>
      <protection/>
    </xf>
    <xf numFmtId="0" fontId="56" fillId="0" borderId="33" xfId="61" applyFont="1" applyFill="1" applyBorder="1" applyAlignment="1">
      <alignment horizontal="center" vertical="center"/>
      <protection/>
    </xf>
    <xf numFmtId="3" fontId="72" fillId="7" borderId="25" xfId="61" applyNumberFormat="1" applyFont="1" applyFill="1" applyBorder="1" applyAlignment="1">
      <alignment horizontal="center" vertical="center"/>
      <protection/>
    </xf>
    <xf numFmtId="3" fontId="71" fillId="0" borderId="25" xfId="61" applyNumberFormat="1" applyFont="1" applyFill="1" applyBorder="1" applyAlignment="1">
      <alignment horizontal="center" vertical="center"/>
      <protection/>
    </xf>
    <xf numFmtId="3" fontId="51" fillId="0" borderId="25" xfId="61" applyNumberFormat="1" applyFont="1" applyBorder="1" applyAlignment="1">
      <alignment horizontal="center" vertical="center"/>
      <protection/>
    </xf>
    <xf numFmtId="0" fontId="4" fillId="33" borderId="0" xfId="61" applyFont="1" applyFill="1" applyAlignment="1">
      <alignment horizontal="left" indent="1"/>
      <protection/>
    </xf>
    <xf numFmtId="0" fontId="4" fillId="0" borderId="0" xfId="61" applyFont="1" applyAlignment="1">
      <alignment horizontal="left" indent="1"/>
      <protection/>
    </xf>
    <xf numFmtId="3" fontId="51" fillId="0" borderId="25" xfId="61" applyNumberFormat="1" applyFont="1" applyFill="1" applyBorder="1" applyAlignment="1">
      <alignment horizontal="center" vertical="center"/>
      <protection/>
    </xf>
    <xf numFmtId="3" fontId="72" fillId="7" borderId="25" xfId="61" applyNumberFormat="1" applyFont="1" applyFill="1" applyBorder="1" applyAlignment="1">
      <alignment horizontal="right" vertical="center"/>
      <protection/>
    </xf>
    <xf numFmtId="0" fontId="51" fillId="0" borderId="0" xfId="61" applyFont="1" applyBorder="1" applyAlignment="1">
      <alignment/>
      <protection/>
    </xf>
    <xf numFmtId="3" fontId="1" fillId="0" borderId="25" xfId="61" applyNumberFormat="1" applyFont="1" applyBorder="1" applyAlignment="1">
      <alignment horizontal="center" vertical="center"/>
      <protection/>
    </xf>
    <xf numFmtId="3" fontId="56" fillId="7" borderId="25" xfId="61" applyNumberFormat="1" applyFont="1" applyFill="1" applyBorder="1" applyAlignment="1">
      <alignment horizontal="center" vertical="center"/>
      <protection/>
    </xf>
    <xf numFmtId="3" fontId="1" fillId="0" borderId="24" xfId="61" applyNumberFormat="1" applyFont="1" applyBorder="1" applyAlignment="1">
      <alignment horizontal="center" vertical="center"/>
      <protection/>
    </xf>
    <xf numFmtId="0" fontId="121" fillId="0" borderId="0" xfId="61" applyFont="1" applyBorder="1" applyAlignment="1">
      <alignment/>
      <protection/>
    </xf>
    <xf numFmtId="0" fontId="124" fillId="0" borderId="0" xfId="61" applyFont="1" applyBorder="1" applyAlignment="1">
      <alignment/>
      <protection/>
    </xf>
    <xf numFmtId="0" fontId="124" fillId="0" borderId="0" xfId="61" applyFont="1" applyAlignment="1">
      <alignment/>
      <protection/>
    </xf>
    <xf numFmtId="3" fontId="121" fillId="0" borderId="0" xfId="61" applyNumberFormat="1" applyFont="1" applyAlignment="1">
      <alignment/>
      <protection/>
    </xf>
    <xf numFmtId="1" fontId="121" fillId="33" borderId="0" xfId="61" applyNumberFormat="1" applyFont="1" applyFill="1" applyBorder="1" applyAlignment="1">
      <alignment/>
      <protection/>
    </xf>
    <xf numFmtId="1" fontId="121" fillId="0" borderId="0" xfId="61" applyNumberFormat="1" applyFont="1" applyBorder="1" applyAlignment="1">
      <alignment/>
      <protection/>
    </xf>
    <xf numFmtId="0" fontId="121" fillId="0" borderId="0" xfId="61" applyFont="1" applyFill="1" applyAlignment="1">
      <alignment/>
      <protection/>
    </xf>
    <xf numFmtId="1" fontId="121" fillId="0" borderId="0" xfId="61" applyNumberFormat="1" applyFont="1" applyAlignment="1">
      <alignment/>
      <protection/>
    </xf>
    <xf numFmtId="0" fontId="4" fillId="0" borderId="0" xfId="61" applyFont="1" applyFill="1" applyAlignment="1">
      <alignment/>
      <protection/>
    </xf>
    <xf numFmtId="0" fontId="23" fillId="0" borderId="0" xfId="61" applyFont="1" applyFill="1" applyAlignment="1">
      <alignment/>
      <protection/>
    </xf>
    <xf numFmtId="0" fontId="4" fillId="0" borderId="0" xfId="61" applyFont="1" applyFill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149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4" fontId="12" fillId="0" borderId="0" xfId="61" applyNumberFormat="1" applyFont="1" applyAlignment="1">
      <alignment/>
      <protection/>
    </xf>
    <xf numFmtId="0" fontId="12" fillId="0" borderId="0" xfId="61" applyFont="1" applyAlignment="1">
      <alignment/>
      <protection/>
    </xf>
    <xf numFmtId="4" fontId="12" fillId="7" borderId="21" xfId="61" applyNumberFormat="1" applyFont="1" applyFill="1" applyBorder="1" applyAlignment="1">
      <alignment horizontal="center" vertical="center"/>
      <protection/>
    </xf>
    <xf numFmtId="0" fontId="12" fillId="7" borderId="21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/>
      <protection/>
    </xf>
    <xf numFmtId="0" fontId="12" fillId="0" borderId="22" xfId="61" applyFont="1" applyFill="1" applyBorder="1" applyAlignment="1">
      <alignment/>
      <protection/>
    </xf>
    <xf numFmtId="0" fontId="12" fillId="0" borderId="12" xfId="61" applyFont="1" applyFill="1" applyBorder="1" applyAlignment="1">
      <alignment/>
      <protection/>
    </xf>
    <xf numFmtId="4" fontId="12" fillId="0" borderId="12" xfId="61" applyNumberFormat="1" applyFont="1" applyFill="1" applyBorder="1" applyAlignment="1">
      <alignment horizontal="center" vertical="center"/>
      <protection/>
    </xf>
    <xf numFmtId="3" fontId="12" fillId="7" borderId="0" xfId="61" applyNumberFormat="1" applyFont="1" applyFill="1" applyAlignment="1">
      <alignment horizontal="right"/>
      <protection/>
    </xf>
    <xf numFmtId="0" fontId="23" fillId="0" borderId="22" xfId="61" applyFont="1" applyFill="1" applyBorder="1" applyAlignment="1">
      <alignment/>
      <protection/>
    </xf>
    <xf numFmtId="0" fontId="4" fillId="7" borderId="22" xfId="61" applyFont="1" applyFill="1" applyBorder="1" applyAlignment="1">
      <alignment/>
      <protection/>
    </xf>
    <xf numFmtId="0" fontId="12" fillId="7" borderId="0" xfId="61" applyFont="1" applyFill="1" applyAlignment="1">
      <alignment vertical="center"/>
      <protection/>
    </xf>
    <xf numFmtId="0" fontId="4" fillId="7" borderId="0" xfId="61" applyFont="1" applyFill="1" applyAlignment="1">
      <alignment vertical="center"/>
      <protection/>
    </xf>
    <xf numFmtId="0" fontId="4" fillId="0" borderId="22" xfId="61" applyFont="1" applyBorder="1" applyAlignment="1">
      <alignment/>
      <protection/>
    </xf>
    <xf numFmtId="0" fontId="4" fillId="0" borderId="0" xfId="61" applyFont="1" applyAlignment="1">
      <alignment vertical="center"/>
      <protection/>
    </xf>
    <xf numFmtId="3" fontId="4" fillId="0" borderId="0" xfId="61" applyNumberFormat="1" applyFont="1" applyAlignment="1">
      <alignment horizontal="right"/>
      <protection/>
    </xf>
    <xf numFmtId="3" fontId="4" fillId="0" borderId="0" xfId="61" applyNumberFormat="1" applyFont="1" applyBorder="1" applyAlignment="1">
      <alignment horizontal="right"/>
      <protection/>
    </xf>
    <xf numFmtId="0" fontId="4" fillId="0" borderId="11" xfId="61" applyFont="1" applyBorder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 vertical="top"/>
      <protection/>
    </xf>
    <xf numFmtId="4" fontId="139" fillId="0" borderId="11" xfId="61" applyNumberFormat="1" applyFont="1" applyBorder="1" applyAlignment="1">
      <alignment/>
      <protection/>
    </xf>
    <xf numFmtId="4" fontId="139" fillId="0" borderId="0" xfId="61" applyNumberFormat="1" applyFont="1" applyBorder="1" applyAlignment="1">
      <alignment/>
      <protection/>
    </xf>
    <xf numFmtId="3" fontId="139" fillId="0" borderId="0" xfId="61" applyNumberFormat="1" applyFont="1" applyBorder="1" applyAlignment="1">
      <alignment horizontal="right"/>
      <protection/>
    </xf>
    <xf numFmtId="0" fontId="4" fillId="7" borderId="11" xfId="61" applyFont="1" applyFill="1" applyBorder="1" applyAlignment="1">
      <alignment/>
      <protection/>
    </xf>
    <xf numFmtId="0" fontId="4" fillId="0" borderId="32" xfId="61" applyFont="1" applyBorder="1" applyAlignment="1">
      <alignment/>
      <protection/>
    </xf>
    <xf numFmtId="4" fontId="139" fillId="0" borderId="32" xfId="61" applyNumberFormat="1" applyFont="1" applyBorder="1" applyAlignment="1">
      <alignment/>
      <protection/>
    </xf>
    <xf numFmtId="0" fontId="120" fillId="0" borderId="0" xfId="0" applyFont="1" applyFill="1" applyBorder="1" applyAlignment="1">
      <alignment/>
    </xf>
    <xf numFmtId="3" fontId="139" fillId="0" borderId="0" xfId="61" applyNumberFormat="1" applyFont="1" applyBorder="1" applyAlignment="1">
      <alignment/>
      <protection/>
    </xf>
    <xf numFmtId="0" fontId="4" fillId="0" borderId="28" xfId="61" applyFont="1" applyBorder="1" applyAlignment="1">
      <alignment/>
      <protection/>
    </xf>
    <xf numFmtId="0" fontId="4" fillId="0" borderId="20" xfId="61" applyFont="1" applyBorder="1" applyAlignment="1">
      <alignment/>
      <protection/>
    </xf>
    <xf numFmtId="3" fontId="4" fillId="0" borderId="0" xfId="61" applyNumberFormat="1" applyFont="1" applyAlignment="1">
      <alignment vertical="center"/>
      <protection/>
    </xf>
    <xf numFmtId="0" fontId="4" fillId="0" borderId="12" xfId="61" applyFont="1" applyBorder="1" applyAlignment="1">
      <alignment/>
      <protection/>
    </xf>
    <xf numFmtId="4" fontId="12" fillId="0" borderId="12" xfId="61" applyNumberFormat="1" applyFont="1" applyBorder="1" applyAlignment="1">
      <alignment/>
      <protection/>
    </xf>
    <xf numFmtId="4" fontId="12" fillId="0" borderId="0" xfId="61" applyNumberFormat="1" applyFont="1" applyBorder="1" applyAlignment="1">
      <alignment/>
      <protection/>
    </xf>
    <xf numFmtId="0" fontId="149" fillId="0" borderId="0" xfId="61" applyFont="1" applyBorder="1" applyAlignment="1">
      <alignment/>
      <protection/>
    </xf>
    <xf numFmtId="4" fontId="157" fillId="0" borderId="0" xfId="61" applyNumberFormat="1" applyFont="1" applyBorder="1" applyAlignment="1">
      <alignment/>
      <protection/>
    </xf>
    <xf numFmtId="0" fontId="149" fillId="0" borderId="0" xfId="46" applyFont="1" applyBorder="1" applyAlignment="1">
      <alignment/>
    </xf>
    <xf numFmtId="0" fontId="149" fillId="33" borderId="0" xfId="61" applyFont="1" applyFill="1" applyBorder="1" applyAlignment="1">
      <alignment/>
      <protection/>
    </xf>
    <xf numFmtId="4" fontId="157" fillId="33" borderId="0" xfId="61" applyNumberFormat="1" applyFont="1" applyFill="1" applyBorder="1" applyAlignment="1">
      <alignment/>
      <protection/>
    </xf>
    <xf numFmtId="0" fontId="157" fillId="33" borderId="0" xfId="61" applyFont="1" applyFill="1" applyBorder="1" applyAlignment="1">
      <alignment/>
      <protection/>
    </xf>
    <xf numFmtId="2" fontId="157" fillId="33" borderId="0" xfId="61" applyNumberFormat="1" applyFont="1" applyFill="1" applyBorder="1" applyAlignment="1">
      <alignment/>
      <protection/>
    </xf>
    <xf numFmtId="3" fontId="4" fillId="0" borderId="0" xfId="61" applyNumberFormat="1" applyFont="1" applyFill="1" applyAlignment="1">
      <alignment horizontal="right"/>
      <protection/>
    </xf>
    <xf numFmtId="3" fontId="4" fillId="0" borderId="0" xfId="61" applyNumberFormat="1" applyFont="1" applyFill="1" applyAlignment="1">
      <alignment vertical="center"/>
      <protection/>
    </xf>
    <xf numFmtId="3" fontId="4" fillId="0" borderId="20" xfId="61" applyNumberFormat="1" applyFont="1" applyBorder="1" applyAlignment="1">
      <alignment vertical="center"/>
      <protection/>
    </xf>
    <xf numFmtId="0" fontId="4" fillId="0" borderId="12" xfId="61" applyFont="1" applyFill="1" applyBorder="1" applyAlignment="1">
      <alignment/>
      <protection/>
    </xf>
    <xf numFmtId="0" fontId="149" fillId="0" borderId="0" xfId="61" applyFont="1" applyFill="1" applyBorder="1" applyAlignment="1">
      <alignment/>
      <protection/>
    </xf>
    <xf numFmtId="0" fontId="149" fillId="33" borderId="0" xfId="61" applyFont="1" applyFill="1" applyAlignment="1">
      <alignment/>
      <protection/>
    </xf>
    <xf numFmtId="1" fontId="149" fillId="0" borderId="0" xfId="61" applyNumberFormat="1" applyFont="1" applyFill="1" applyBorder="1" applyAlignment="1">
      <alignment/>
      <protection/>
    </xf>
    <xf numFmtId="0" fontId="149" fillId="0" borderId="0" xfId="61" applyFont="1" applyFill="1" applyBorder="1">
      <alignment vertical="top"/>
      <protection/>
    </xf>
    <xf numFmtId="3" fontId="149" fillId="0" borderId="0" xfId="61" applyNumberFormat="1" applyFont="1" applyFill="1" applyBorder="1" applyAlignment="1">
      <alignment horizontal="right"/>
      <protection/>
    </xf>
    <xf numFmtId="194" fontId="149" fillId="33" borderId="0" xfId="61" applyNumberFormat="1" applyFont="1" applyFill="1" applyBorder="1" applyAlignment="1">
      <alignment/>
      <protection/>
    </xf>
    <xf numFmtId="3" fontId="149" fillId="33" borderId="0" xfId="61" applyNumberFormat="1" applyFont="1" applyFill="1" applyBorder="1" applyAlignment="1">
      <alignment/>
      <protection/>
    </xf>
    <xf numFmtId="0" fontId="12" fillId="7" borderId="33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3" fontId="12" fillId="7" borderId="25" xfId="61" applyNumberFormat="1" applyFont="1" applyFill="1" applyBorder="1" applyAlignment="1">
      <alignment horizontal="center" vertical="center"/>
      <protection/>
    </xf>
    <xf numFmtId="3" fontId="23" fillId="0" borderId="25" xfId="61" applyNumberFormat="1" applyFont="1" applyFill="1" applyBorder="1" applyAlignment="1">
      <alignment horizontal="center" vertical="center"/>
      <protection/>
    </xf>
    <xf numFmtId="3" fontId="4" fillId="0" borderId="25" xfId="61" applyNumberFormat="1" applyFont="1" applyBorder="1" applyAlignment="1">
      <alignment horizontal="center" vertical="center"/>
      <protection/>
    </xf>
    <xf numFmtId="197" fontId="4" fillId="0" borderId="0" xfId="61" applyNumberFormat="1" applyFont="1" applyAlignment="1">
      <alignment/>
      <protection/>
    </xf>
    <xf numFmtId="3" fontId="4" fillId="0" borderId="25" xfId="61" applyNumberFormat="1" applyFont="1" applyFill="1" applyBorder="1" applyAlignment="1">
      <alignment horizontal="center" vertical="center"/>
      <protection/>
    </xf>
    <xf numFmtId="3" fontId="12" fillId="7" borderId="25" xfId="61" applyNumberFormat="1" applyFont="1" applyFill="1" applyBorder="1" applyAlignment="1">
      <alignment horizontal="right" vertical="center"/>
      <protection/>
    </xf>
    <xf numFmtId="3" fontId="4" fillId="0" borderId="24" xfId="61" applyNumberFormat="1" applyFont="1" applyBorder="1" applyAlignment="1">
      <alignment horizontal="center" vertical="center"/>
      <protection/>
    </xf>
    <xf numFmtId="3" fontId="157" fillId="33" borderId="0" xfId="61" applyNumberFormat="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/>
      <protection/>
    </xf>
    <xf numFmtId="4" fontId="12" fillId="33" borderId="0" xfId="61" applyNumberFormat="1" applyFont="1" applyFill="1" applyBorder="1" applyAlignment="1">
      <alignment/>
      <protection/>
    </xf>
    <xf numFmtId="3" fontId="149" fillId="0" borderId="0" xfId="61" applyNumberFormat="1" applyFont="1" applyAlignment="1">
      <alignment/>
      <protection/>
    </xf>
    <xf numFmtId="3" fontId="149" fillId="0" borderId="0" xfId="61" applyNumberFormat="1" applyFont="1" applyFill="1" applyBorder="1" applyAlignment="1">
      <alignment/>
      <protection/>
    </xf>
    <xf numFmtId="196" fontId="149" fillId="0" borderId="0" xfId="61" applyNumberFormat="1" applyFont="1" applyFill="1" applyBorder="1" applyAlignment="1">
      <alignment/>
      <protection/>
    </xf>
    <xf numFmtId="1" fontId="149" fillId="33" borderId="0" xfId="61" applyNumberFormat="1" applyFont="1" applyFill="1" applyBorder="1" applyAlignment="1">
      <alignment/>
      <protection/>
    </xf>
    <xf numFmtId="1" fontId="4" fillId="33" borderId="0" xfId="61" applyNumberFormat="1" applyFont="1" applyFill="1" applyBorder="1" applyAlignment="1">
      <alignment/>
      <protection/>
    </xf>
    <xf numFmtId="1" fontId="4" fillId="0" borderId="0" xfId="61" applyNumberFormat="1" applyFont="1" applyBorder="1" applyAlignment="1">
      <alignment/>
      <protection/>
    </xf>
    <xf numFmtId="1" fontId="4" fillId="0" borderId="0" xfId="61" applyNumberFormat="1" applyFont="1" applyAlignment="1">
      <alignment/>
      <protection/>
    </xf>
    <xf numFmtId="0" fontId="4" fillId="0" borderId="0" xfId="61" applyFont="1" applyProtection="1">
      <alignment vertical="top"/>
      <protection locked="0"/>
    </xf>
    <xf numFmtId="0" fontId="4" fillId="33" borderId="0" xfId="61" applyFont="1" applyFill="1" applyProtection="1">
      <alignment vertical="top"/>
      <protection locked="0"/>
    </xf>
    <xf numFmtId="0" fontId="12" fillId="33" borderId="0" xfId="61" applyFont="1" applyFill="1" applyProtection="1">
      <alignment vertical="top"/>
      <protection locked="0"/>
    </xf>
    <xf numFmtId="0" fontId="4" fillId="0" borderId="0" xfId="61" applyFont="1" applyFill="1" applyProtection="1">
      <alignment vertical="top"/>
      <protection locked="0"/>
    </xf>
    <xf numFmtId="0" fontId="6" fillId="0" borderId="0" xfId="61" applyFont="1" applyProtection="1">
      <alignment vertical="top"/>
      <protection locked="0"/>
    </xf>
    <xf numFmtId="0" fontId="8" fillId="33" borderId="0" xfId="61" applyFont="1" applyFill="1" applyProtection="1">
      <alignment vertical="top"/>
      <protection locked="0"/>
    </xf>
    <xf numFmtId="0" fontId="158" fillId="0" borderId="0" xfId="61" applyFont="1" applyProtection="1">
      <alignment vertical="top"/>
      <protection locked="0"/>
    </xf>
    <xf numFmtId="0" fontId="8" fillId="0" borderId="0" xfId="61" applyFont="1" applyProtection="1">
      <alignment vertical="top"/>
      <protection locked="0"/>
    </xf>
    <xf numFmtId="0" fontId="18" fillId="0" borderId="0" xfId="61" applyFont="1" applyProtection="1">
      <alignment vertical="top"/>
      <protection locked="0"/>
    </xf>
    <xf numFmtId="0" fontId="12" fillId="0" borderId="0" xfId="61" applyFont="1" applyProtection="1">
      <alignment vertical="top"/>
      <protection locked="0"/>
    </xf>
    <xf numFmtId="0" fontId="3" fillId="35" borderId="21" xfId="61" applyFont="1" applyFill="1" applyBorder="1" applyAlignment="1" applyProtection="1">
      <alignment horizontal="center" vertical="center"/>
      <protection locked="0"/>
    </xf>
    <xf numFmtId="0" fontId="3" fillId="0" borderId="22" xfId="61" applyFont="1" applyBorder="1" applyProtection="1">
      <alignment vertical="top"/>
      <protection locked="0"/>
    </xf>
    <xf numFmtId="0" fontId="3" fillId="0" borderId="0" xfId="61" applyFont="1" applyBorder="1" applyProtection="1">
      <alignment vertical="top"/>
      <protection locked="0"/>
    </xf>
    <xf numFmtId="3" fontId="3" fillId="0" borderId="12" xfId="61" applyNumberFormat="1" applyFont="1" applyBorder="1" applyAlignment="1" applyProtection="1">
      <alignment horizontal="center"/>
      <protection locked="0"/>
    </xf>
    <xf numFmtId="0" fontId="3" fillId="0" borderId="12" xfId="61" applyFont="1" applyBorder="1" applyAlignment="1" applyProtection="1">
      <alignment horizontal="center"/>
      <protection locked="0"/>
    </xf>
    <xf numFmtId="0" fontId="0" fillId="0" borderId="22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0" fontId="0" fillId="35" borderId="22" xfId="61" applyFont="1" applyFill="1" applyBorder="1" applyProtection="1">
      <alignment vertical="top"/>
      <protection locked="0"/>
    </xf>
    <xf numFmtId="0" fontId="3" fillId="35" borderId="0" xfId="61" applyFont="1" applyFill="1" applyBorder="1" applyProtection="1">
      <alignment vertical="top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0" fillId="0" borderId="0" xfId="61" applyFont="1" applyAlignment="1">
      <alignment horizontal="left" indent="1"/>
      <protection/>
    </xf>
    <xf numFmtId="3" fontId="120" fillId="0" borderId="0" xfId="0" applyNumberFormat="1" applyFont="1" applyFill="1" applyBorder="1" applyAlignment="1">
      <alignment/>
    </xf>
    <xf numFmtId="0" fontId="0" fillId="0" borderId="0" xfId="61" applyBorder="1">
      <alignment vertical="top"/>
      <protection/>
    </xf>
    <xf numFmtId="0" fontId="3" fillId="35" borderId="22" xfId="61" applyFont="1" applyFill="1" applyBorder="1" applyProtection="1">
      <alignment vertical="top"/>
      <protection locked="0"/>
    </xf>
    <xf numFmtId="0" fontId="3" fillId="35" borderId="12" xfId="61" applyFont="1" applyFill="1" applyBorder="1" applyAlignment="1" applyProtection="1">
      <alignment horizontal="center" vertical="center"/>
      <protection locked="0"/>
    </xf>
    <xf numFmtId="0" fontId="12" fillId="35" borderId="33" xfId="61" applyFont="1" applyFill="1" applyBorder="1" applyAlignment="1" applyProtection="1">
      <alignment horizontal="center"/>
      <protection locked="0"/>
    </xf>
    <xf numFmtId="0" fontId="12" fillId="0" borderId="33" xfId="61" applyFont="1" applyBorder="1" applyAlignment="1" applyProtection="1">
      <alignment horizontal="center"/>
      <protection locked="0"/>
    </xf>
    <xf numFmtId="3" fontId="12" fillId="35" borderId="25" xfId="61" applyNumberFormat="1" applyFont="1" applyFill="1" applyBorder="1" applyAlignment="1" applyProtection="1">
      <alignment horizontal="center" vertical="center"/>
      <protection locked="0"/>
    </xf>
    <xf numFmtId="3" fontId="4" fillId="0" borderId="25" xfId="61" applyNumberFormat="1" applyFont="1" applyBorder="1" applyAlignment="1" applyProtection="1">
      <alignment horizontal="center" vertical="center"/>
      <protection locked="0"/>
    </xf>
    <xf numFmtId="3" fontId="4" fillId="0" borderId="0" xfId="61" applyNumberFormat="1" applyFont="1" applyProtection="1">
      <alignment vertical="top"/>
      <protection locked="0"/>
    </xf>
    <xf numFmtId="3" fontId="4" fillId="0" borderId="18" xfId="61" applyNumberFormat="1" applyFont="1" applyBorder="1" applyAlignment="1" applyProtection="1">
      <alignment horizontal="center" vertical="center"/>
      <protection locked="0"/>
    </xf>
    <xf numFmtId="3" fontId="12" fillId="35" borderId="18" xfId="61" applyNumberFormat="1" applyFont="1" applyFill="1" applyBorder="1" applyAlignment="1" applyProtection="1">
      <alignment horizontal="center" vertical="center"/>
      <protection locked="0"/>
    </xf>
    <xf numFmtId="3" fontId="12" fillId="0" borderId="0" xfId="61" applyNumberFormat="1" applyFont="1" applyProtection="1">
      <alignment vertical="top"/>
      <protection locked="0"/>
    </xf>
    <xf numFmtId="3" fontId="4" fillId="33" borderId="0" xfId="61" applyNumberFormat="1" applyFont="1" applyFill="1" applyProtection="1">
      <alignment vertical="top"/>
      <protection locked="0"/>
    </xf>
    <xf numFmtId="3" fontId="3" fillId="35" borderId="18" xfId="61" applyNumberFormat="1" applyFont="1" applyFill="1" applyBorder="1" applyAlignment="1" applyProtection="1">
      <alignment horizontal="right" vertical="center"/>
      <protection locked="0"/>
    </xf>
    <xf numFmtId="3" fontId="12" fillId="33" borderId="0" xfId="61" applyNumberFormat="1" applyFont="1" applyFill="1" applyProtection="1">
      <alignment vertical="top"/>
      <protection locked="0"/>
    </xf>
    <xf numFmtId="3" fontId="12" fillId="39" borderId="25" xfId="61" applyNumberFormat="1" applyFont="1" applyFill="1" applyBorder="1" applyAlignment="1" applyProtection="1">
      <alignment horizontal="center" vertical="center"/>
      <protection locked="0"/>
    </xf>
    <xf numFmtId="0" fontId="3" fillId="40" borderId="22" xfId="61" applyFont="1" applyFill="1" applyBorder="1" applyProtection="1">
      <alignment vertical="top"/>
      <protection locked="0"/>
    </xf>
    <xf numFmtId="0" fontId="3" fillId="40" borderId="0" xfId="61" applyFont="1" applyFill="1" applyBorder="1" applyProtection="1">
      <alignment vertical="top"/>
      <protection locked="0"/>
    </xf>
    <xf numFmtId="0" fontId="0" fillId="0" borderId="22" xfId="61" applyFont="1" applyFill="1" applyBorder="1" applyProtection="1">
      <alignment vertical="top"/>
      <protection locked="0"/>
    </xf>
    <xf numFmtId="0" fontId="3" fillId="0" borderId="0" xfId="61" applyFont="1" applyFill="1" applyBorder="1" applyProtection="1">
      <alignment vertical="top"/>
      <protection locked="0"/>
    </xf>
    <xf numFmtId="0" fontId="0" fillId="0" borderId="0" xfId="61" applyFont="1" applyFill="1" applyBorder="1" applyProtection="1">
      <alignment vertical="top"/>
      <protection locked="0"/>
    </xf>
    <xf numFmtId="3" fontId="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34" xfId="61" applyFont="1" applyBorder="1" applyProtection="1">
      <alignment vertical="top"/>
      <protection locked="0"/>
    </xf>
    <xf numFmtId="0" fontId="0" fillId="0" borderId="35" xfId="61" applyFont="1" applyBorder="1" applyProtection="1">
      <alignment vertical="top"/>
      <protection locked="0"/>
    </xf>
    <xf numFmtId="3" fontId="8" fillId="0" borderId="0" xfId="61" applyNumberFormat="1" applyFont="1" applyBorder="1" applyProtection="1">
      <alignment vertical="top"/>
      <protection locked="0"/>
    </xf>
    <xf numFmtId="3" fontId="6" fillId="0" borderId="0" xfId="61" applyNumberFormat="1" applyFont="1" applyProtection="1">
      <alignment vertical="top"/>
      <protection locked="0"/>
    </xf>
    <xf numFmtId="3" fontId="8" fillId="0" borderId="0" xfId="61" applyNumberFormat="1" applyFont="1" applyProtection="1">
      <alignment vertical="top"/>
      <protection locked="0"/>
    </xf>
    <xf numFmtId="3" fontId="8" fillId="33" borderId="0" xfId="61" applyNumberFormat="1" applyFont="1" applyFill="1" applyProtection="1">
      <alignment vertical="top"/>
      <protection locked="0"/>
    </xf>
    <xf numFmtId="4" fontId="136" fillId="34" borderId="0" xfId="61" applyNumberFormat="1" applyFont="1" applyFill="1" applyBorder="1" applyAlignment="1">
      <alignment/>
      <protection/>
    </xf>
    <xf numFmtId="0" fontId="158" fillId="33" borderId="0" xfId="61" applyFont="1" applyFill="1" applyProtection="1">
      <alignment vertical="top"/>
      <protection locked="0"/>
    </xf>
    <xf numFmtId="3" fontId="158" fillId="33" borderId="0" xfId="61" applyNumberFormat="1" applyFont="1" applyFill="1" applyProtection="1">
      <alignment vertical="top"/>
      <protection locked="0"/>
    </xf>
    <xf numFmtId="0" fontId="158" fillId="0" borderId="0" xfId="46" applyFont="1" applyBorder="1" applyAlignment="1">
      <alignment/>
    </xf>
    <xf numFmtId="3" fontId="158" fillId="0" borderId="0" xfId="61" applyNumberFormat="1" applyFont="1" applyProtection="1">
      <alignment vertical="top"/>
      <protection locked="0"/>
    </xf>
    <xf numFmtId="0" fontId="159" fillId="0" borderId="0" xfId="61" applyFont="1" applyProtection="1">
      <alignment vertical="top"/>
      <protection locked="0"/>
    </xf>
    <xf numFmtId="0" fontId="160" fillId="0" borderId="0" xfId="61" applyFont="1" applyProtection="1">
      <alignment vertical="top"/>
      <protection locked="0"/>
    </xf>
    <xf numFmtId="0" fontId="18" fillId="0" borderId="0" xfId="61" applyFont="1" applyAlignment="1" applyProtection="1">
      <alignment horizontal="center" vertical="center"/>
      <protection locked="0"/>
    </xf>
    <xf numFmtId="194" fontId="8" fillId="0" borderId="0" xfId="61" applyNumberFormat="1" applyFont="1" applyProtection="1">
      <alignment vertical="top"/>
      <protection locked="0"/>
    </xf>
    <xf numFmtId="0" fontId="9" fillId="0" borderId="0" xfId="61" applyFont="1" applyProtection="1">
      <alignment vertical="top"/>
      <protection locked="0"/>
    </xf>
    <xf numFmtId="3" fontId="9" fillId="41" borderId="0" xfId="61" applyNumberFormat="1" applyFont="1" applyFill="1" applyProtection="1">
      <alignment vertical="top"/>
      <protection locked="0"/>
    </xf>
    <xf numFmtId="3" fontId="9" fillId="36" borderId="0" xfId="61" applyNumberFormat="1" applyFont="1" applyFill="1" applyProtection="1">
      <alignment vertical="top"/>
      <protection locked="0"/>
    </xf>
    <xf numFmtId="3" fontId="6" fillId="41" borderId="0" xfId="61" applyNumberFormat="1" applyFont="1" applyFill="1" applyProtection="1">
      <alignment vertical="top"/>
      <protection locked="0"/>
    </xf>
    <xf numFmtId="3" fontId="16" fillId="36" borderId="0" xfId="61" applyNumberFormat="1" applyFont="1" applyFill="1" applyProtection="1">
      <alignment vertical="top"/>
      <protection locked="0"/>
    </xf>
    <xf numFmtId="3" fontId="6" fillId="36" borderId="0" xfId="61" applyNumberFormat="1" applyFont="1" applyFill="1" applyProtection="1">
      <alignment vertical="top"/>
      <protection locked="0"/>
    </xf>
    <xf numFmtId="3" fontId="8" fillId="41" borderId="0" xfId="61" applyNumberFormat="1" applyFont="1" applyFill="1" applyBorder="1" applyProtection="1">
      <alignment vertical="top"/>
      <protection locked="0"/>
    </xf>
    <xf numFmtId="3" fontId="9" fillId="36" borderId="0" xfId="61" applyNumberFormat="1" applyFont="1" applyFill="1" applyBorder="1" applyProtection="1">
      <alignment vertical="top"/>
      <protection locked="0"/>
    </xf>
    <xf numFmtId="3" fontId="18" fillId="36" borderId="0" xfId="61" applyNumberFormat="1" applyFont="1" applyFill="1" applyBorder="1" applyProtection="1">
      <alignment vertical="top"/>
      <protection locked="0"/>
    </xf>
    <xf numFmtId="3" fontId="8" fillId="36" borderId="0" xfId="61" applyNumberFormat="1" applyFont="1" applyFill="1" applyBorder="1" applyProtection="1">
      <alignment vertical="top"/>
      <protection locked="0"/>
    </xf>
    <xf numFmtId="3" fontId="158" fillId="41" borderId="0" xfId="61" applyNumberFormat="1" applyFont="1" applyFill="1" applyProtection="1">
      <alignment vertical="top"/>
      <protection locked="0"/>
    </xf>
    <xf numFmtId="3" fontId="158" fillId="36" borderId="0" xfId="61" applyNumberFormat="1" applyFont="1" applyFill="1" applyProtection="1">
      <alignment vertical="top"/>
      <protection locked="0"/>
    </xf>
    <xf numFmtId="3" fontId="158" fillId="42" borderId="0" xfId="61" applyNumberFormat="1" applyFont="1" applyFill="1" applyProtection="1">
      <alignment vertical="top"/>
      <protection locked="0"/>
    </xf>
    <xf numFmtId="3" fontId="158" fillId="43" borderId="0" xfId="61" applyNumberFormat="1" applyFont="1" applyFill="1" applyProtection="1">
      <alignment vertical="top"/>
      <protection locked="0"/>
    </xf>
    <xf numFmtId="0" fontId="158" fillId="42" borderId="0" xfId="61" applyFont="1" applyFill="1" applyBorder="1" applyProtection="1">
      <alignment vertical="top"/>
      <protection locked="0"/>
    </xf>
    <xf numFmtId="0" fontId="158" fillId="43" borderId="0" xfId="61" applyFont="1" applyFill="1" applyBorder="1" applyProtection="1">
      <alignment vertical="top"/>
      <protection locked="0"/>
    </xf>
    <xf numFmtId="0" fontId="158" fillId="36" borderId="0" xfId="61" applyFont="1" applyFill="1" applyBorder="1" applyProtection="1">
      <alignment vertical="top"/>
      <protection locked="0"/>
    </xf>
    <xf numFmtId="0" fontId="158" fillId="36" borderId="0" xfId="61" applyFont="1" applyFill="1" applyProtection="1">
      <alignment vertical="top"/>
      <protection locked="0"/>
    </xf>
    <xf numFmtId="1" fontId="149" fillId="43" borderId="0" xfId="61" applyNumberFormat="1" applyFont="1" applyFill="1" applyBorder="1" applyProtection="1">
      <alignment vertical="top"/>
      <protection locked="0"/>
    </xf>
    <xf numFmtId="0" fontId="158" fillId="43" borderId="0" xfId="61" applyFont="1" applyFill="1" applyBorder="1" applyAlignment="1" applyProtection="1">
      <alignment horizontal="left" vertical="top"/>
      <protection locked="0"/>
    </xf>
    <xf numFmtId="0" fontId="161" fillId="33" borderId="0" xfId="61" applyFont="1" applyFill="1" applyBorder="1">
      <alignment vertical="top"/>
      <protection/>
    </xf>
    <xf numFmtId="3" fontId="149" fillId="33" borderId="0" xfId="61" applyNumberFormat="1" applyFont="1" applyFill="1" applyBorder="1" applyAlignment="1">
      <alignment horizontal="right"/>
      <protection/>
    </xf>
    <xf numFmtId="2" fontId="158" fillId="43" borderId="0" xfId="61" applyNumberFormat="1" applyFont="1" applyFill="1" applyBorder="1" applyAlignment="1" applyProtection="1">
      <alignment horizontal="left" vertical="top"/>
      <protection locked="0"/>
    </xf>
    <xf numFmtId="3" fontId="149" fillId="33" borderId="0" xfId="61" applyNumberFormat="1" applyFont="1" applyFill="1" applyBorder="1" applyAlignment="1" applyProtection="1">
      <alignment horizontal="right" vertical="center"/>
      <protection locked="0"/>
    </xf>
    <xf numFmtId="1" fontId="149" fillId="33" borderId="0" xfId="61" applyNumberFormat="1" applyFont="1" applyFill="1" applyBorder="1" applyAlignment="1">
      <alignment horizontal="right"/>
      <protection/>
    </xf>
    <xf numFmtId="0" fontId="158" fillId="41" borderId="0" xfId="61" applyFont="1" applyFill="1" applyProtection="1">
      <alignment vertical="top"/>
      <protection locked="0"/>
    </xf>
    <xf numFmtId="0" fontId="8" fillId="43" borderId="0" xfId="61" applyFont="1" applyFill="1" applyBorder="1" applyProtection="1">
      <alignment vertical="top"/>
      <protection locked="0"/>
    </xf>
    <xf numFmtId="0" fontId="0" fillId="33" borderId="0" xfId="61" applyFont="1" applyFill="1" applyBorder="1">
      <alignment vertical="top"/>
      <protection/>
    </xf>
    <xf numFmtId="1" fontId="4" fillId="33" borderId="0" xfId="61" applyNumberFormat="1" applyFont="1" applyFill="1" applyBorder="1" applyAlignment="1">
      <alignment horizontal="right"/>
      <protection/>
    </xf>
    <xf numFmtId="2" fontId="8" fillId="43" borderId="0" xfId="61" applyNumberFormat="1" applyFont="1" applyFill="1" applyBorder="1" applyAlignment="1" applyProtection="1">
      <alignment horizontal="left" vertical="top"/>
      <protection locked="0"/>
    </xf>
    <xf numFmtId="0" fontId="8" fillId="42" borderId="0" xfId="61" applyFont="1" applyFill="1" applyBorder="1" applyProtection="1">
      <alignment vertical="top"/>
      <protection locked="0"/>
    </xf>
    <xf numFmtId="0" fontId="8" fillId="33" borderId="0" xfId="61" applyFont="1" applyFill="1" applyBorder="1" applyProtection="1">
      <alignment vertical="top"/>
      <protection locked="0"/>
    </xf>
    <xf numFmtId="0" fontId="8" fillId="33" borderId="0" xfId="61" applyFont="1" applyFill="1" applyBorder="1" applyAlignment="1" applyProtection="1">
      <alignment horizontal="left" vertical="top"/>
      <protection locked="0"/>
    </xf>
    <xf numFmtId="0" fontId="8" fillId="0" borderId="0" xfId="61" applyFont="1" applyBorder="1" applyProtection="1">
      <alignment vertical="top"/>
      <protection locked="0"/>
    </xf>
    <xf numFmtId="0" fontId="8" fillId="33" borderId="0" xfId="61" applyFont="1" applyFill="1" applyAlignment="1" applyProtection="1">
      <alignment horizontal="right" vertical="center"/>
      <protection locked="0"/>
    </xf>
    <xf numFmtId="0" fontId="8" fillId="0" borderId="0" xfId="61" applyFont="1" applyAlignment="1" applyProtection="1">
      <alignment horizontal="right" vertical="center"/>
      <protection locked="0"/>
    </xf>
    <xf numFmtId="0" fontId="9" fillId="0" borderId="0" xfId="61" applyFont="1" applyAlignment="1" applyProtection="1">
      <alignment horizontal="right" vertical="center"/>
      <protection locked="0"/>
    </xf>
    <xf numFmtId="3" fontId="12" fillId="42" borderId="25" xfId="61" applyNumberFormat="1" applyFont="1" applyFill="1" applyBorder="1" applyAlignment="1" applyProtection="1">
      <alignment horizontal="center" vertical="center"/>
      <protection locked="0"/>
    </xf>
    <xf numFmtId="3" fontId="8" fillId="7" borderId="18" xfId="61" applyNumberFormat="1" applyFont="1" applyFill="1" applyBorder="1" applyProtection="1">
      <alignment vertical="top"/>
      <protection locked="0"/>
    </xf>
    <xf numFmtId="3" fontId="8" fillId="0" borderId="18" xfId="61" applyNumberFormat="1" applyFont="1" applyFill="1" applyBorder="1" applyProtection="1">
      <alignment vertical="top"/>
      <protection locked="0"/>
    </xf>
    <xf numFmtId="0" fontId="4" fillId="0" borderId="36" xfId="61" applyFont="1" applyBorder="1" applyAlignment="1" applyProtection="1">
      <alignment horizontal="center" vertical="center"/>
      <protection locked="0"/>
    </xf>
    <xf numFmtId="0" fontId="161" fillId="0" borderId="0" xfId="61" applyFont="1" applyProtection="1">
      <alignment vertical="top"/>
      <protection locked="0"/>
    </xf>
    <xf numFmtId="0" fontId="3" fillId="35" borderId="37" xfId="61" applyFont="1" applyFill="1" applyBorder="1" applyAlignment="1" applyProtection="1">
      <alignment horizontal="center" vertical="center"/>
      <protection locked="0"/>
    </xf>
    <xf numFmtId="0" fontId="12" fillId="35" borderId="25" xfId="61" applyFont="1" applyFill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2" fillId="35" borderId="18" xfId="61" applyFont="1" applyFill="1" applyBorder="1" applyAlignment="1" applyProtection="1">
      <alignment horizontal="center" vertical="center"/>
      <protection locked="0"/>
    </xf>
    <xf numFmtId="0" fontId="12" fillId="39" borderId="25" xfId="61" applyFont="1" applyFill="1" applyBorder="1" applyAlignment="1" applyProtection="1">
      <alignment horizontal="center" vertical="center"/>
      <protection locked="0"/>
    </xf>
    <xf numFmtId="0" fontId="4" fillId="0" borderId="28" xfId="61" applyFont="1" applyBorder="1" applyProtection="1">
      <alignment vertical="top"/>
      <protection locked="0"/>
    </xf>
    <xf numFmtId="0" fontId="4" fillId="0" borderId="20" xfId="61" applyFont="1" applyBorder="1" applyProtection="1">
      <alignment vertical="top"/>
      <protection locked="0"/>
    </xf>
    <xf numFmtId="3" fontId="4" fillId="0" borderId="0" xfId="61" applyNumberFormat="1" applyFont="1" applyAlignment="1" applyProtection="1">
      <alignment horizontal="right" vertical="center"/>
      <protection locked="0"/>
    </xf>
    <xf numFmtId="3" fontId="8" fillId="0" borderId="12" xfId="61" applyNumberFormat="1" applyFont="1" applyBorder="1" applyProtection="1">
      <alignment vertical="top"/>
      <protection locked="0"/>
    </xf>
    <xf numFmtId="0" fontId="8" fillId="0" borderId="0" xfId="46" applyFont="1" applyBorder="1" applyAlignment="1">
      <alignment/>
    </xf>
    <xf numFmtId="3" fontId="4" fillId="0" borderId="20" xfId="61" applyNumberFormat="1" applyFont="1" applyBorder="1" applyAlignment="1" applyProtection="1">
      <alignment horizontal="right" vertical="center"/>
      <protection locked="0"/>
    </xf>
    <xf numFmtId="3" fontId="160" fillId="42" borderId="0" xfId="61" applyNumberFormat="1" applyFont="1" applyFill="1" applyProtection="1">
      <alignment vertical="top"/>
      <protection locked="0"/>
    </xf>
    <xf numFmtId="0" fontId="160" fillId="42" borderId="0" xfId="61" applyFont="1" applyFill="1" applyBorder="1" applyProtection="1">
      <alignment vertical="top"/>
      <protection locked="0"/>
    </xf>
    <xf numFmtId="0" fontId="160" fillId="43" borderId="0" xfId="61" applyFont="1" applyFill="1" applyBorder="1" applyProtection="1">
      <alignment vertical="top"/>
      <protection locked="0"/>
    </xf>
    <xf numFmtId="2" fontId="160" fillId="43" borderId="0" xfId="61" applyNumberFormat="1" applyFont="1" applyFill="1" applyBorder="1" applyAlignment="1" applyProtection="1">
      <alignment horizontal="left" vertical="top"/>
      <protection locked="0"/>
    </xf>
    <xf numFmtId="0" fontId="162" fillId="33" borderId="0" xfId="61" applyFont="1" applyFill="1" applyBorder="1">
      <alignment vertical="top"/>
      <protection/>
    </xf>
    <xf numFmtId="1" fontId="148" fillId="33" borderId="0" xfId="61" applyNumberFormat="1" applyFont="1" applyFill="1" applyBorder="1" applyAlignment="1">
      <alignment horizontal="right"/>
      <protection/>
    </xf>
    <xf numFmtId="0" fontId="160" fillId="33" borderId="0" xfId="61" applyFont="1" applyFill="1" applyBorder="1" applyProtection="1">
      <alignment vertical="top"/>
      <protection locked="0"/>
    </xf>
    <xf numFmtId="0" fontId="160" fillId="33" borderId="0" xfId="61" applyFont="1" applyFill="1" applyBorder="1" applyAlignment="1" applyProtection="1">
      <alignment horizontal="left" vertical="top"/>
      <protection locked="0"/>
    </xf>
    <xf numFmtId="0" fontId="12" fillId="42" borderId="25" xfId="61" applyFont="1" applyFill="1" applyBorder="1" applyAlignment="1" applyProtection="1">
      <alignment horizontal="center" vertical="center"/>
      <protection locked="0"/>
    </xf>
    <xf numFmtId="0" fontId="8" fillId="7" borderId="18" xfId="61" applyFont="1" applyFill="1" applyBorder="1" applyProtection="1">
      <alignment vertical="top"/>
      <protection locked="0"/>
    </xf>
    <xf numFmtId="0" fontId="8" fillId="0" borderId="18" xfId="61" applyFont="1" applyFill="1" applyBorder="1" applyProtection="1">
      <alignment vertical="top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21" fillId="0" borderId="0" xfId="61" applyFont="1" applyAlignment="1">
      <alignment/>
      <protection/>
    </xf>
    <xf numFmtId="0" fontId="21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41" borderId="0" xfId="61" applyFont="1" applyFill="1" applyAlignment="1">
      <alignment/>
      <protection/>
    </xf>
    <xf numFmtId="0" fontId="7" fillId="41" borderId="0" xfId="61" applyFont="1" applyFill="1" applyAlignment="1">
      <alignment/>
      <protection/>
    </xf>
    <xf numFmtId="0" fontId="7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46" applyFont="1" applyAlignment="1">
      <alignment/>
    </xf>
    <xf numFmtId="0" fontId="26" fillId="0" borderId="0" xfId="61" applyFont="1" applyBorder="1" applyAlignment="1">
      <alignment/>
      <protection/>
    </xf>
    <xf numFmtId="198" fontId="7" fillId="0" borderId="0" xfId="46" applyNumberFormat="1" applyFont="1" applyBorder="1" applyAlignment="1">
      <alignment/>
    </xf>
    <xf numFmtId="0" fontId="27" fillId="0" borderId="0" xfId="46" applyFont="1" applyAlignment="1">
      <alignment horizontal="center"/>
    </xf>
    <xf numFmtId="0" fontId="28" fillId="7" borderId="10" xfId="61" applyFont="1" applyFill="1" applyBorder="1" applyAlignment="1">
      <alignment horizontal="center" vertical="center"/>
      <protection/>
    </xf>
    <xf numFmtId="0" fontId="28" fillId="7" borderId="10" xfId="47" applyFont="1" applyFill="1" applyBorder="1" applyAlignment="1">
      <alignment horizontal="center" vertical="center"/>
    </xf>
    <xf numFmtId="0" fontId="21" fillId="0" borderId="0" xfId="46" applyFont="1" applyAlignment="1">
      <alignment/>
    </xf>
    <xf numFmtId="0" fontId="29" fillId="0" borderId="38" xfId="46" applyFont="1" applyBorder="1" applyAlignment="1">
      <alignment/>
    </xf>
    <xf numFmtId="0" fontId="29" fillId="0" borderId="12" xfId="46" applyFont="1" applyBorder="1" applyAlignment="1">
      <alignment/>
    </xf>
    <xf numFmtId="0" fontId="29" fillId="0" borderId="12" xfId="61" applyFont="1" applyBorder="1" applyAlignment="1">
      <alignment horizontal="center"/>
      <protection/>
    </xf>
    <xf numFmtId="0" fontId="29" fillId="0" borderId="12" xfId="46" applyFont="1" applyBorder="1" applyAlignment="1">
      <alignment horizontal="center"/>
    </xf>
    <xf numFmtId="0" fontId="21" fillId="0" borderId="0" xfId="46" applyFont="1" applyAlignment="1">
      <alignment vertical="center"/>
    </xf>
    <xf numFmtId="0" fontId="29" fillId="0" borderId="11" xfId="46" applyFont="1" applyBorder="1" applyAlignment="1">
      <alignment/>
    </xf>
    <xf numFmtId="0" fontId="29" fillId="0" borderId="0" xfId="46" applyFont="1" applyBorder="1" applyAlignment="1">
      <alignment/>
    </xf>
    <xf numFmtId="0" fontId="28" fillId="7" borderId="11" xfId="46" applyFont="1" applyFill="1" applyBorder="1" applyAlignment="1">
      <alignment horizontal="right" vertical="center"/>
    </xf>
    <xf numFmtId="0" fontId="28" fillId="7" borderId="0" xfId="46" applyFont="1" applyFill="1" applyBorder="1" applyAlignment="1">
      <alignment vertical="center"/>
    </xf>
    <xf numFmtId="0" fontId="29" fillId="0" borderId="11" xfId="46" applyFont="1" applyBorder="1" applyAlignment="1">
      <alignment horizontal="right" vertical="center"/>
    </xf>
    <xf numFmtId="0" fontId="29" fillId="0" borderId="0" xfId="46" applyFont="1" applyBorder="1" applyAlignment="1">
      <alignment horizontal="right" vertical="center"/>
    </xf>
    <xf numFmtId="0" fontId="29" fillId="0" borderId="0" xfId="46" applyFont="1" applyBorder="1" applyAlignment="1">
      <alignment vertical="center"/>
    </xf>
    <xf numFmtId="0" fontId="29" fillId="0" borderId="0" xfId="46" applyFont="1" applyFill="1" applyBorder="1" applyAlignment="1">
      <alignment vertical="center"/>
    </xf>
    <xf numFmtId="199" fontId="29" fillId="0" borderId="0" xfId="46" applyNumberFormat="1" applyFont="1" applyBorder="1" applyAlignment="1">
      <alignment horizontal="right" vertical="center"/>
    </xf>
    <xf numFmtId="0" fontId="21" fillId="0" borderId="14" xfId="46" applyFont="1" applyBorder="1" applyAlignment="1">
      <alignment/>
    </xf>
    <xf numFmtId="0" fontId="21" fillId="0" borderId="15" xfId="46" applyFont="1" applyBorder="1" applyAlignment="1">
      <alignment/>
    </xf>
    <xf numFmtId="0" fontId="21" fillId="0" borderId="15" xfId="61" applyFont="1" applyBorder="1" applyAlignment="1">
      <alignment horizontal="right" vertical="center"/>
      <protection/>
    </xf>
    <xf numFmtId="0" fontId="21" fillId="0" borderId="15" xfId="46" applyFont="1" applyBorder="1" applyAlignment="1">
      <alignment horizontal="right" vertical="center"/>
    </xf>
    <xf numFmtId="3" fontId="30" fillId="0" borderId="0" xfId="46" applyNumberFormat="1" applyFont="1" applyBorder="1" applyAlignment="1">
      <alignment/>
    </xf>
    <xf numFmtId="3" fontId="26" fillId="0" borderId="0" xfId="46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46" applyFont="1" applyBorder="1" applyAlignment="1">
      <alignment/>
    </xf>
    <xf numFmtId="3" fontId="9" fillId="0" borderId="0" xfId="46" applyNumberFormat="1" applyFont="1" applyBorder="1" applyAlignment="1">
      <alignment/>
    </xf>
    <xf numFmtId="3" fontId="9" fillId="0" borderId="0" xfId="61" applyNumberFormat="1" applyFont="1" applyAlignment="1">
      <alignment/>
      <protection/>
    </xf>
    <xf numFmtId="0" fontId="8" fillId="41" borderId="0" xfId="46" applyFont="1" applyFill="1" applyBorder="1" applyAlignment="1">
      <alignment/>
    </xf>
    <xf numFmtId="0" fontId="9" fillId="41" borderId="0" xfId="46" applyFont="1" applyFill="1" applyBorder="1" applyAlignment="1">
      <alignment/>
    </xf>
    <xf numFmtId="0" fontId="9" fillId="41" borderId="0" xfId="61" applyFont="1" applyFill="1" applyAlignment="1">
      <alignment/>
      <protection/>
    </xf>
    <xf numFmtId="3" fontId="9" fillId="41" borderId="0" xfId="61" applyNumberFormat="1" applyFont="1" applyFill="1" applyAlignment="1">
      <alignment/>
      <protection/>
    </xf>
    <xf numFmtId="0" fontId="21" fillId="0" borderId="15" xfId="61" applyFont="1" applyBorder="1" applyAlignment="1">
      <alignment/>
      <protection/>
    </xf>
    <xf numFmtId="0" fontId="9" fillId="41" borderId="0" xfId="46" applyFont="1" applyFill="1" applyBorder="1" applyAlignment="1">
      <alignment horizontal="right" vertical="center"/>
    </xf>
    <xf numFmtId="0" fontId="7" fillId="0" borderId="0" xfId="61" applyFont="1" applyBorder="1" applyAlignment="1">
      <alignment/>
      <protection/>
    </xf>
    <xf numFmtId="0" fontId="28" fillId="7" borderId="39" xfId="61" applyFont="1" applyFill="1" applyBorder="1" applyAlignment="1">
      <alignment horizontal="center" vertical="center"/>
      <protection/>
    </xf>
    <xf numFmtId="0" fontId="27" fillId="7" borderId="17" xfId="61" applyFont="1" applyFill="1" applyBorder="1" applyAlignment="1">
      <alignment/>
      <protection/>
    </xf>
    <xf numFmtId="0" fontId="21" fillId="0" borderId="18" xfId="61" applyFont="1" applyBorder="1" applyAlignment="1">
      <alignment/>
      <protection/>
    </xf>
    <xf numFmtId="0" fontId="21" fillId="7" borderId="18" xfId="61" applyFont="1" applyFill="1" applyBorder="1" applyAlignment="1">
      <alignment vertical="center"/>
      <protection/>
    </xf>
    <xf numFmtId="3" fontId="29" fillId="0" borderId="18" xfId="46" applyNumberFormat="1" applyFont="1" applyBorder="1" applyAlignment="1">
      <alignment horizontal="right" vertical="center"/>
    </xf>
    <xf numFmtId="0" fontId="27" fillId="7" borderId="18" xfId="61" applyFont="1" applyFill="1" applyBorder="1" applyAlignment="1">
      <alignment vertical="center"/>
      <protection/>
    </xf>
    <xf numFmtId="198" fontId="21" fillId="0" borderId="15" xfId="61" applyNumberFormat="1" applyFont="1" applyBorder="1" applyAlignment="1">
      <alignment horizontal="right" vertical="center"/>
      <protection/>
    </xf>
    <xf numFmtId="0" fontId="21" fillId="0" borderId="19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9" fillId="41" borderId="0" xfId="61" applyFont="1" applyFill="1" applyBorder="1" applyAlignment="1">
      <alignment/>
      <protection/>
    </xf>
    <xf numFmtId="0" fontId="8" fillId="41" borderId="0" xfId="61" applyFont="1" applyFill="1" applyBorder="1" applyAlignment="1">
      <alignment/>
      <protection/>
    </xf>
    <xf numFmtId="0" fontId="7" fillId="41" borderId="0" xfId="61" applyFont="1" applyFill="1" applyBorder="1" applyAlignment="1">
      <alignment/>
      <protection/>
    </xf>
    <xf numFmtId="4" fontId="7" fillId="0" borderId="0" xfId="61" applyNumberFormat="1" applyFont="1" applyAlignment="1">
      <alignment/>
      <protection/>
    </xf>
    <xf numFmtId="0" fontId="163" fillId="0" borderId="0" xfId="61" applyFont="1" applyAlignment="1">
      <alignment/>
      <protection/>
    </xf>
    <xf numFmtId="2" fontId="7" fillId="0" borderId="0" xfId="61" applyNumberFormat="1" applyFont="1" applyAlignment="1">
      <alignment/>
      <protection/>
    </xf>
    <xf numFmtId="0" fontId="21" fillId="33" borderId="0" xfId="61" applyFont="1" applyFill="1" applyBorder="1" applyAlignment="1">
      <alignment/>
      <protection/>
    </xf>
    <xf numFmtId="2" fontId="7" fillId="0" borderId="0" xfId="46" applyNumberFormat="1" applyFont="1" applyAlignment="1">
      <alignment/>
    </xf>
    <xf numFmtId="2" fontId="7" fillId="0" borderId="0" xfId="46" applyNumberFormat="1" applyFont="1" applyBorder="1" applyAlignment="1">
      <alignment/>
    </xf>
    <xf numFmtId="2" fontId="26" fillId="0" borderId="0" xfId="61" applyNumberFormat="1" applyFont="1" applyBorder="1" applyAlignment="1">
      <alignment/>
      <protection/>
    </xf>
    <xf numFmtId="0" fontId="21" fillId="33" borderId="0" xfId="46" applyFont="1" applyFill="1" applyBorder="1" applyAlignment="1">
      <alignment/>
    </xf>
    <xf numFmtId="198" fontId="0" fillId="0" borderId="0" xfId="0" applyNumberFormat="1" applyAlignment="1">
      <alignment/>
    </xf>
    <xf numFmtId="3" fontId="21" fillId="0" borderId="15" xfId="46" applyNumberFormat="1" applyFont="1" applyBorder="1" applyAlignment="1">
      <alignment horizontal="right" vertical="center"/>
    </xf>
    <xf numFmtId="198" fontId="7" fillId="0" borderId="0" xfId="61" applyNumberFormat="1" applyFont="1" applyAlignment="1">
      <alignment/>
      <protection/>
    </xf>
    <xf numFmtId="2" fontId="7" fillId="0" borderId="0" xfId="61" applyNumberFormat="1" applyFont="1" applyBorder="1" applyAlignment="1">
      <alignment/>
      <protection/>
    </xf>
    <xf numFmtId="0" fontId="12" fillId="7" borderId="40" xfId="61" applyFont="1" applyFill="1" applyBorder="1" applyAlignment="1">
      <alignment horizontal="center" vertical="center"/>
      <protection/>
    </xf>
    <xf numFmtId="3" fontId="21" fillId="0" borderId="18" xfId="61" applyNumberFormat="1" applyFont="1" applyBorder="1" applyAlignment="1">
      <alignment/>
      <protection/>
    </xf>
    <xf numFmtId="3" fontId="21" fillId="0" borderId="0" xfId="61" applyNumberFormat="1" applyFont="1" applyAlignment="1">
      <alignment/>
      <protection/>
    </xf>
    <xf numFmtId="3" fontId="21" fillId="33" borderId="18" xfId="61" applyNumberFormat="1" applyFont="1" applyFill="1" applyBorder="1" applyAlignment="1">
      <alignment/>
      <protection/>
    </xf>
    <xf numFmtId="3" fontId="21" fillId="33" borderId="0" xfId="61" applyNumberFormat="1" applyFont="1" applyFill="1" applyBorder="1" applyAlignment="1">
      <alignment/>
      <protection/>
    </xf>
    <xf numFmtId="3" fontId="27" fillId="7" borderId="18" xfId="61" applyNumberFormat="1" applyFont="1" applyFill="1" applyBorder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201" fontId="26" fillId="0" borderId="0" xfId="46" applyNumberFormat="1" applyFont="1" applyBorder="1" applyAlignment="1">
      <alignment/>
    </xf>
    <xf numFmtId="0" fontId="160" fillId="0" borderId="0" xfId="46" applyFont="1" applyBorder="1" applyAlignment="1">
      <alignment/>
    </xf>
    <xf numFmtId="3" fontId="160" fillId="0" borderId="0" xfId="61" applyNumberFormat="1" applyFont="1" applyProtection="1">
      <alignment vertical="top"/>
      <protection locked="0"/>
    </xf>
    <xf numFmtId="3" fontId="160" fillId="36" borderId="0" xfId="61" applyNumberFormat="1" applyFont="1" applyFill="1" applyProtection="1">
      <alignment vertical="top"/>
      <protection locked="0"/>
    </xf>
    <xf numFmtId="0" fontId="160" fillId="36" borderId="0" xfId="61" applyFont="1" applyFill="1" applyProtection="1">
      <alignment vertical="top"/>
      <protection locked="0"/>
    </xf>
    <xf numFmtId="0" fontId="163" fillId="0" borderId="0" xfId="61" applyFont="1" applyProtection="1">
      <alignment vertical="top"/>
      <protection locked="0"/>
    </xf>
    <xf numFmtId="0" fontId="160" fillId="41" borderId="0" xfId="61" applyFont="1" applyFill="1" applyProtection="1">
      <alignment vertical="top"/>
      <protection locked="0"/>
    </xf>
    <xf numFmtId="0" fontId="160" fillId="0" borderId="0" xfId="61" applyFont="1" applyBorder="1" applyProtection="1">
      <alignment vertical="top"/>
      <protection locked="0"/>
    </xf>
    <xf numFmtId="0" fontId="163" fillId="0" borderId="0" xfId="61" applyFont="1" applyAlignment="1" applyProtection="1">
      <alignment horizontal="center" vertical="center"/>
      <protection locked="0"/>
    </xf>
    <xf numFmtId="194" fontId="160" fillId="0" borderId="0" xfId="61" applyNumberFormat="1" applyFont="1" applyProtection="1">
      <alignment vertical="top"/>
      <protection locked="0"/>
    </xf>
    <xf numFmtId="0" fontId="160" fillId="33" borderId="0" xfId="61" applyFont="1" applyFill="1" applyAlignment="1" applyProtection="1">
      <alignment horizontal="right" vertical="center"/>
      <protection locked="0"/>
    </xf>
    <xf numFmtId="0" fontId="160" fillId="33" borderId="0" xfId="61" applyFont="1" applyFill="1" applyProtection="1">
      <alignment vertical="top"/>
      <protection locked="0"/>
    </xf>
    <xf numFmtId="0" fontId="160" fillId="0" borderId="0" xfId="61" applyFont="1" applyAlignment="1" applyProtection="1">
      <alignment horizontal="right" vertical="center"/>
      <protection locked="0"/>
    </xf>
    <xf numFmtId="0" fontId="161" fillId="33" borderId="22" xfId="61" applyFont="1" applyFill="1" applyBorder="1" applyProtection="1">
      <alignment vertical="top"/>
      <protection locked="0"/>
    </xf>
    <xf numFmtId="4" fontId="124" fillId="33" borderId="0" xfId="61" applyNumberFormat="1" applyFont="1" applyFill="1" applyBorder="1" applyAlignment="1">
      <alignment/>
      <protection/>
    </xf>
    <xf numFmtId="0" fontId="149" fillId="33" borderId="18" xfId="61" applyFont="1" applyFill="1" applyBorder="1" applyAlignment="1" applyProtection="1">
      <alignment horizontal="center" vertical="center"/>
      <protection locked="0"/>
    </xf>
    <xf numFmtId="0" fontId="149" fillId="33" borderId="0" xfId="61" applyFont="1" applyFill="1" applyBorder="1" applyProtection="1">
      <alignment vertical="top"/>
      <protection locked="0"/>
    </xf>
    <xf numFmtId="0" fontId="0" fillId="33" borderId="22" xfId="61" applyFont="1" applyFill="1" applyBorder="1" applyProtection="1">
      <alignment vertical="top"/>
      <protection locked="0"/>
    </xf>
    <xf numFmtId="0" fontId="0" fillId="33" borderId="0" xfId="61" applyFill="1" applyBorder="1">
      <alignment vertical="top"/>
      <protection/>
    </xf>
    <xf numFmtId="0" fontId="4" fillId="33" borderId="18" xfId="61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Protection="1">
      <alignment vertical="top"/>
      <protection locked="0"/>
    </xf>
    <xf numFmtId="0" fontId="4" fillId="33" borderId="25" xfId="61" applyFont="1" applyFill="1" applyBorder="1" applyAlignment="1" applyProtection="1">
      <alignment horizontal="center" vertical="center"/>
      <protection locked="0"/>
    </xf>
    <xf numFmtId="0" fontId="56" fillId="7" borderId="30" xfId="61" applyFont="1" applyFill="1" applyBorder="1" applyAlignment="1">
      <alignment horizontal="center" vertical="center"/>
      <protection/>
    </xf>
    <xf numFmtId="0" fontId="56" fillId="7" borderId="27" xfId="61" applyFont="1" applyFill="1" applyBorder="1" applyAlignment="1">
      <alignment horizontal="center" vertical="center"/>
      <protection/>
    </xf>
    <xf numFmtId="0" fontId="120" fillId="0" borderId="0" xfId="62" applyNumberFormat="1">
      <alignment/>
      <protection/>
    </xf>
    <xf numFmtId="0" fontId="120" fillId="0" borderId="0" xfId="62" applyNumberFormat="1">
      <alignment/>
      <protection/>
    </xf>
    <xf numFmtId="0" fontId="120" fillId="0" borderId="0" xfId="62" applyNumberFormat="1">
      <alignment/>
      <protection/>
    </xf>
    <xf numFmtId="0" fontId="158" fillId="0" borderId="0" xfId="61" applyFont="1" applyFill="1" applyProtection="1">
      <alignment vertical="top"/>
      <protection locked="0"/>
    </xf>
    <xf numFmtId="3" fontId="158" fillId="0" borderId="0" xfId="61" applyNumberFormat="1" applyFont="1" applyFill="1" applyProtection="1">
      <alignment vertical="top"/>
      <protection locked="0"/>
    </xf>
    <xf numFmtId="2" fontId="158" fillId="0" borderId="0" xfId="61" applyNumberFormat="1" applyFont="1" applyFill="1" applyProtection="1">
      <alignment vertical="top"/>
      <protection locked="0"/>
    </xf>
    <xf numFmtId="0" fontId="132" fillId="0" borderId="0" xfId="46" applyFont="1" applyBorder="1" applyAlignment="1">
      <alignment/>
    </xf>
    <xf numFmtId="0" fontId="132" fillId="0" borderId="0" xfId="61" applyFont="1" applyAlignment="1">
      <alignment/>
      <protection/>
    </xf>
    <xf numFmtId="0" fontId="132" fillId="33" borderId="0" xfId="61" applyFont="1" applyFill="1" applyAlignment="1">
      <alignment/>
      <protection/>
    </xf>
    <xf numFmtId="0" fontId="132" fillId="0" borderId="0" xfId="61" applyFont="1" applyBorder="1" applyAlignment="1">
      <alignment/>
      <protection/>
    </xf>
    <xf numFmtId="0" fontId="132" fillId="0" borderId="0" xfId="61" applyFont="1" applyFill="1" applyBorder="1" applyAlignment="1">
      <alignment/>
      <protection/>
    </xf>
    <xf numFmtId="1" fontId="132" fillId="33" borderId="0" xfId="61" applyNumberFormat="1" applyFont="1" applyFill="1" applyBorder="1" applyAlignment="1">
      <alignment/>
      <protection/>
    </xf>
    <xf numFmtId="0" fontId="156" fillId="0" borderId="0" xfId="61" applyFont="1" applyBorder="1" applyAlignment="1">
      <alignment/>
      <protection/>
    </xf>
    <xf numFmtId="1" fontId="132" fillId="0" borderId="0" xfId="61" applyNumberFormat="1" applyFont="1" applyBorder="1" applyAlignment="1">
      <alignment/>
      <protection/>
    </xf>
    <xf numFmtId="0" fontId="161" fillId="33" borderId="22" xfId="0" applyFont="1" applyFill="1" applyBorder="1" applyAlignment="1">
      <alignment/>
    </xf>
    <xf numFmtId="0" fontId="149" fillId="33" borderId="25" xfId="0" applyFont="1" applyFill="1" applyBorder="1" applyAlignment="1">
      <alignment/>
    </xf>
    <xf numFmtId="0" fontId="161" fillId="33" borderId="0" xfId="0" applyFont="1" applyFill="1" applyAlignment="1">
      <alignment/>
    </xf>
    <xf numFmtId="4" fontId="156" fillId="34" borderId="0" xfId="0" applyNumberFormat="1" applyFont="1" applyFill="1" applyBorder="1" applyAlignment="1">
      <alignment/>
    </xf>
    <xf numFmtId="208" fontId="3" fillId="7" borderId="0" xfId="56" applyNumberFormat="1" applyFont="1" applyFill="1" applyAlignment="1">
      <alignment horizontal="right" vertical="center"/>
    </xf>
    <xf numFmtId="208" fontId="3" fillId="0" borderId="0" xfId="56" applyNumberFormat="1" applyFont="1" applyAlignment="1">
      <alignment horizontal="right" vertical="center"/>
    </xf>
    <xf numFmtId="208" fontId="136" fillId="0" borderId="0" xfId="56" applyNumberFormat="1" applyFont="1" applyBorder="1" applyAlignment="1">
      <alignment/>
    </xf>
    <xf numFmtId="208" fontId="0" fillId="0" borderId="0" xfId="56" applyNumberFormat="1" applyFont="1" applyAlignment="1">
      <alignment horizontal="right" vertical="center"/>
    </xf>
    <xf numFmtId="208" fontId="19" fillId="33" borderId="0" xfId="56" applyNumberFormat="1" applyFont="1" applyFill="1" applyAlignment="1">
      <alignment horizontal="right" vertical="center"/>
    </xf>
    <xf numFmtId="208" fontId="136" fillId="34" borderId="0" xfId="56" applyNumberFormat="1" applyFont="1" applyFill="1" applyBorder="1" applyAlignment="1">
      <alignment/>
    </xf>
    <xf numFmtId="208" fontId="0" fillId="0" borderId="0" xfId="56" applyNumberFormat="1" applyFont="1" applyFill="1" applyAlignment="1">
      <alignment horizontal="right" vertical="center"/>
    </xf>
    <xf numFmtId="208" fontId="3" fillId="7" borderId="0" xfId="56" applyNumberFormat="1" applyFont="1" applyFill="1" applyAlignment="1">
      <alignment vertical="center"/>
    </xf>
    <xf numFmtId="208" fontId="3" fillId="7" borderId="0" xfId="56" applyNumberFormat="1" applyFont="1" applyFill="1" applyBorder="1" applyAlignment="1">
      <alignment vertical="center"/>
    </xf>
    <xf numFmtId="208" fontId="3" fillId="0" borderId="0" xfId="56" applyNumberFormat="1" applyFont="1" applyFill="1" applyAlignment="1">
      <alignment vertical="center"/>
    </xf>
    <xf numFmtId="208" fontId="0" fillId="38" borderId="0" xfId="56" applyNumberFormat="1" applyFont="1" applyFill="1" applyAlignment="1">
      <alignment horizontal="right" vertical="center"/>
    </xf>
    <xf numFmtId="208" fontId="3" fillId="7" borderId="0" xfId="56" applyNumberFormat="1" applyFont="1" applyFill="1" applyBorder="1" applyAlignment="1">
      <alignment horizontal="center" vertical="center"/>
    </xf>
    <xf numFmtId="0" fontId="164" fillId="0" borderId="0" xfId="61" applyFont="1" applyFill="1" applyAlignment="1">
      <alignment/>
      <protection/>
    </xf>
    <xf numFmtId="0" fontId="160" fillId="0" borderId="0" xfId="61" applyFont="1" applyFill="1" applyBorder="1" applyAlignment="1">
      <alignment horizontal="left"/>
      <protection/>
    </xf>
    <xf numFmtId="0" fontId="164" fillId="0" borderId="0" xfId="61" applyFont="1" applyFill="1" applyBorder="1" applyAlignment="1">
      <alignment/>
      <protection/>
    </xf>
    <xf numFmtId="4" fontId="164" fillId="0" borderId="0" xfId="61" applyNumberFormat="1" applyFont="1" applyFill="1" applyBorder="1" applyAlignment="1">
      <alignment/>
      <protection/>
    </xf>
    <xf numFmtId="0" fontId="165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2" fontId="164" fillId="0" borderId="0" xfId="61" applyNumberFormat="1" applyFont="1" applyFill="1" applyAlignment="1">
      <alignment/>
      <protection/>
    </xf>
    <xf numFmtId="2" fontId="160" fillId="0" borderId="0" xfId="61" applyNumberFormat="1" applyFont="1" applyFill="1" applyBorder="1" applyAlignment="1">
      <alignment horizontal="left"/>
      <protection/>
    </xf>
    <xf numFmtId="2" fontId="164" fillId="0" borderId="0" xfId="61" applyNumberFormat="1" applyFont="1" applyFill="1" applyBorder="1" applyAlignment="1">
      <alignment/>
      <protection/>
    </xf>
    <xf numFmtId="2" fontId="165" fillId="0" borderId="0" xfId="61" applyNumberFormat="1" applyFont="1" applyFill="1" applyAlignment="1">
      <alignment/>
      <protection/>
    </xf>
    <xf numFmtId="2" fontId="7" fillId="0" borderId="0" xfId="61" applyNumberFormat="1" applyFont="1" applyFill="1" applyAlignment="1">
      <alignment/>
      <protection/>
    </xf>
    <xf numFmtId="198" fontId="166" fillId="0" borderId="0" xfId="61" applyNumberFormat="1" applyFont="1" applyFill="1" applyAlignment="1">
      <alignment/>
      <protection/>
    </xf>
    <xf numFmtId="198" fontId="148" fillId="0" borderId="0" xfId="61" applyNumberFormat="1" applyFont="1" applyFill="1" applyBorder="1" applyAlignment="1">
      <alignment horizontal="left"/>
      <protection/>
    </xf>
    <xf numFmtId="198" fontId="166" fillId="0" borderId="0" xfId="61" applyNumberFormat="1" applyFont="1" applyFill="1" applyBorder="1" applyAlignment="1">
      <alignment/>
      <protection/>
    </xf>
    <xf numFmtId="4" fontId="166" fillId="0" borderId="0" xfId="61" applyNumberFormat="1" applyFont="1" applyFill="1" applyBorder="1" applyAlignment="1">
      <alignment/>
      <protection/>
    </xf>
    <xf numFmtId="0" fontId="166" fillId="0" borderId="0" xfId="61" applyFont="1" applyFill="1" applyBorder="1" applyAlignment="1">
      <alignment/>
      <protection/>
    </xf>
    <xf numFmtId="0" fontId="167" fillId="0" borderId="0" xfId="61" applyFont="1" applyFill="1" applyAlignment="1">
      <alignment/>
      <protection/>
    </xf>
    <xf numFmtId="0" fontId="21" fillId="0" borderId="0" xfId="61" applyFont="1" applyFill="1" applyAlignment="1">
      <alignment/>
      <protection/>
    </xf>
    <xf numFmtId="198" fontId="166" fillId="0" borderId="0" xfId="61" applyNumberFormat="1" applyFont="1" applyFill="1" applyAlignment="1">
      <alignment vertical="center"/>
      <protection/>
    </xf>
    <xf numFmtId="198" fontId="148" fillId="0" borderId="0" xfId="61" applyNumberFormat="1" applyFont="1" applyFill="1" applyBorder="1" applyAlignment="1">
      <alignment horizontal="left" vertical="center"/>
      <protection/>
    </xf>
    <xf numFmtId="198" fontId="166" fillId="0" borderId="0" xfId="61" applyNumberFormat="1" applyFont="1" applyFill="1" applyBorder="1" applyAlignment="1">
      <alignment vertical="center"/>
      <protection/>
    </xf>
    <xf numFmtId="4" fontId="166" fillId="0" borderId="0" xfId="61" applyNumberFormat="1" applyFont="1" applyFill="1" applyBorder="1" applyAlignment="1">
      <alignment vertical="center"/>
      <protection/>
    </xf>
    <xf numFmtId="0" fontId="166" fillId="0" borderId="0" xfId="61" applyFont="1" applyFill="1" applyBorder="1" applyAlignment="1">
      <alignment vertical="center"/>
      <protection/>
    </xf>
    <xf numFmtId="0" fontId="167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3" fontId="168" fillId="0" borderId="0" xfId="61" applyNumberFormat="1" applyFont="1" applyFill="1" applyAlignment="1">
      <alignment/>
      <protection/>
    </xf>
    <xf numFmtId="3" fontId="166" fillId="0" borderId="0" xfId="61" applyNumberFormat="1" applyFont="1" applyFill="1" applyAlignment="1">
      <alignment/>
      <protection/>
    </xf>
    <xf numFmtId="0" fontId="148" fillId="0" borderId="0" xfId="61" applyFont="1" applyFill="1" applyBorder="1" applyAlignment="1">
      <alignment horizontal="left"/>
      <protection/>
    </xf>
    <xf numFmtId="3" fontId="166" fillId="0" borderId="0" xfId="61" applyNumberFormat="1" applyFont="1" applyFill="1" applyBorder="1" applyAlignment="1">
      <alignment/>
      <protection/>
    </xf>
    <xf numFmtId="0" fontId="167" fillId="0" borderId="0" xfId="61" applyFont="1" applyFill="1" applyBorder="1" applyAlignment="1">
      <alignment/>
      <protection/>
    </xf>
    <xf numFmtId="0" fontId="21" fillId="0" borderId="0" xfId="61" applyFont="1" applyFill="1" applyBorder="1" applyAlignment="1">
      <alignment/>
      <protection/>
    </xf>
    <xf numFmtId="3" fontId="166" fillId="0" borderId="0" xfId="61" applyNumberFormat="1" applyFont="1" applyFill="1" applyAlignment="1">
      <alignment vertical="center"/>
      <protection/>
    </xf>
    <xf numFmtId="0" fontId="169" fillId="0" borderId="0" xfId="47" applyFont="1" applyFill="1" applyBorder="1" applyAlignment="1">
      <alignment horizontal="left" vertical="center"/>
    </xf>
    <xf numFmtId="3" fontId="170" fillId="0" borderId="0" xfId="47" applyNumberFormat="1" applyFont="1" applyFill="1" applyBorder="1" applyAlignment="1">
      <alignment horizontal="center" vertical="center"/>
    </xf>
    <xf numFmtId="0" fontId="170" fillId="0" borderId="0" xfId="47" applyFont="1" applyFill="1" applyBorder="1" applyAlignment="1">
      <alignment horizontal="center" vertical="center"/>
    </xf>
    <xf numFmtId="0" fontId="170" fillId="0" borderId="0" xfId="61" applyFont="1" applyFill="1" applyBorder="1" applyAlignment="1">
      <alignment horizontal="center" vertical="center"/>
      <protection/>
    </xf>
    <xf numFmtId="199" fontId="148" fillId="0" borderId="0" xfId="61" applyNumberFormat="1" applyFont="1" applyFill="1" applyBorder="1" applyAlignment="1">
      <alignment horizontal="left" vertical="center"/>
      <protection/>
    </xf>
    <xf numFmtId="199" fontId="166" fillId="0" borderId="0" xfId="61" applyNumberFormat="1" applyFont="1" applyFill="1" applyBorder="1" applyAlignment="1">
      <alignment vertical="center"/>
      <protection/>
    </xf>
    <xf numFmtId="0" fontId="166" fillId="0" borderId="0" xfId="61" applyFont="1" applyFill="1" applyAlignment="1">
      <alignment/>
      <protection/>
    </xf>
    <xf numFmtId="0" fontId="162" fillId="0" borderId="0" xfId="61" applyFont="1" applyFill="1" applyBorder="1" applyAlignment="1">
      <alignment horizontal="left"/>
      <protection/>
    </xf>
    <xf numFmtId="0" fontId="168" fillId="0" borderId="0" xfId="61" applyFont="1" applyFill="1" applyBorder="1" applyAlignment="1">
      <alignment/>
      <protection/>
    </xf>
    <xf numFmtId="199" fontId="171" fillId="0" borderId="0" xfId="61" applyNumberFormat="1" applyFont="1" applyFill="1" applyAlignment="1">
      <alignment/>
      <protection/>
    </xf>
    <xf numFmtId="199" fontId="150" fillId="0" borderId="0" xfId="61" applyNumberFormat="1" applyFont="1" applyFill="1" applyBorder="1" applyAlignment="1">
      <alignment horizontal="left"/>
      <protection/>
    </xf>
    <xf numFmtId="198" fontId="171" fillId="0" borderId="0" xfId="61" applyNumberFormat="1" applyFont="1" applyFill="1" applyBorder="1" applyAlignment="1">
      <alignment/>
      <protection/>
    </xf>
    <xf numFmtId="4" fontId="171" fillId="0" borderId="0" xfId="61" applyNumberFormat="1" applyFont="1" applyFill="1" applyBorder="1" applyAlignment="1">
      <alignment/>
      <protection/>
    </xf>
    <xf numFmtId="0" fontId="171" fillId="0" borderId="0" xfId="61" applyFont="1" applyFill="1" applyBorder="1" applyAlignment="1">
      <alignment/>
      <protection/>
    </xf>
    <xf numFmtId="0" fontId="17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199" fontId="164" fillId="0" borderId="0" xfId="61" applyNumberFormat="1" applyFont="1" applyFill="1" applyAlignment="1">
      <alignment/>
      <protection/>
    </xf>
    <xf numFmtId="199" fontId="160" fillId="0" borderId="0" xfId="61" applyNumberFormat="1" applyFont="1" applyFill="1" applyBorder="1" applyAlignment="1">
      <alignment horizontal="left"/>
      <protection/>
    </xf>
    <xf numFmtId="198" fontId="164" fillId="0" borderId="0" xfId="61" applyNumberFormat="1" applyFont="1" applyFill="1" applyBorder="1" applyAlignment="1">
      <alignment/>
      <protection/>
    </xf>
    <xf numFmtId="0" fontId="8" fillId="0" borderId="0" xfId="61" applyFont="1" applyFill="1" applyAlignment="1">
      <alignment/>
      <protection/>
    </xf>
    <xf numFmtId="0" fontId="173" fillId="0" borderId="0" xfId="61" applyFont="1" applyFill="1" applyAlignment="1">
      <alignment/>
      <protection/>
    </xf>
    <xf numFmtId="0" fontId="163" fillId="0" borderId="0" xfId="61" applyFont="1" applyFill="1" applyBorder="1" applyAlignment="1">
      <alignment horizontal="left"/>
      <protection/>
    </xf>
    <xf numFmtId="0" fontId="173" fillId="0" borderId="0" xfId="61" applyFont="1" applyFill="1" applyBorder="1" applyAlignment="1">
      <alignment/>
      <protection/>
    </xf>
    <xf numFmtId="4" fontId="173" fillId="0" borderId="0" xfId="61" applyNumberFormat="1" applyFont="1" applyFill="1" applyBorder="1" applyAlignment="1">
      <alignment/>
      <protection/>
    </xf>
    <xf numFmtId="3" fontId="173" fillId="0" borderId="0" xfId="61" applyNumberFormat="1" applyFont="1" applyFill="1" applyBorder="1" applyAlignment="1">
      <alignment/>
      <protection/>
    </xf>
    <xf numFmtId="0" fontId="169" fillId="0" borderId="0" xfId="61" applyFont="1" applyFill="1" applyBorder="1" applyAlignment="1">
      <alignment horizontal="left"/>
      <protection/>
    </xf>
    <xf numFmtId="3" fontId="170" fillId="0" borderId="0" xfId="61" applyNumberFormat="1" applyFont="1" applyFill="1" applyBorder="1" applyAlignment="1">
      <alignment/>
      <protection/>
    </xf>
    <xf numFmtId="194" fontId="173" fillId="0" borderId="0" xfId="61" applyNumberFormat="1" applyFont="1" applyFill="1" applyBorder="1" applyAlignment="1">
      <alignment/>
      <protection/>
    </xf>
    <xf numFmtId="0" fontId="170" fillId="0" borderId="0" xfId="61" applyFont="1" applyFill="1" applyBorder="1" applyAlignment="1">
      <alignment/>
      <protection/>
    </xf>
    <xf numFmtId="208" fontId="3" fillId="35" borderId="0" xfId="56" applyNumberFormat="1" applyFont="1" applyFill="1" applyAlignment="1" applyProtection="1">
      <alignment horizontal="right" vertical="center"/>
      <protection locked="0"/>
    </xf>
    <xf numFmtId="208" fontId="3" fillId="0" borderId="0" xfId="56" applyNumberFormat="1" applyFont="1" applyAlignment="1" applyProtection="1">
      <alignment horizontal="right" vertical="center"/>
      <protection locked="0"/>
    </xf>
    <xf numFmtId="208" fontId="136" fillId="0" borderId="0" xfId="56" applyNumberFormat="1" applyFont="1" applyFill="1" applyBorder="1" applyAlignment="1">
      <alignment horizontal="right"/>
    </xf>
    <xf numFmtId="208" fontId="0" fillId="0" borderId="0" xfId="56" applyNumberFormat="1" applyFont="1" applyAlignment="1" applyProtection="1">
      <alignment horizontal="right" vertical="center"/>
      <protection locked="0"/>
    </xf>
    <xf numFmtId="208" fontId="0" fillId="0" borderId="0" xfId="56" applyNumberFormat="1" applyFont="1" applyBorder="1" applyAlignment="1" applyProtection="1">
      <alignment horizontal="right" vertical="center"/>
      <protection locked="0"/>
    </xf>
    <xf numFmtId="208" fontId="0" fillId="0" borderId="0" xfId="56" applyNumberFormat="1" applyFont="1" applyAlignment="1">
      <alignment/>
    </xf>
    <xf numFmtId="208" fontId="0" fillId="0" borderId="0" xfId="56" applyNumberFormat="1" applyFont="1" applyBorder="1" applyAlignment="1">
      <alignment/>
    </xf>
    <xf numFmtId="208" fontId="124" fillId="33" borderId="0" xfId="56" applyNumberFormat="1" applyFont="1" applyFill="1" applyBorder="1" applyAlignment="1">
      <alignment horizontal="right"/>
    </xf>
    <xf numFmtId="208" fontId="124" fillId="34" borderId="0" xfId="56" applyNumberFormat="1" applyFont="1" applyFill="1" applyBorder="1" applyAlignment="1">
      <alignment/>
    </xf>
    <xf numFmtId="208" fontId="0" fillId="0" borderId="0" xfId="56" applyNumberFormat="1" applyFont="1" applyBorder="1" applyAlignment="1">
      <alignment horizontal="right" vertical="center"/>
    </xf>
    <xf numFmtId="208" fontId="0" fillId="33" borderId="0" xfId="56" applyNumberFormat="1" applyFont="1" applyFill="1" applyBorder="1" applyAlignment="1" applyProtection="1">
      <alignment horizontal="right" vertical="center"/>
      <protection locked="0"/>
    </xf>
    <xf numFmtId="208" fontId="3" fillId="35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Border="1" applyAlignment="1">
      <alignment horizontal="right"/>
    </xf>
    <xf numFmtId="208" fontId="0" fillId="33" borderId="0" xfId="56" applyNumberFormat="1" applyFont="1" applyFill="1" applyBorder="1" applyAlignment="1">
      <alignment horizontal="right"/>
    </xf>
    <xf numFmtId="208" fontId="0" fillId="0" borderId="0" xfId="56" applyNumberFormat="1" applyFont="1" applyAlignment="1">
      <alignment horizontal="right"/>
    </xf>
    <xf numFmtId="208" fontId="136" fillId="0" borderId="0" xfId="56" applyNumberFormat="1" applyFont="1" applyBorder="1" applyAlignment="1">
      <alignment horizontal="right"/>
    </xf>
    <xf numFmtId="208" fontId="3" fillId="0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Alignment="1">
      <alignment horizontal="right"/>
    </xf>
    <xf numFmtId="208" fontId="0" fillId="0" borderId="35" xfId="56" applyNumberFormat="1" applyFont="1" applyFill="1" applyBorder="1" applyAlignment="1" applyProtection="1">
      <alignment horizontal="right" vertical="center"/>
      <protection locked="0"/>
    </xf>
    <xf numFmtId="208" fontId="0" fillId="0" borderId="35" xfId="56" applyNumberFormat="1" applyFont="1" applyBorder="1" applyAlignment="1" applyProtection="1">
      <alignment horizontal="right" vertical="center"/>
      <protection locked="0"/>
    </xf>
    <xf numFmtId="208" fontId="12" fillId="7" borderId="0" xfId="56" applyNumberFormat="1" applyFont="1" applyFill="1" applyAlignment="1">
      <alignment horizontal="right"/>
    </xf>
    <xf numFmtId="208" fontId="24" fillId="0" borderId="0" xfId="56" applyNumberFormat="1" applyFont="1" applyFill="1" applyAlignment="1">
      <alignment horizontal="right"/>
    </xf>
    <xf numFmtId="208" fontId="136" fillId="0" borderId="0" xfId="56" applyNumberFormat="1" applyFont="1" applyFill="1" applyBorder="1" applyAlignment="1">
      <alignment/>
    </xf>
    <xf numFmtId="208" fontId="12" fillId="0" borderId="0" xfId="56" applyNumberFormat="1" applyFont="1" applyAlignment="1">
      <alignment horizontal="right"/>
    </xf>
    <xf numFmtId="208" fontId="4" fillId="0" borderId="0" xfId="56" applyNumberFormat="1" applyFont="1" applyAlignment="1">
      <alignment horizontal="right"/>
    </xf>
    <xf numFmtId="208" fontId="4" fillId="0" borderId="0" xfId="56" applyNumberFormat="1" applyFont="1" applyFill="1" applyAlignment="1">
      <alignment horizontal="right"/>
    </xf>
    <xf numFmtId="208" fontId="4" fillId="0" borderId="0" xfId="56" applyNumberFormat="1" applyFont="1" applyBorder="1" applyAlignment="1">
      <alignment horizontal="right"/>
    </xf>
    <xf numFmtId="208" fontId="139" fillId="0" borderId="0" xfId="56" applyNumberFormat="1" applyFont="1" applyBorder="1" applyAlignment="1">
      <alignment horizontal="right"/>
    </xf>
    <xf numFmtId="208" fontId="120" fillId="0" borderId="0" xfId="56" applyNumberFormat="1" applyFont="1" applyFill="1" applyBorder="1" applyAlignment="1">
      <alignment/>
    </xf>
    <xf numFmtId="208" fontId="51" fillId="0" borderId="0" xfId="56" applyNumberFormat="1" applyFont="1" applyBorder="1" applyAlignment="1">
      <alignment horizontal="right" vertical="center"/>
    </xf>
    <xf numFmtId="208" fontId="51" fillId="0" borderId="0" xfId="56" applyNumberFormat="1" applyFont="1" applyFill="1" applyBorder="1" applyAlignment="1">
      <alignment/>
    </xf>
    <xf numFmtId="208" fontId="155" fillId="0" borderId="0" xfId="56" applyNumberFormat="1" applyFont="1" applyBorder="1" applyAlignment="1">
      <alignment/>
    </xf>
    <xf numFmtId="3" fontId="8" fillId="33" borderId="0" xfId="63" applyNumberFormat="1" applyFont="1" applyFill="1" applyAlignment="1">
      <alignment/>
      <protection/>
    </xf>
    <xf numFmtId="4" fontId="8" fillId="33" borderId="0" xfId="63" applyNumberFormat="1" applyFont="1" applyFill="1" applyAlignment="1">
      <alignment/>
      <protection/>
    </xf>
    <xf numFmtId="4" fontId="174" fillId="34" borderId="0" xfId="0" applyNumberFormat="1" applyFont="1" applyFill="1" applyBorder="1" applyAlignment="1">
      <alignment/>
    </xf>
    <xf numFmtId="0" fontId="27" fillId="7" borderId="10" xfId="61" applyFont="1" applyFill="1" applyBorder="1" applyAlignment="1">
      <alignment horizontal="center" vertical="center"/>
      <protection/>
    </xf>
    <xf numFmtId="0" fontId="27" fillId="7" borderId="10" xfId="47" applyFont="1" applyFill="1" applyBorder="1" applyAlignment="1">
      <alignment horizontal="center" vertical="center"/>
    </xf>
    <xf numFmtId="0" fontId="27" fillId="7" borderId="39" xfId="61" applyFont="1" applyFill="1" applyBorder="1" applyAlignment="1">
      <alignment horizontal="center" vertical="center"/>
      <protection/>
    </xf>
    <xf numFmtId="0" fontId="21" fillId="0" borderId="38" xfId="46" applyFont="1" applyBorder="1" applyAlignment="1">
      <alignment/>
    </xf>
    <xf numFmtId="0" fontId="21" fillId="0" borderId="12" xfId="46" applyFont="1" applyBorder="1" applyAlignment="1">
      <alignment/>
    </xf>
    <xf numFmtId="0" fontId="21" fillId="0" borderId="12" xfId="61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</xf>
    <xf numFmtId="3" fontId="27" fillId="7" borderId="0" xfId="46" applyNumberFormat="1" applyFont="1" applyFill="1" applyBorder="1" applyAlignment="1">
      <alignment horizontal="right" vertical="center"/>
    </xf>
    <xf numFmtId="0" fontId="21" fillId="0" borderId="11" xfId="46" applyFont="1" applyBorder="1" applyAlignment="1">
      <alignment/>
    </xf>
    <xf numFmtId="3" fontId="21" fillId="0" borderId="0" xfId="61" applyNumberFormat="1" applyFont="1" applyBorder="1" applyAlignment="1">
      <alignment horizontal="right" vertical="center"/>
      <protection/>
    </xf>
    <xf numFmtId="3" fontId="21" fillId="0" borderId="0" xfId="46" applyNumberFormat="1" applyFont="1" applyBorder="1" applyAlignment="1">
      <alignment horizontal="right"/>
    </xf>
    <xf numFmtId="3" fontId="21" fillId="0" borderId="0" xfId="61" applyNumberFormat="1" applyFont="1" applyBorder="1" applyAlignment="1">
      <alignment horizontal="right"/>
      <protection/>
    </xf>
    <xf numFmtId="0" fontId="27" fillId="7" borderId="11" xfId="46" applyFont="1" applyFill="1" applyBorder="1" applyAlignment="1">
      <alignment horizontal="right" vertical="center"/>
    </xf>
    <xf numFmtId="0" fontId="27" fillId="7" borderId="0" xfId="46" applyFont="1" applyFill="1" applyBorder="1" applyAlignment="1">
      <alignment vertical="center"/>
    </xf>
    <xf numFmtId="0" fontId="21" fillId="0" borderId="11" xfId="46" applyFont="1" applyBorder="1" applyAlignment="1">
      <alignment horizontal="right" vertical="center"/>
    </xf>
    <xf numFmtId="0" fontId="21" fillId="0" borderId="0" xfId="46" applyFont="1" applyBorder="1" applyAlignment="1">
      <alignment horizontal="right" vertical="center"/>
    </xf>
    <xf numFmtId="0" fontId="21" fillId="0" borderId="0" xfId="46" applyFont="1" applyBorder="1" applyAlignment="1">
      <alignment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Alignment="1">
      <alignment/>
    </xf>
    <xf numFmtId="0" fontId="21" fillId="33" borderId="11" xfId="46" applyFont="1" applyFill="1" applyBorder="1" applyAlignment="1">
      <alignment horizontal="right" vertical="center"/>
    </xf>
    <xf numFmtId="0" fontId="21" fillId="33" borderId="0" xfId="46" applyFont="1" applyFill="1" applyBorder="1" applyAlignment="1">
      <alignment horizontal="right" vertical="center"/>
    </xf>
    <xf numFmtId="0" fontId="21" fillId="33" borderId="0" xfId="46" applyFont="1" applyFill="1" applyBorder="1" applyAlignment="1">
      <alignment vertical="center"/>
    </xf>
    <xf numFmtId="3" fontId="21" fillId="33" borderId="0" xfId="61" applyNumberFormat="1" applyFont="1" applyFill="1" applyBorder="1" applyAlignment="1">
      <alignment horizontal="right" vertical="center"/>
      <protection/>
    </xf>
    <xf numFmtId="3" fontId="4" fillId="0" borderId="0" xfId="61" applyNumberFormat="1" applyFont="1" applyAlignment="1">
      <alignment/>
      <protection/>
    </xf>
    <xf numFmtId="3" fontId="21" fillId="0" borderId="0" xfId="46" applyNumberFormat="1" applyFont="1" applyBorder="1" applyAlignment="1">
      <alignment horizontal="right" vertical="center"/>
    </xf>
    <xf numFmtId="3" fontId="21" fillId="0" borderId="0" xfId="46" applyNumberFormat="1" applyFont="1" applyBorder="1" applyAlignment="1" applyProtection="1">
      <alignment horizontal="right"/>
      <protection locked="0"/>
    </xf>
    <xf numFmtId="199" fontId="158" fillId="0" borderId="0" xfId="61" applyNumberFormat="1" applyFont="1" applyFill="1" applyAlignment="1">
      <alignment/>
      <protection/>
    </xf>
    <xf numFmtId="199" fontId="161" fillId="0" borderId="0" xfId="61" applyNumberFormat="1" applyFont="1" applyFill="1" applyBorder="1" applyAlignment="1">
      <alignment horizontal="left"/>
      <protection/>
    </xf>
    <xf numFmtId="198" fontId="161" fillId="0" borderId="0" xfId="61" applyNumberFormat="1" applyFont="1" applyFill="1" applyBorder="1" applyAlignment="1">
      <alignment/>
      <protection/>
    </xf>
    <xf numFmtId="4" fontId="158" fillId="0" borderId="0" xfId="61" applyNumberFormat="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199" fontId="158" fillId="0" borderId="0" xfId="61" applyNumberFormat="1" applyFont="1" applyFill="1" applyBorder="1" applyAlignment="1">
      <alignment horizontal="left"/>
      <protection/>
    </xf>
    <xf numFmtId="198" fontId="158" fillId="0" borderId="0" xfId="61" applyNumberFormat="1" applyFont="1" applyFill="1" applyBorder="1" applyAlignment="1">
      <alignment horizontal="center"/>
      <protection/>
    </xf>
    <xf numFmtId="4" fontId="158" fillId="0" borderId="0" xfId="61" applyNumberFormat="1" applyFont="1" applyFill="1" applyBorder="1" applyAlignment="1">
      <alignment horizontal="center"/>
      <protection/>
    </xf>
    <xf numFmtId="0" fontId="158" fillId="0" borderId="0" xfId="61" applyFont="1" applyFill="1" applyBorder="1" applyAlignment="1">
      <alignment horizontal="center"/>
      <protection/>
    </xf>
    <xf numFmtId="3" fontId="158" fillId="0" borderId="0" xfId="61" applyNumberFormat="1" applyFont="1" applyFill="1" applyBorder="1" applyAlignment="1">
      <alignment/>
      <protection/>
    </xf>
    <xf numFmtId="198" fontId="158" fillId="0" borderId="0" xfId="61" applyNumberFormat="1" applyFont="1" applyFill="1" applyBorder="1" applyAlignment="1">
      <alignment/>
      <protection/>
    </xf>
    <xf numFmtId="4" fontId="156" fillId="0" borderId="0" xfId="0" applyNumberFormat="1" applyFont="1" applyFill="1" applyBorder="1" applyAlignment="1">
      <alignment horizontal="left"/>
    </xf>
    <xf numFmtId="3" fontId="162" fillId="0" borderId="0" xfId="61" applyNumberFormat="1" applyFont="1" applyFill="1" applyBorder="1" applyAlignment="1">
      <alignment horizontal="left"/>
      <protection/>
    </xf>
    <xf numFmtId="3" fontId="168" fillId="0" borderId="0" xfId="61" applyNumberFormat="1" applyFont="1" applyFill="1" applyBorder="1" applyAlignment="1">
      <alignment/>
      <protection/>
    </xf>
    <xf numFmtId="0" fontId="7" fillId="33" borderId="0" xfId="61" applyFont="1" applyFill="1" applyAlignment="1">
      <alignment/>
      <protection/>
    </xf>
    <xf numFmtId="0" fontId="9" fillId="33" borderId="0" xfId="61" applyFont="1" applyFill="1" applyAlignment="1">
      <alignment/>
      <protection/>
    </xf>
    <xf numFmtId="0" fontId="164" fillId="33" borderId="0" xfId="61" applyFont="1" applyFill="1" applyBorder="1" applyAlignment="1">
      <alignment/>
      <protection/>
    </xf>
    <xf numFmtId="4" fontId="164" fillId="33" borderId="0" xfId="61" applyNumberFormat="1" applyFont="1" applyFill="1" applyBorder="1" applyAlignment="1">
      <alignment/>
      <protection/>
    </xf>
    <xf numFmtId="0" fontId="165" fillId="33" borderId="0" xfId="61" applyFont="1" applyFill="1" applyBorder="1" applyAlignment="1">
      <alignment/>
      <protection/>
    </xf>
    <xf numFmtId="0" fontId="165" fillId="33" borderId="0" xfId="61" applyFont="1" applyFill="1" applyAlignment="1">
      <alignment/>
      <protection/>
    </xf>
    <xf numFmtId="0" fontId="21" fillId="33" borderId="0" xfId="61" applyFont="1" applyFill="1" applyAlignment="1">
      <alignment/>
      <protection/>
    </xf>
    <xf numFmtId="198" fontId="13" fillId="33" borderId="0" xfId="61" applyNumberFormat="1" applyFont="1" applyFill="1" applyAlignment="1">
      <alignment/>
      <protection/>
    </xf>
    <xf numFmtId="198" fontId="166" fillId="33" borderId="0" xfId="61" applyNumberFormat="1" applyFont="1" applyFill="1" applyBorder="1" applyAlignment="1">
      <alignment/>
      <protection/>
    </xf>
    <xf numFmtId="4" fontId="166" fillId="33" borderId="0" xfId="61" applyNumberFormat="1" applyFont="1" applyFill="1" applyBorder="1" applyAlignment="1">
      <alignment/>
      <protection/>
    </xf>
    <xf numFmtId="0" fontId="166" fillId="33" borderId="0" xfId="61" applyFont="1" applyFill="1" applyBorder="1" applyAlignment="1">
      <alignment/>
      <protection/>
    </xf>
    <xf numFmtId="0" fontId="167" fillId="33" borderId="0" xfId="61" applyFont="1" applyFill="1" applyBorder="1" applyAlignment="1">
      <alignment/>
      <protection/>
    </xf>
    <xf numFmtId="0" fontId="167" fillId="33" borderId="0" xfId="61" applyFont="1" applyFill="1" applyAlignment="1">
      <alignment/>
      <protection/>
    </xf>
    <xf numFmtId="0" fontId="21" fillId="33" borderId="0" xfId="61" applyFont="1" applyFill="1" applyAlignment="1">
      <alignment vertical="center"/>
      <protection/>
    </xf>
    <xf numFmtId="198" fontId="13" fillId="33" borderId="0" xfId="61" applyNumberFormat="1" applyFont="1" applyFill="1" applyAlignment="1">
      <alignment vertical="center"/>
      <protection/>
    </xf>
    <xf numFmtId="198" fontId="166" fillId="33" borderId="0" xfId="61" applyNumberFormat="1" applyFont="1" applyFill="1" applyBorder="1" applyAlignment="1">
      <alignment vertical="center"/>
      <protection/>
    </xf>
    <xf numFmtId="4" fontId="166" fillId="33" borderId="0" xfId="61" applyNumberFormat="1" applyFont="1" applyFill="1" applyBorder="1" applyAlignment="1">
      <alignment vertical="center"/>
      <protection/>
    </xf>
    <xf numFmtId="0" fontId="166" fillId="33" borderId="0" xfId="61" applyFont="1" applyFill="1" applyBorder="1" applyAlignment="1">
      <alignment vertical="center"/>
      <protection/>
    </xf>
    <xf numFmtId="0" fontId="167" fillId="33" borderId="0" xfId="61" applyFont="1" applyFill="1" applyBorder="1" applyAlignment="1">
      <alignment vertical="center"/>
      <protection/>
    </xf>
    <xf numFmtId="0" fontId="167" fillId="33" borderId="0" xfId="61" applyFont="1" applyFill="1" applyAlignment="1">
      <alignment vertical="center"/>
      <protection/>
    </xf>
    <xf numFmtId="3" fontId="168" fillId="33" borderId="0" xfId="61" applyNumberFormat="1" applyFont="1" applyFill="1" applyAlignment="1">
      <alignment/>
      <protection/>
    </xf>
    <xf numFmtId="3" fontId="166" fillId="33" borderId="0" xfId="61" applyNumberFormat="1" applyFont="1" applyFill="1" applyBorder="1" applyAlignment="1">
      <alignment/>
      <protection/>
    </xf>
    <xf numFmtId="198" fontId="4" fillId="33" borderId="0" xfId="61" applyNumberFormat="1" applyFont="1" applyFill="1" applyAlignment="1">
      <alignment vertical="center"/>
      <protection/>
    </xf>
    <xf numFmtId="0" fontId="3" fillId="33" borderId="0" xfId="47" applyFont="1" applyFill="1" applyBorder="1" applyAlignment="1">
      <alignment horizontal="center" vertical="center"/>
    </xf>
    <xf numFmtId="3" fontId="3" fillId="33" borderId="0" xfId="47" applyNumberFormat="1" applyFont="1" applyFill="1" applyBorder="1" applyAlignment="1">
      <alignment horizontal="center" vertical="center"/>
    </xf>
    <xf numFmtId="0" fontId="3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198" fontId="4" fillId="33" borderId="0" xfId="61" applyNumberFormat="1" applyFont="1" applyFill="1" applyAlignment="1">
      <alignment/>
      <protection/>
    </xf>
    <xf numFmtId="3" fontId="4" fillId="33" borderId="0" xfId="61" applyNumberFormat="1" applyFont="1" applyFill="1" applyBorder="1" applyAlignment="1">
      <alignment/>
      <protection/>
    </xf>
    <xf numFmtId="198" fontId="4" fillId="33" borderId="0" xfId="61" applyNumberFormat="1" applyFont="1" applyFill="1" applyBorder="1" applyAlignment="1">
      <alignment/>
      <protection/>
    </xf>
    <xf numFmtId="0" fontId="4" fillId="33" borderId="0" xfId="61" applyFont="1" applyFill="1" applyAlignment="1">
      <alignment/>
      <protection/>
    </xf>
    <xf numFmtId="4" fontId="4" fillId="33" borderId="0" xfId="61" applyNumberFormat="1" applyFont="1" applyFill="1" applyBorder="1" applyAlignment="1">
      <alignment/>
      <protection/>
    </xf>
    <xf numFmtId="0" fontId="4" fillId="33" borderId="0" xfId="61" applyFont="1" applyFill="1" applyAlignment="1">
      <alignment vertical="center"/>
      <protection/>
    </xf>
    <xf numFmtId="199" fontId="4" fillId="33" borderId="0" xfId="61" applyNumberFormat="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/>
      <protection/>
    </xf>
    <xf numFmtId="0" fontId="8" fillId="33" borderId="0" xfId="61" applyFont="1" applyFill="1" applyAlignment="1">
      <alignment/>
      <protection/>
    </xf>
    <xf numFmtId="4" fontId="8" fillId="33" borderId="0" xfId="61" applyNumberFormat="1" applyFont="1" applyFill="1" applyBorder="1" applyAlignment="1">
      <alignment/>
      <protection/>
    </xf>
    <xf numFmtId="0" fontId="8" fillId="33" borderId="0" xfId="61" applyFont="1" applyFill="1" applyBorder="1" applyAlignment="1">
      <alignment/>
      <protection/>
    </xf>
    <xf numFmtId="0" fontId="5" fillId="33" borderId="0" xfId="61" applyFont="1" applyFill="1" applyAlignment="1">
      <alignment/>
      <protection/>
    </xf>
    <xf numFmtId="199" fontId="6" fillId="33" borderId="0" xfId="61" applyNumberFormat="1" applyFont="1" applyFill="1" applyAlignment="1">
      <alignment/>
      <protection/>
    </xf>
    <xf numFmtId="199" fontId="6" fillId="33" borderId="0" xfId="61" applyNumberFormat="1" applyFont="1" applyFill="1" applyBorder="1" applyAlignment="1">
      <alignment/>
      <protection/>
    </xf>
    <xf numFmtId="198" fontId="6" fillId="33" borderId="0" xfId="61" applyNumberFormat="1" applyFont="1" applyFill="1" applyBorder="1" applyAlignment="1">
      <alignment/>
      <protection/>
    </xf>
    <xf numFmtId="4" fontId="6" fillId="33" borderId="0" xfId="61" applyNumberFormat="1" applyFont="1" applyFill="1" applyBorder="1" applyAlignment="1">
      <alignment/>
      <protection/>
    </xf>
    <xf numFmtId="0" fontId="6" fillId="33" borderId="0" xfId="61" applyFont="1" applyFill="1" applyBorder="1" applyAlignment="1">
      <alignment/>
      <protection/>
    </xf>
    <xf numFmtId="0" fontId="172" fillId="33" borderId="0" xfId="61" applyFont="1" applyFill="1" applyBorder="1" applyAlignment="1">
      <alignment/>
      <protection/>
    </xf>
    <xf numFmtId="0" fontId="172" fillId="33" borderId="0" xfId="61" applyFont="1" applyFill="1" applyAlignment="1">
      <alignment/>
      <protection/>
    </xf>
    <xf numFmtId="199" fontId="8" fillId="33" borderId="0" xfId="61" applyNumberFormat="1" applyFont="1" applyFill="1" applyAlignment="1">
      <alignment/>
      <protection/>
    </xf>
    <xf numFmtId="199" fontId="8" fillId="33" borderId="0" xfId="61" applyNumberFormat="1" applyFont="1" applyFill="1" applyBorder="1" applyAlignment="1">
      <alignment/>
      <protection/>
    </xf>
    <xf numFmtId="198" fontId="8" fillId="33" borderId="0" xfId="61" applyNumberFormat="1" applyFont="1" applyFill="1" applyBorder="1" applyAlignment="1">
      <alignment/>
      <protection/>
    </xf>
    <xf numFmtId="199" fontId="9" fillId="33" borderId="0" xfId="61" applyNumberFormat="1" applyFont="1" applyFill="1" applyAlignment="1">
      <alignment/>
      <protection/>
    </xf>
    <xf numFmtId="199" fontId="164" fillId="33" borderId="0" xfId="61" applyNumberFormat="1" applyFont="1" applyFill="1" applyBorder="1" applyAlignment="1">
      <alignment/>
      <protection/>
    </xf>
    <xf numFmtId="198" fontId="160" fillId="33" borderId="0" xfId="61" applyNumberFormat="1" applyFont="1" applyFill="1" applyBorder="1" applyAlignment="1">
      <alignment/>
      <protection/>
    </xf>
    <xf numFmtId="4" fontId="160" fillId="33" borderId="0" xfId="61" applyNumberFormat="1" applyFont="1" applyFill="1" applyBorder="1" applyAlignment="1">
      <alignment/>
      <protection/>
    </xf>
    <xf numFmtId="0" fontId="160" fillId="33" borderId="0" xfId="61" applyFont="1" applyFill="1" applyBorder="1" applyAlignment="1">
      <alignment/>
      <protection/>
    </xf>
    <xf numFmtId="198" fontId="164" fillId="33" borderId="0" xfId="61" applyNumberFormat="1" applyFont="1" applyFill="1" applyBorder="1" applyAlignment="1">
      <alignment/>
      <protection/>
    </xf>
    <xf numFmtId="0" fontId="9" fillId="42" borderId="0" xfId="61" applyFont="1" applyFill="1" applyAlignment="1">
      <alignment/>
      <protection/>
    </xf>
    <xf numFmtId="0" fontId="8" fillId="42" borderId="0" xfId="61" applyFont="1" applyFill="1" applyAlignment="1">
      <alignment/>
      <protection/>
    </xf>
    <xf numFmtId="199" fontId="9" fillId="42" borderId="0" xfId="61" applyNumberFormat="1" applyFont="1" applyFill="1" applyAlignment="1">
      <alignment/>
      <protection/>
    </xf>
    <xf numFmtId="199" fontId="164" fillId="42" borderId="0" xfId="61" applyNumberFormat="1" applyFont="1" applyFill="1" applyBorder="1" applyAlignment="1">
      <alignment/>
      <protection/>
    </xf>
    <xf numFmtId="198" fontId="164" fillId="42" borderId="0" xfId="61" applyNumberFormat="1" applyFont="1" applyFill="1" applyBorder="1" applyAlignment="1">
      <alignment/>
      <protection/>
    </xf>
    <xf numFmtId="4" fontId="164" fillId="42" borderId="0" xfId="61" applyNumberFormat="1" applyFont="1" applyFill="1" applyBorder="1" applyAlignment="1">
      <alignment/>
      <protection/>
    </xf>
    <xf numFmtId="0" fontId="164" fillId="42" borderId="0" xfId="61" applyFont="1" applyFill="1" applyBorder="1" applyAlignment="1">
      <alignment/>
      <protection/>
    </xf>
    <xf numFmtId="0" fontId="165" fillId="42" borderId="0" xfId="61" applyFont="1" applyFill="1" applyBorder="1" applyAlignment="1">
      <alignment/>
      <protection/>
    </xf>
    <xf numFmtId="0" fontId="165" fillId="42" borderId="0" xfId="61" applyFont="1" applyFill="1" applyAlignment="1">
      <alignment/>
      <protection/>
    </xf>
    <xf numFmtId="0" fontId="7" fillId="42" borderId="0" xfId="61" applyFont="1" applyFill="1" applyAlignment="1">
      <alignment/>
      <protection/>
    </xf>
    <xf numFmtId="0" fontId="163" fillId="33" borderId="0" xfId="61" applyFont="1" applyFill="1" applyAlignment="1">
      <alignment/>
      <protection/>
    </xf>
    <xf numFmtId="0" fontId="173" fillId="33" borderId="0" xfId="61" applyFont="1" applyFill="1" applyBorder="1" applyAlignment="1">
      <alignment/>
      <protection/>
    </xf>
    <xf numFmtId="4" fontId="173" fillId="33" borderId="0" xfId="61" applyNumberFormat="1" applyFont="1" applyFill="1" applyBorder="1" applyAlignment="1">
      <alignment/>
      <protection/>
    </xf>
    <xf numFmtId="3" fontId="173" fillId="33" borderId="0" xfId="61" applyNumberFormat="1" applyFont="1" applyFill="1" applyBorder="1" applyAlignment="1">
      <alignment/>
      <protection/>
    </xf>
    <xf numFmtId="0" fontId="170" fillId="33" borderId="0" xfId="61" applyFont="1" applyFill="1" applyBorder="1" applyAlignment="1">
      <alignment/>
      <protection/>
    </xf>
    <xf numFmtId="3" fontId="170" fillId="33" borderId="0" xfId="61" applyNumberFormat="1" applyFont="1" applyFill="1" applyBorder="1" applyAlignment="1">
      <alignment/>
      <protection/>
    </xf>
    <xf numFmtId="194" fontId="173" fillId="33" borderId="0" xfId="61" applyNumberFormat="1" applyFont="1" applyFill="1" applyBorder="1" applyAlignment="1">
      <alignment/>
      <protection/>
    </xf>
    <xf numFmtId="199" fontId="161" fillId="33" borderId="0" xfId="61" applyNumberFormat="1" applyFont="1" applyFill="1" applyBorder="1" applyAlignment="1">
      <alignment/>
      <protection/>
    </xf>
    <xf numFmtId="198" fontId="161" fillId="33" borderId="0" xfId="61" applyNumberFormat="1" applyFont="1" applyFill="1" applyBorder="1" applyAlignment="1">
      <alignment/>
      <protection/>
    </xf>
    <xf numFmtId="4" fontId="158" fillId="33" borderId="0" xfId="61" applyNumberFormat="1" applyFont="1" applyFill="1" applyBorder="1" applyAlignment="1">
      <alignment/>
      <protection/>
    </xf>
    <xf numFmtId="0" fontId="158" fillId="33" borderId="0" xfId="61" applyFont="1" applyFill="1" applyBorder="1" applyAlignment="1">
      <alignment/>
      <protection/>
    </xf>
    <xf numFmtId="199" fontId="158" fillId="33" borderId="0" xfId="61" applyNumberFormat="1" applyFont="1" applyFill="1" applyBorder="1" applyAlignment="1">
      <alignment/>
      <protection/>
    </xf>
    <xf numFmtId="198" fontId="158" fillId="33" borderId="0" xfId="61" applyNumberFormat="1" applyFont="1" applyFill="1" applyBorder="1" applyAlignment="1">
      <alignment horizontal="center"/>
      <protection/>
    </xf>
    <xf numFmtId="4" fontId="158" fillId="33" borderId="0" xfId="61" applyNumberFormat="1" applyFont="1" applyFill="1" applyBorder="1" applyAlignment="1">
      <alignment horizontal="center"/>
      <protection/>
    </xf>
    <xf numFmtId="0" fontId="158" fillId="33" borderId="0" xfId="61" applyFont="1" applyFill="1" applyBorder="1" applyAlignment="1">
      <alignment horizontal="center"/>
      <protection/>
    </xf>
    <xf numFmtId="3" fontId="158" fillId="33" borderId="0" xfId="61" applyNumberFormat="1" applyFont="1" applyFill="1" applyBorder="1" applyAlignment="1">
      <alignment/>
      <protection/>
    </xf>
    <xf numFmtId="198" fontId="158" fillId="33" borderId="0" xfId="61" applyNumberFormat="1" applyFont="1" applyFill="1" applyBorder="1" applyAlignment="1">
      <alignment/>
      <protection/>
    </xf>
    <xf numFmtId="208" fontId="28" fillId="7" borderId="0" xfId="56" applyNumberFormat="1" applyFont="1" applyFill="1" applyBorder="1" applyAlignment="1">
      <alignment horizontal="right" vertical="center"/>
    </xf>
    <xf numFmtId="208" fontId="29" fillId="0" borderId="0" xfId="56" applyNumberFormat="1" applyFont="1" applyBorder="1" applyAlignment="1">
      <alignment horizontal="right" vertical="center"/>
    </xf>
    <xf numFmtId="208" fontId="29" fillId="0" borderId="0" xfId="56" applyNumberFormat="1" applyFont="1" applyBorder="1" applyAlignment="1">
      <alignment horizontal="right"/>
    </xf>
    <xf numFmtId="4" fontId="136" fillId="33" borderId="0" xfId="0" applyNumberFormat="1" applyFont="1" applyFill="1" applyBorder="1" applyAlignment="1">
      <alignment/>
    </xf>
    <xf numFmtId="0" fontId="12" fillId="33" borderId="0" xfId="61" applyFont="1" applyFill="1" applyBorder="1" applyProtection="1">
      <alignment vertical="top"/>
      <protection locked="0"/>
    </xf>
    <xf numFmtId="202" fontId="12" fillId="33" borderId="0" xfId="61" applyNumberFormat="1" applyFont="1" applyFill="1" applyBorder="1" applyProtection="1">
      <alignment vertical="top"/>
      <protection locked="0"/>
    </xf>
    <xf numFmtId="203" fontId="4" fillId="33" borderId="0" xfId="61" applyNumberFormat="1" applyFont="1" applyFill="1" applyBorder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4" fontId="136" fillId="0" borderId="0" xfId="0" applyNumberFormat="1" applyFont="1" applyBorder="1" applyAlignment="1">
      <alignment/>
    </xf>
    <xf numFmtId="197" fontId="4" fillId="0" borderId="0" xfId="61" applyNumberFormat="1" applyFont="1" applyBorder="1" applyProtection="1">
      <alignment vertical="top"/>
      <protection locked="0"/>
    </xf>
    <xf numFmtId="208" fontId="72" fillId="7" borderId="0" xfId="56" applyNumberFormat="1" applyFont="1" applyFill="1" applyBorder="1" applyAlignment="1">
      <alignment horizontal="right" vertical="center"/>
    </xf>
    <xf numFmtId="208" fontId="89" fillId="0" borderId="0" xfId="56" applyNumberFormat="1" applyFont="1" applyFill="1" applyBorder="1" applyAlignment="1">
      <alignment horizontal="right" vertical="center"/>
    </xf>
    <xf numFmtId="208" fontId="72" fillId="0" borderId="0" xfId="56" applyNumberFormat="1" applyFont="1" applyBorder="1" applyAlignment="1">
      <alignment horizontal="right" vertical="center"/>
    </xf>
    <xf numFmtId="208" fontId="51" fillId="0" borderId="0" xfId="56" applyNumberFormat="1" applyFont="1" applyFill="1" applyBorder="1" applyAlignment="1">
      <alignment horizontal="right" vertical="center"/>
    </xf>
    <xf numFmtId="0" fontId="90" fillId="35" borderId="0" xfId="0" applyFont="1" applyFill="1" applyAlignment="1">
      <alignment horizontal="center" vertical="center"/>
    </xf>
    <xf numFmtId="3" fontId="90" fillId="35" borderId="0" xfId="0" applyNumberFormat="1" applyFont="1" applyFill="1" applyAlignment="1">
      <alignment horizontal="right" vertical="center"/>
    </xf>
    <xf numFmtId="0" fontId="61" fillId="0" borderId="0" xfId="0" applyFont="1" applyBorder="1" applyAlignment="1">
      <alignment/>
    </xf>
    <xf numFmtId="3" fontId="61" fillId="0" borderId="0" xfId="0" applyNumberFormat="1" applyFont="1" applyBorder="1" applyAlignment="1">
      <alignment horizontal="right"/>
    </xf>
    <xf numFmtId="0" fontId="61" fillId="0" borderId="0" xfId="0" applyFont="1" applyAlignment="1">
      <alignment horizontal="left"/>
    </xf>
    <xf numFmtId="3" fontId="61" fillId="0" borderId="0" xfId="0" applyNumberFormat="1" applyFont="1" applyFill="1" applyBorder="1" applyAlignment="1">
      <alignment horizontal="right"/>
    </xf>
    <xf numFmtId="3" fontId="61" fillId="0" borderId="0" xfId="0" applyNumberFormat="1" applyFont="1" applyAlignment="1">
      <alignment horizontal="right"/>
    </xf>
    <xf numFmtId="4" fontId="56" fillId="34" borderId="0" xfId="0" applyNumberFormat="1" applyFont="1" applyFill="1" applyBorder="1" applyAlignment="1">
      <alignment/>
    </xf>
    <xf numFmtId="0" fontId="175" fillId="33" borderId="0" xfId="0" applyFont="1" applyFill="1" applyBorder="1" applyAlignment="1">
      <alignment/>
    </xf>
    <xf numFmtId="0" fontId="175" fillId="33" borderId="0" xfId="0" applyFont="1" applyFill="1" applyBorder="1" applyAlignment="1">
      <alignment horizontal="center"/>
    </xf>
    <xf numFmtId="0" fontId="124" fillId="3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7" borderId="41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Continuous" vertical="center"/>
    </xf>
    <xf numFmtId="0" fontId="3" fillId="7" borderId="42" xfId="0" applyFont="1" applyFill="1" applyBorder="1" applyAlignment="1">
      <alignment horizontal="center" vertical="center"/>
    </xf>
    <xf numFmtId="3" fontId="3" fillId="7" borderId="4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 horizontal="right" vertical="center"/>
    </xf>
    <xf numFmtId="194" fontId="176" fillId="0" borderId="0" xfId="0" applyNumberFormat="1" applyFont="1" applyAlignment="1">
      <alignment/>
    </xf>
    <xf numFmtId="0" fontId="177" fillId="0" borderId="0" xfId="0" applyFont="1" applyAlignment="1">
      <alignment/>
    </xf>
    <xf numFmtId="0" fontId="8" fillId="0" borderId="0" xfId="0" applyFont="1" applyBorder="1" applyAlignment="1">
      <alignment/>
    </xf>
    <xf numFmtId="0" fontId="50" fillId="0" borderId="0" xfId="61" applyFont="1" applyAlignment="1">
      <alignment/>
      <protection/>
    </xf>
    <xf numFmtId="0" fontId="92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208" fontId="92" fillId="35" borderId="0" xfId="56" applyNumberFormat="1" applyFont="1" applyFill="1" applyAlignment="1">
      <alignment horizontal="right" vertical="center"/>
    </xf>
    <xf numFmtId="208" fontId="50" fillId="0" borderId="0" xfId="56" applyNumberFormat="1" applyFont="1" applyBorder="1" applyAlignment="1">
      <alignment horizontal="right"/>
    </xf>
    <xf numFmtId="208" fontId="50" fillId="0" borderId="0" xfId="56" applyNumberFormat="1" applyFont="1" applyFill="1" applyBorder="1" applyAlignment="1">
      <alignment horizontal="center"/>
    </xf>
    <xf numFmtId="208" fontId="50" fillId="0" borderId="0" xfId="56" applyNumberFormat="1" applyFont="1" applyAlignment="1">
      <alignment horizontal="center"/>
    </xf>
    <xf numFmtId="0" fontId="161" fillId="33" borderId="0" xfId="0" applyFont="1" applyFill="1" applyAlignment="1">
      <alignment horizontal="left"/>
    </xf>
    <xf numFmtId="3" fontId="151" fillId="33" borderId="0" xfId="0" applyNumberFormat="1" applyFont="1" applyFill="1" applyAlignment="1">
      <alignment horizontal="right" vertical="center"/>
    </xf>
    <xf numFmtId="3" fontId="151" fillId="33" borderId="0" xfId="0" applyNumberFormat="1" applyFont="1" applyFill="1" applyBorder="1" applyAlignment="1">
      <alignment vertical="top"/>
    </xf>
    <xf numFmtId="0" fontId="92" fillId="7" borderId="10" xfId="0" applyFont="1" applyFill="1" applyBorder="1" applyAlignment="1">
      <alignment horizontal="center" vertical="center"/>
    </xf>
    <xf numFmtId="3" fontId="92" fillId="7" borderId="10" xfId="0" applyNumberFormat="1" applyFont="1" applyFill="1" applyBorder="1" applyAlignment="1">
      <alignment horizontal="center" vertical="center"/>
    </xf>
    <xf numFmtId="0" fontId="92" fillId="7" borderId="16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2" xfId="0" applyFont="1" applyBorder="1" applyAlignment="1">
      <alignment horizontal="center"/>
    </xf>
    <xf numFmtId="4" fontId="178" fillId="34" borderId="13" xfId="0" applyNumberFormat="1" applyFont="1" applyFill="1" applyBorder="1" applyAlignment="1">
      <alignment/>
    </xf>
    <xf numFmtId="0" fontId="92" fillId="7" borderId="11" xfId="0" applyFont="1" applyFill="1" applyBorder="1" applyAlignment="1">
      <alignment/>
    </xf>
    <xf numFmtId="0" fontId="92" fillId="7" borderId="0" xfId="0" applyFont="1" applyFill="1" applyBorder="1" applyAlignment="1">
      <alignment horizontal="center" vertical="center"/>
    </xf>
    <xf numFmtId="208" fontId="92" fillId="7" borderId="0" xfId="56" applyNumberFormat="1" applyFont="1" applyFill="1" applyBorder="1" applyAlignment="1">
      <alignment horizontal="right" vertical="center"/>
    </xf>
    <xf numFmtId="0" fontId="92" fillId="0" borderId="11" xfId="0" applyFont="1" applyFill="1" applyBorder="1" applyAlignment="1">
      <alignment/>
    </xf>
    <xf numFmtId="0" fontId="92" fillId="0" borderId="0" xfId="0" applyFont="1" applyFill="1" applyBorder="1" applyAlignment="1">
      <alignment horizontal="center" vertical="center"/>
    </xf>
    <xf numFmtId="208" fontId="92" fillId="0" borderId="0" xfId="56" applyNumberFormat="1" applyFont="1" applyFill="1" applyBorder="1" applyAlignment="1">
      <alignment horizontal="right" vertical="center"/>
    </xf>
    <xf numFmtId="208" fontId="50" fillId="0" borderId="0" xfId="56" applyNumberFormat="1" applyFont="1" applyBorder="1" applyAlignment="1">
      <alignment horizontal="right" vertical="center"/>
    </xf>
    <xf numFmtId="0" fontId="94" fillId="0" borderId="0" xfId="46" applyFont="1" applyBorder="1" applyAlignment="1">
      <alignment/>
    </xf>
    <xf numFmtId="0" fontId="140" fillId="0" borderId="0" xfId="0" applyFont="1" applyBorder="1" applyAlignment="1">
      <alignment/>
    </xf>
    <xf numFmtId="194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3" fillId="0" borderId="0" xfId="0" applyFont="1" applyBorder="1" applyAlignment="1">
      <alignment/>
    </xf>
    <xf numFmtId="0" fontId="66" fillId="0" borderId="0" xfId="0" applyFont="1" applyBorder="1" applyAlignment="1">
      <alignment/>
    </xf>
    <xf numFmtId="208" fontId="33" fillId="7" borderId="0" xfId="56" applyNumberFormat="1" applyFont="1" applyFill="1" applyBorder="1" applyAlignment="1">
      <alignment horizontal="center" vertical="center"/>
    </xf>
    <xf numFmtId="208" fontId="33" fillId="7" borderId="0" xfId="56" applyNumberFormat="1" applyFont="1" applyFill="1" applyBorder="1" applyAlignment="1">
      <alignment horizontal="right" vertical="center"/>
    </xf>
    <xf numFmtId="208" fontId="33" fillId="0" borderId="0" xfId="56" applyNumberFormat="1" applyFont="1" applyFill="1" applyBorder="1" applyAlignment="1">
      <alignment horizontal="center" vertical="center"/>
    </xf>
    <xf numFmtId="208" fontId="33" fillId="0" borderId="0" xfId="56" applyNumberFormat="1" applyFont="1" applyFill="1" applyBorder="1" applyAlignment="1">
      <alignment horizontal="right" vertical="center"/>
    </xf>
    <xf numFmtId="208" fontId="6" fillId="0" borderId="0" xfId="56" applyNumberFormat="1" applyFont="1" applyBorder="1" applyAlignment="1">
      <alignment/>
    </xf>
    <xf numFmtId="208" fontId="6" fillId="0" borderId="0" xfId="56" applyNumberFormat="1" applyFont="1" applyBorder="1" applyAlignment="1">
      <alignment horizontal="right" vertical="center"/>
    </xf>
    <xf numFmtId="0" fontId="179" fillId="0" borderId="0" xfId="0" applyFont="1" applyBorder="1" applyAlignment="1">
      <alignment/>
    </xf>
    <xf numFmtId="3" fontId="180" fillId="0" borderId="0" xfId="0" applyNumberFormat="1" applyFont="1" applyBorder="1" applyAlignment="1">
      <alignment/>
    </xf>
    <xf numFmtId="194" fontId="180" fillId="0" borderId="0" xfId="0" applyNumberFormat="1" applyFont="1" applyBorder="1" applyAlignment="1">
      <alignment/>
    </xf>
    <xf numFmtId="4" fontId="180" fillId="0" borderId="0" xfId="0" applyNumberFormat="1" applyFont="1" applyBorder="1" applyAlignment="1">
      <alignment/>
    </xf>
    <xf numFmtId="0" fontId="179" fillId="0" borderId="0" xfId="0" applyFont="1" applyFill="1" applyBorder="1" applyAlignment="1">
      <alignment/>
    </xf>
    <xf numFmtId="3" fontId="180" fillId="0" borderId="0" xfId="0" applyNumberFormat="1" applyFont="1" applyFill="1" applyBorder="1" applyAlignment="1">
      <alignment/>
    </xf>
    <xf numFmtId="194" fontId="180" fillId="0" borderId="0" xfId="0" applyNumberFormat="1" applyFont="1" applyFill="1" applyBorder="1" applyAlignment="1">
      <alignment/>
    </xf>
    <xf numFmtId="0" fontId="180" fillId="0" borderId="0" xfId="0" applyFont="1" applyFill="1" applyBorder="1" applyAlignment="1">
      <alignment/>
    </xf>
    <xf numFmtId="3" fontId="179" fillId="0" borderId="0" xfId="0" applyNumberFormat="1" applyFont="1" applyAlignment="1">
      <alignment/>
    </xf>
    <xf numFmtId="194" fontId="180" fillId="0" borderId="0" xfId="0" applyNumberFormat="1" applyFont="1" applyAlignment="1">
      <alignment/>
    </xf>
    <xf numFmtId="3" fontId="180" fillId="0" borderId="0" xfId="0" applyNumberFormat="1" applyFont="1" applyAlignment="1">
      <alignment/>
    </xf>
    <xf numFmtId="3" fontId="180" fillId="0" borderId="0" xfId="0" applyNumberFormat="1" applyFont="1" applyBorder="1" applyAlignment="1">
      <alignment vertical="top"/>
    </xf>
    <xf numFmtId="3" fontId="121" fillId="0" borderId="0" xfId="0" applyNumberFormat="1" applyFont="1" applyAlignment="1">
      <alignment horizontal="right" vertical="center"/>
    </xf>
    <xf numFmtId="0" fontId="180" fillId="0" borderId="0" xfId="0" applyFont="1" applyAlignment="1">
      <alignment/>
    </xf>
    <xf numFmtId="4" fontId="180" fillId="0" borderId="0" xfId="0" applyNumberFormat="1" applyFont="1" applyAlignment="1">
      <alignment/>
    </xf>
    <xf numFmtId="0" fontId="181" fillId="0" borderId="0" xfId="0" applyFont="1" applyAlignment="1">
      <alignment/>
    </xf>
    <xf numFmtId="4" fontId="182" fillId="0" borderId="0" xfId="0" applyNumberFormat="1" applyFont="1" applyFill="1" applyAlignment="1">
      <alignment/>
    </xf>
    <xf numFmtId="3" fontId="183" fillId="0" borderId="0" xfId="0" applyNumberFormat="1" applyFont="1" applyAlignment="1">
      <alignment/>
    </xf>
    <xf numFmtId="194" fontId="182" fillId="0" borderId="0" xfId="0" applyNumberFormat="1" applyFont="1" applyAlignment="1">
      <alignment/>
    </xf>
    <xf numFmtId="3" fontId="182" fillId="0" borderId="0" xfId="0" applyNumberFormat="1" applyFont="1" applyBorder="1" applyAlignment="1">
      <alignment vertical="top"/>
    </xf>
    <xf numFmtId="3" fontId="182" fillId="0" borderId="0" xfId="0" applyNumberFormat="1" applyFont="1" applyAlignment="1">
      <alignment horizontal="right" vertical="center"/>
    </xf>
    <xf numFmtId="0" fontId="182" fillId="0" borderId="0" xfId="0" applyFont="1" applyAlignment="1">
      <alignment/>
    </xf>
    <xf numFmtId="208" fontId="50" fillId="0" borderId="0" xfId="56" applyNumberFormat="1" applyFont="1" applyFill="1" applyAlignment="1">
      <alignment horizontal="center"/>
    </xf>
    <xf numFmtId="0" fontId="162" fillId="0" borderId="0" xfId="0" applyFont="1" applyAlignment="1">
      <alignment/>
    </xf>
    <xf numFmtId="0" fontId="151" fillId="33" borderId="0" xfId="0" applyFont="1" applyFill="1" applyAlignment="1">
      <alignment/>
    </xf>
    <xf numFmtId="0" fontId="153" fillId="33" borderId="0" xfId="0" applyFont="1" applyFill="1" applyAlignment="1">
      <alignment/>
    </xf>
    <xf numFmtId="3" fontId="151" fillId="0" borderId="0" xfId="0" applyNumberFormat="1" applyFont="1" applyBorder="1" applyAlignment="1">
      <alignment vertical="top"/>
    </xf>
    <xf numFmtId="3" fontId="151" fillId="0" borderId="0" xfId="0" applyNumberFormat="1" applyFont="1" applyAlignment="1">
      <alignment horizontal="right" vertical="center"/>
    </xf>
    <xf numFmtId="0" fontId="25" fillId="0" borderId="0" xfId="46" applyFont="1" applyAlignment="1">
      <alignment horizontal="center"/>
    </xf>
    <xf numFmtId="0" fontId="25" fillId="0" borderId="0" xfId="47" applyFont="1" applyAlignment="1">
      <alignment horizontal="center"/>
    </xf>
    <xf numFmtId="0" fontId="27" fillId="7" borderId="43" xfId="47" applyFont="1" applyFill="1" applyBorder="1" applyAlignment="1">
      <alignment horizontal="center" vertical="center"/>
    </xf>
    <xf numFmtId="0" fontId="27" fillId="7" borderId="44" xfId="47" applyFont="1" applyFill="1" applyBorder="1" applyAlignment="1">
      <alignment horizontal="center" vertical="center"/>
    </xf>
    <xf numFmtId="0" fontId="27" fillId="7" borderId="45" xfId="47" applyFont="1" applyFill="1" applyBorder="1" applyAlignment="1">
      <alignment horizontal="center" vertical="center"/>
    </xf>
    <xf numFmtId="0" fontId="27" fillId="7" borderId="11" xfId="46" applyFont="1" applyFill="1" applyBorder="1" applyAlignment="1">
      <alignment horizontal="center" vertical="center"/>
    </xf>
    <xf numFmtId="0" fontId="27" fillId="7" borderId="0" xfId="46" applyFont="1" applyFill="1" applyBorder="1" applyAlignment="1">
      <alignment horizontal="center" vertical="center"/>
    </xf>
    <xf numFmtId="0" fontId="28" fillId="7" borderId="43" xfId="47" applyFont="1" applyFill="1" applyBorder="1" applyAlignment="1">
      <alignment horizontal="center" vertical="center"/>
    </xf>
    <xf numFmtId="0" fontId="28" fillId="7" borderId="44" xfId="47" applyFont="1" applyFill="1" applyBorder="1" applyAlignment="1">
      <alignment horizontal="center" vertical="center"/>
    </xf>
    <xf numFmtId="0" fontId="28" fillId="7" borderId="45" xfId="47" applyFont="1" applyFill="1" applyBorder="1" applyAlignment="1">
      <alignment horizontal="center" vertical="center"/>
    </xf>
    <xf numFmtId="0" fontId="28" fillId="7" borderId="11" xfId="46" applyFont="1" applyFill="1" applyBorder="1" applyAlignment="1">
      <alignment horizontal="center" vertical="center"/>
    </xf>
    <xf numFmtId="0" fontId="28" fillId="7" borderId="0" xfId="46" applyFont="1" applyFill="1" applyBorder="1" applyAlignment="1">
      <alignment horizontal="center" vertical="center"/>
    </xf>
    <xf numFmtId="0" fontId="2" fillId="0" borderId="0" xfId="61" applyFont="1" applyAlignment="1" applyProtection="1">
      <alignment horizontal="center"/>
      <protection locked="0"/>
    </xf>
    <xf numFmtId="0" fontId="3" fillId="35" borderId="30" xfId="61" applyFont="1" applyFill="1" applyBorder="1" applyAlignment="1" applyProtection="1">
      <alignment horizontal="center" vertical="center"/>
      <protection locked="0"/>
    </xf>
    <xf numFmtId="0" fontId="3" fillId="35" borderId="27" xfId="61" applyFont="1" applyFill="1" applyBorder="1" applyAlignment="1" applyProtection="1">
      <alignment horizontal="center" vertical="center"/>
      <protection locked="0"/>
    </xf>
    <xf numFmtId="0" fontId="3" fillId="35" borderId="22" xfId="61" applyFont="1" applyFill="1" applyBorder="1" applyAlignment="1" applyProtection="1">
      <alignment horizontal="center" vertical="center"/>
      <protection locked="0"/>
    </xf>
    <xf numFmtId="0" fontId="3" fillId="35" borderId="0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center"/>
      <protection/>
    </xf>
    <xf numFmtId="0" fontId="12" fillId="7" borderId="30" xfId="61" applyFont="1" applyFill="1" applyBorder="1" applyAlignment="1">
      <alignment horizontal="center" vertical="center"/>
      <protection/>
    </xf>
    <xf numFmtId="0" fontId="12" fillId="7" borderId="46" xfId="61" applyFont="1" applyFill="1" applyBorder="1" applyAlignment="1">
      <alignment horizontal="center" vertical="center"/>
      <protection/>
    </xf>
    <xf numFmtId="0" fontId="12" fillId="7" borderId="27" xfId="61" applyFont="1" applyFill="1" applyBorder="1" applyAlignment="1">
      <alignment horizontal="center" vertical="center"/>
      <protection/>
    </xf>
    <xf numFmtId="0" fontId="12" fillId="7" borderId="22" xfId="61" applyFont="1" applyFill="1" applyBorder="1" applyAlignment="1">
      <alignment horizontal="center" vertical="center"/>
      <protection/>
    </xf>
    <xf numFmtId="0" fontId="12" fillId="7" borderId="0" xfId="61" applyFont="1" applyFill="1" applyBorder="1" applyAlignment="1">
      <alignment horizontal="center" vertical="center"/>
      <protection/>
    </xf>
    <xf numFmtId="0" fontId="56" fillId="0" borderId="0" xfId="61" applyFont="1" applyAlignment="1">
      <alignment horizontal="center"/>
      <protection/>
    </xf>
    <xf numFmtId="0" fontId="56" fillId="7" borderId="30" xfId="61" applyFont="1" applyFill="1" applyBorder="1" applyAlignment="1">
      <alignment horizontal="center" vertical="center"/>
      <protection/>
    </xf>
    <xf numFmtId="0" fontId="56" fillId="7" borderId="46" xfId="61" applyFont="1" applyFill="1" applyBorder="1" applyAlignment="1">
      <alignment horizontal="center" vertical="center"/>
      <protection/>
    </xf>
    <xf numFmtId="0" fontId="56" fillId="7" borderId="27" xfId="61" applyFont="1" applyFill="1" applyBorder="1" applyAlignment="1">
      <alignment horizontal="center" vertical="center"/>
      <protection/>
    </xf>
    <xf numFmtId="0" fontId="72" fillId="7" borderId="22" xfId="61" applyFont="1" applyFill="1" applyBorder="1" applyAlignment="1">
      <alignment horizontal="center" vertical="center"/>
      <protection/>
    </xf>
    <xf numFmtId="0" fontId="72" fillId="7" borderId="0" xfId="61" applyFont="1" applyFill="1" applyBorder="1" applyAlignment="1">
      <alignment horizontal="center" vertical="center"/>
      <protection/>
    </xf>
    <xf numFmtId="0" fontId="34" fillId="0" borderId="0" xfId="46" applyFont="1" applyBorder="1" applyAlignment="1">
      <alignment horizontal="left" wrapText="1"/>
    </xf>
    <xf numFmtId="0" fontId="2" fillId="0" borderId="0" xfId="63" applyFont="1" applyAlignment="1">
      <alignment horizontal="center"/>
      <protection/>
    </xf>
    <xf numFmtId="39" fontId="3" fillId="7" borderId="30" xfId="63" applyNumberFormat="1" applyFont="1" applyFill="1" applyBorder="1" applyAlignment="1">
      <alignment horizontal="center" vertical="center"/>
      <protection/>
    </xf>
    <xf numFmtId="39" fontId="3" fillId="7" borderId="27" xfId="63" applyNumberFormat="1" applyFont="1" applyFill="1" applyBorder="1" applyAlignment="1">
      <alignment horizontal="center" vertical="center"/>
      <protection/>
    </xf>
    <xf numFmtId="39" fontId="3" fillId="7" borderId="46" xfId="63" applyNumberFormat="1" applyFont="1" applyFill="1" applyBorder="1" applyAlignment="1">
      <alignment horizontal="center" vertical="center"/>
      <protection/>
    </xf>
    <xf numFmtId="39" fontId="3" fillId="7" borderId="47" xfId="63" applyNumberFormat="1" applyFont="1" applyFill="1" applyBorder="1" applyAlignment="1">
      <alignment horizontal="center" vertical="center"/>
      <protection/>
    </xf>
    <xf numFmtId="39" fontId="3" fillId="7" borderId="41" xfId="63" applyNumberFormat="1" applyFont="1" applyFill="1" applyBorder="1" applyAlignment="1">
      <alignment horizontal="center" vertical="center"/>
      <protection/>
    </xf>
    <xf numFmtId="0" fontId="3" fillId="7" borderId="48" xfId="63" applyFont="1" applyFill="1" applyBorder="1" applyAlignment="1">
      <alignment horizontal="center" vertical="center"/>
      <protection/>
    </xf>
    <xf numFmtId="0" fontId="3" fillId="7" borderId="33" xfId="63" applyFont="1" applyFill="1" applyBorder="1" applyAlignment="1">
      <alignment horizontal="center" vertical="center"/>
      <protection/>
    </xf>
    <xf numFmtId="0" fontId="3" fillId="7" borderId="28" xfId="63" applyFont="1" applyFill="1" applyBorder="1" applyAlignment="1">
      <alignment horizontal="center" vertical="center"/>
      <protection/>
    </xf>
    <xf numFmtId="0" fontId="3" fillId="7" borderId="24" xfId="6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7" borderId="4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92" fillId="7" borderId="43" xfId="0" applyFont="1" applyFill="1" applyBorder="1" applyAlignment="1">
      <alignment horizontal="center" vertical="center"/>
    </xf>
    <xf numFmtId="0" fontId="92" fillId="7" borderId="45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3" xfId="62"/>
    <cellStyle name="Normal_HA2_Exportaciones_2007_Anuario200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(US$)'!$G$20:$R$20</c:f>
              <c:numCache/>
            </c:numRef>
          </c:val>
          <c:smooth val="0"/>
        </c:ser>
        <c:marker val="1"/>
        <c:axId val="12831455"/>
        <c:axId val="24761520"/>
      </c:lineChart>
      <c:catAx>
        <c:axId val="12831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1520"/>
        <c:crosses val="autoZero"/>
        <c:auto val="0"/>
        <c:lblOffset val="100"/>
        <c:tickLblSkip val="1"/>
        <c:noMultiLvlLbl val="0"/>
      </c:catAx>
      <c:valAx>
        <c:axId val="2476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1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5354929"/>
        <c:axId val="61064930"/>
      </c:lineChart>
      <c:catAx>
        <c:axId val="5354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930"/>
        <c:crosses val="autoZero"/>
        <c:auto val="0"/>
        <c:lblOffset val="100"/>
        <c:tickLblSkip val="1"/>
        <c:noMultiLvlLbl val="0"/>
      </c:catAx>
      <c:valAx>
        <c:axId val="61064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VALOR DE LA EXPORTACIÓN DE PRODUCTOS HIDROBIOLÓGICOS SEGÚN UTILIZACIÓN, 2021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(Miles de US$ FOB)</a:t>
            </a:r>
          </a:p>
        </c:rich>
      </c:tx>
      <c:layout>
        <c:manualLayout>
          <c:xMode val="factor"/>
          <c:yMode val="factor"/>
          <c:x val="0.0302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31225"/>
          <c:w val="0.91125"/>
          <c:h val="0.561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(US$)'!$AA$44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(US$)'!$AB$44:$AM$44</c:f>
              <c:numCache/>
            </c:numRef>
          </c:val>
        </c:ser>
        <c:ser>
          <c:idx val="0"/>
          <c:order val="1"/>
          <c:tx>
            <c:strRef>
              <c:f>'Exportac total (US$)'!$AA$45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(US$)'!$AB$45:$AM$45</c:f>
              <c:numCache/>
            </c:numRef>
          </c:val>
        </c:ser>
        <c:overlap val="-9"/>
        <c:gapWidth val="50"/>
        <c:axId val="39391555"/>
        <c:axId val="51138004"/>
      </c:barChart>
      <c:lineChart>
        <c:grouping val="standard"/>
        <c:varyColors val="0"/>
        <c:ser>
          <c:idx val="1"/>
          <c:order val="2"/>
          <c:tx>
            <c:strRef>
              <c:f>'Exportac total (US$)'!$AA$46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(US$)'!$AB$46:$AM$46</c:f>
              <c:numCache/>
            </c:numRef>
          </c:val>
          <c:smooth val="0"/>
        </c:ser>
        <c:axId val="39391555"/>
        <c:axId val="51138004"/>
      </c:lineChart>
      <c:catAx>
        <c:axId val="3939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138004"/>
        <c:crosses val="autoZero"/>
        <c:auto val="1"/>
        <c:lblOffset val="100"/>
        <c:tickLblSkip val="1"/>
        <c:noMultiLvlLbl val="0"/>
      </c:catAx>
      <c:valAx>
        <c:axId val="511380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39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75"/>
          <c:y val="0.929"/>
          <c:w val="0.183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2021</a:t>
            </a:r>
          </a:p>
        </c:rich>
      </c:tx>
      <c:layout>
        <c:manualLayout>
          <c:xMode val="factor"/>
          <c:yMode val="factor"/>
          <c:x val="-0.0155"/>
          <c:y val="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375"/>
          <c:y val="0.34925"/>
          <c:w val="0.4265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país'!$C$94:$C$98</c:f>
              <c:strCache/>
            </c:strRef>
          </c:cat>
          <c:val>
            <c:numRef>
              <c:f>'Congelado cont país'!$D$94:$D$98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2021</a:t>
            </a:r>
          </a:p>
        </c:rich>
      </c:tx>
      <c:layout>
        <c:manualLayout>
          <c:xMode val="factor"/>
          <c:yMode val="factor"/>
          <c:x val="0.021"/>
          <c:y val="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25"/>
          <c:y val="0.33475"/>
          <c:w val="0.40125"/>
          <c:h val="0.47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país'!$K$94:$K$100</c:f>
              <c:strCache/>
            </c:strRef>
          </c:cat>
          <c:val>
            <c:numRef>
              <c:f>'Congelado cont país'!$L$94:$L$100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2021</a:t>
            </a:r>
          </a:p>
        </c:rich>
      </c:tx>
      <c:layout>
        <c:manualLayout>
          <c:xMode val="factor"/>
          <c:yMode val="factor"/>
          <c:x val="0.007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25"/>
          <c:y val="0.35125"/>
          <c:w val="0.42025"/>
          <c:h val="0.536"/>
        </c:manualLayout>
      </c:layout>
      <c:pieChart>
        <c:varyColors val="1"/>
        <c:ser>
          <c:idx val="0"/>
          <c:order val="0"/>
          <c:tx>
            <c:strRef>
              <c:f>'Congelado cont país (US$)'!$C$92:$C$96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país'!$C$94:$C$98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(US$)'!$D$92:$D$96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2021</a:t>
            </a:r>
          </a:p>
        </c:rich>
      </c:tx>
      <c:layout>
        <c:manualLayout>
          <c:xMode val="factor"/>
          <c:yMode val="factor"/>
          <c:x val="0.01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25"/>
          <c:y val="0.325"/>
          <c:w val="0.40275"/>
          <c:h val="0.4915"/>
        </c:manualLayout>
      </c:layout>
      <c:pieChart>
        <c:varyColors val="1"/>
        <c:ser>
          <c:idx val="0"/>
          <c:order val="0"/>
          <c:tx>
            <c:strRef>
              <c:f>'Congelado cont país (US$)'!$K$92:$K$98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país'!$K$94:$K$100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(US$)'!$L$92:$L$98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2021</a:t>
            </a:r>
          </a:p>
        </c:rich>
      </c:tx>
      <c:layout>
        <c:manualLayout>
          <c:xMode val="factor"/>
          <c:yMode val="factor"/>
          <c:x val="0.03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27575"/>
          <c:w val="0.38975"/>
          <c:h val="0.59425"/>
        </c:manualLayout>
      </c:layout>
      <c:pieChart>
        <c:varyColors val="1"/>
        <c:ser>
          <c:idx val="0"/>
          <c:order val="0"/>
          <c:tx>
            <c:strRef>
              <c:f>'Enlatado cont país (US$)'!$D$57:$D$60</c:f>
              <c:strCache>
                <c:ptCount val="1"/>
                <c:pt idx="0">
                  <c:v>Europa América Asía Africa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país'!$D$60:$D$64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</c:strCache>
            </c:strRef>
          </c:cat>
          <c:val>
            <c:numRef>
              <c:f>'Enlatado cont país (US$)'!$E$57:$E$60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2021</a:t>
            </a:r>
          </a:p>
        </c:rich>
      </c:tx>
      <c:layout>
        <c:manualLayout>
          <c:xMode val="factor"/>
          <c:yMode val="factor"/>
          <c:x val="0.06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75"/>
          <c:y val="0.2305"/>
          <c:w val="0.295"/>
          <c:h val="0.5425"/>
        </c:manualLayout>
      </c:layout>
      <c:pieChart>
        <c:varyColors val="1"/>
        <c:ser>
          <c:idx val="0"/>
          <c:order val="0"/>
          <c:tx>
            <c:strRef>
              <c:f>'Enlatado cont país (US$)'!$K$56:$K$62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país'!$K$59:$K$65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(US$)'!$L$56:$L$62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PERÚ: EXPORTACIÓN DE HARINA DE PESCADO SEGÚN PAÍS DE DESTINO, 2021                                                                       (TMB)</a:t>
            </a:r>
          </a:p>
        </c:rich>
      </c:tx>
      <c:layout>
        <c:manualLayout>
          <c:xMode val="factor"/>
          <c:yMode val="factor"/>
          <c:x val="-0.0412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73"/>
          <c:w val="0.8195"/>
          <c:h val="0.5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país'!$M$41:$M$53</c:f>
              <c:strCache/>
            </c:strRef>
          </c:cat>
          <c:val>
            <c:numRef>
              <c:f>'1-Harina país'!$N$41:$N$53</c:f>
              <c:numCache/>
            </c:numRef>
          </c:val>
        </c:ser>
        <c:gapWidth val="50"/>
        <c:axId val="22734229"/>
        <c:axId val="40235398"/>
      </c:barChart>
      <c:catAx>
        <c:axId val="2273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5398"/>
        <c:crosses val="autoZero"/>
        <c:auto val="1"/>
        <c:lblOffset val="100"/>
        <c:tickLblSkip val="1"/>
        <c:noMultiLvlLbl val="0"/>
      </c:catAx>
      <c:valAx>
        <c:axId val="40235398"/>
        <c:scaling>
          <c:orientation val="minMax"/>
          <c:max val="20000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4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2021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332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3255"/>
          <c:w val="0.83875"/>
          <c:h val="0.5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(US$)'!$W$38:$W$50</c:f>
              <c:strCache/>
            </c:strRef>
          </c:cat>
          <c:val>
            <c:numRef>
              <c:f>'1-Harina país (US$)'!$X$38:$X$50</c:f>
              <c:numCache/>
            </c:numRef>
          </c:val>
        </c:ser>
        <c:gapWidth val="50"/>
        <c:axId val="25377447"/>
        <c:axId val="35535352"/>
      </c:barChart>
      <c:catAx>
        <c:axId val="2537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35352"/>
        <c:crosses val="autoZero"/>
        <c:auto val="1"/>
        <c:lblOffset val="100"/>
        <c:tickLblSkip val="1"/>
        <c:noMultiLvlLbl val="0"/>
      </c:catAx>
      <c:valAx>
        <c:axId val="35535352"/>
        <c:scaling>
          <c:orientation val="minMax"/>
          <c:max val="190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7447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2021</a:t>
            </a:r>
          </a:p>
        </c:rich>
      </c:tx>
      <c:layout>
        <c:manualLayout>
          <c:xMode val="factor"/>
          <c:yMode val="factor"/>
          <c:x val="0.03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475"/>
          <c:y val="0.39"/>
          <c:w val="0.22925"/>
          <c:h val="0.3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país'!$K$38:$K$47</c:f>
              <c:strCache/>
            </c:strRef>
          </c:cat>
          <c:val>
            <c:numRef>
              <c:f>'Aceite país'!$L$38:$L$47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2021</a:t>
            </a:r>
          </a:p>
        </c:rich>
      </c:tx>
      <c:layout>
        <c:manualLayout>
          <c:xMode val="factor"/>
          <c:yMode val="factor"/>
          <c:x val="0.0262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45"/>
          <c:y val="0.39"/>
          <c:w val="0.1675"/>
          <c:h val="0.28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 (US$)'!$X$34:$X$43</c:f>
              <c:strCache/>
            </c:strRef>
          </c:cat>
          <c:val>
            <c:numRef>
              <c:f>'Aceite país (US$)'!$Y$34:$Y$43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10954619"/>
        <c:axId val="67014284"/>
      </c:lineChart>
      <c:catAx>
        <c:axId val="10954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4284"/>
        <c:crosses val="autoZero"/>
        <c:auto val="0"/>
        <c:lblOffset val="100"/>
        <c:tickLblSkip val="1"/>
        <c:noMultiLvlLbl val="0"/>
      </c:catAx>
      <c:valAx>
        <c:axId val="6701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2021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(TMB)</a:t>
            </a:r>
          </a:p>
        </c:rich>
      </c:tx>
      <c:layout>
        <c:manualLayout>
          <c:xMode val="factor"/>
          <c:yMode val="factor"/>
          <c:x val="0.008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23875"/>
          <c:w val="0.91525"/>
          <c:h val="0.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total(TMB)'!$AF$45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total(TMB)'!$AG$45:$AR$45</c:f>
              <c:numCache/>
            </c:numRef>
          </c:val>
        </c:ser>
        <c:ser>
          <c:idx val="0"/>
          <c:order val="1"/>
          <c:tx>
            <c:strRef>
              <c:f>'Exportac total(TMB)'!$AF$46</c:f>
              <c:strCache>
                <c:ptCount val="1"/>
                <c:pt idx="0">
                  <c:v>C.H.I.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total(TMB)'!$AG$46:$AR$46</c:f>
              <c:numCache/>
            </c:numRef>
          </c:val>
        </c:ser>
        <c:overlap val="-9"/>
        <c:gapWidth val="50"/>
        <c:axId val="62474445"/>
        <c:axId val="41348926"/>
      </c:barChart>
      <c:lineChart>
        <c:grouping val="standard"/>
        <c:varyColors val="0"/>
        <c:ser>
          <c:idx val="1"/>
          <c:order val="2"/>
          <c:tx>
            <c:strRef>
              <c:f>'Exportac total(TMB)'!$AF$47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total(TMB)'!$AG$47:$AR$47</c:f>
              <c:numCache/>
            </c:numRef>
          </c:val>
          <c:smooth val="0"/>
        </c:ser>
        <c:axId val="62474445"/>
        <c:axId val="41348926"/>
      </c:lineChart>
      <c:catAx>
        <c:axId val="6247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48926"/>
        <c:crosses val="autoZero"/>
        <c:auto val="1"/>
        <c:lblOffset val="100"/>
        <c:tickLblSkip val="1"/>
        <c:noMultiLvlLbl val="0"/>
      </c:catAx>
      <c:valAx>
        <c:axId val="41348926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47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25"/>
          <c:y val="0.941"/>
          <c:w val="0.171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0620375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0620375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0620375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4" name="Chart 11"/>
        <xdr:cNvGraphicFramePr/>
      </xdr:nvGraphicFramePr>
      <xdr:xfrm>
        <a:off x="2209800" y="10620375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5" name="Chart 12"/>
        <xdr:cNvGraphicFramePr/>
      </xdr:nvGraphicFramePr>
      <xdr:xfrm>
        <a:off x="2314575" y="106203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6" name="Chart 13"/>
        <xdr:cNvGraphicFramePr/>
      </xdr:nvGraphicFramePr>
      <xdr:xfrm>
        <a:off x="2257425" y="10620375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7" name="Chart 14"/>
        <xdr:cNvGraphicFramePr/>
      </xdr:nvGraphicFramePr>
      <xdr:xfrm>
        <a:off x="95250" y="10620375"/>
        <a:ext cx="12372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32</xdr:row>
      <xdr:rowOff>114300</xdr:rowOff>
    </xdr:from>
    <xdr:to>
      <xdr:col>17</xdr:col>
      <xdr:colOff>514350</xdr:colOff>
      <xdr:row>69</xdr:row>
      <xdr:rowOff>171450</xdr:rowOff>
    </xdr:to>
    <xdr:graphicFrame>
      <xdr:nvGraphicFramePr>
        <xdr:cNvPr id="8" name="Chart 1"/>
        <xdr:cNvGraphicFramePr/>
      </xdr:nvGraphicFramePr>
      <xdr:xfrm>
        <a:off x="104775" y="6629400"/>
        <a:ext cx="12087225" cy="630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209800" y="10791825"/>
        <a:ext cx="711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314575" y="10791825"/>
        <a:ext cx="7029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2257425" y="10791825"/>
        <a:ext cx="707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56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95250" y="10791825"/>
        <a:ext cx="1492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>
      <xdr:nvGraphicFramePr>
        <xdr:cNvPr id="5" name="Chart 11"/>
        <xdr:cNvGraphicFramePr/>
      </xdr:nvGraphicFramePr>
      <xdr:xfrm>
        <a:off x="2209800" y="10791825"/>
        <a:ext cx="711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>
      <xdr:nvGraphicFramePr>
        <xdr:cNvPr id="6" name="Chart 12"/>
        <xdr:cNvGraphicFramePr/>
      </xdr:nvGraphicFramePr>
      <xdr:xfrm>
        <a:off x="2314575" y="10791825"/>
        <a:ext cx="7029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>
      <xdr:nvGraphicFramePr>
        <xdr:cNvPr id="7" name="Chart 13"/>
        <xdr:cNvGraphicFramePr/>
      </xdr:nvGraphicFramePr>
      <xdr:xfrm>
        <a:off x="2257425" y="10791825"/>
        <a:ext cx="7077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56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8" name="Chart 14"/>
        <xdr:cNvGraphicFramePr/>
      </xdr:nvGraphicFramePr>
      <xdr:xfrm>
        <a:off x="95250" y="10791825"/>
        <a:ext cx="14925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38100</xdr:colOff>
      <xdr:row>35</xdr:row>
      <xdr:rowOff>57150</xdr:rowOff>
    </xdr:from>
    <xdr:to>
      <xdr:col>16</xdr:col>
      <xdr:colOff>266700</xdr:colOff>
      <xdr:row>63</xdr:row>
      <xdr:rowOff>180975</xdr:rowOff>
    </xdr:to>
    <xdr:graphicFrame>
      <xdr:nvGraphicFramePr>
        <xdr:cNvPr id="9" name="Chart 1"/>
        <xdr:cNvGraphicFramePr/>
      </xdr:nvGraphicFramePr>
      <xdr:xfrm>
        <a:off x="381000" y="7419975"/>
        <a:ext cx="13020675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5795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50557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5795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85</xdr:row>
      <xdr:rowOff>104775</xdr:rowOff>
    </xdr:from>
    <xdr:to>
      <xdr:col>7</xdr:col>
      <xdr:colOff>771525</xdr:colOff>
      <xdr:row>116</xdr:row>
      <xdr:rowOff>133350</xdr:rowOff>
    </xdr:to>
    <xdr:graphicFrame>
      <xdr:nvGraphicFramePr>
        <xdr:cNvPr id="7" name="Chart 17"/>
        <xdr:cNvGraphicFramePr/>
      </xdr:nvGraphicFramePr>
      <xdr:xfrm>
        <a:off x="9525" y="19002375"/>
        <a:ext cx="6886575" cy="538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76200</xdr:colOff>
      <xdr:row>85</xdr:row>
      <xdr:rowOff>95250</xdr:rowOff>
    </xdr:from>
    <xdr:to>
      <xdr:col>18</xdr:col>
      <xdr:colOff>66675</xdr:colOff>
      <xdr:row>116</xdr:row>
      <xdr:rowOff>142875</xdr:rowOff>
    </xdr:to>
    <xdr:graphicFrame>
      <xdr:nvGraphicFramePr>
        <xdr:cNvPr id="8" name="Chart 18"/>
        <xdr:cNvGraphicFramePr/>
      </xdr:nvGraphicFramePr>
      <xdr:xfrm>
        <a:off x="7896225" y="18992850"/>
        <a:ext cx="6477000" cy="5400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638925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82</xdr:row>
      <xdr:rowOff>161925</xdr:rowOff>
    </xdr:from>
    <xdr:to>
      <xdr:col>8</xdr:col>
      <xdr:colOff>47625</xdr:colOff>
      <xdr:row>114</xdr:row>
      <xdr:rowOff>19050</xdr:rowOff>
    </xdr:to>
    <xdr:graphicFrame>
      <xdr:nvGraphicFramePr>
        <xdr:cNvPr id="7" name="Chart 17"/>
        <xdr:cNvGraphicFramePr/>
      </xdr:nvGraphicFramePr>
      <xdr:xfrm>
        <a:off x="142875" y="18764250"/>
        <a:ext cx="700087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82</xdr:row>
      <xdr:rowOff>142875</xdr:rowOff>
    </xdr:from>
    <xdr:to>
      <xdr:col>17</xdr:col>
      <xdr:colOff>419100</xdr:colOff>
      <xdr:row>114</xdr:row>
      <xdr:rowOff>19050</xdr:rowOff>
    </xdr:to>
    <xdr:graphicFrame>
      <xdr:nvGraphicFramePr>
        <xdr:cNvPr id="8" name="Chart 18"/>
        <xdr:cNvGraphicFramePr/>
      </xdr:nvGraphicFramePr>
      <xdr:xfrm>
        <a:off x="7962900" y="18745200"/>
        <a:ext cx="67341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8</xdr:col>
      <xdr:colOff>1019175</xdr:colOff>
      <xdr:row>54</xdr:row>
      <xdr:rowOff>0</xdr:rowOff>
    </xdr:to>
    <xdr:graphicFrame>
      <xdr:nvGraphicFramePr>
        <xdr:cNvPr id="1" name="Chart 11"/>
        <xdr:cNvGraphicFramePr/>
      </xdr:nvGraphicFramePr>
      <xdr:xfrm>
        <a:off x="171450" y="9001125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54</xdr:row>
      <xdr:rowOff>0</xdr:rowOff>
    </xdr:from>
    <xdr:to>
      <xdr:col>18</xdr:col>
      <xdr:colOff>9525</xdr:colOff>
      <xdr:row>54</xdr:row>
      <xdr:rowOff>0</xdr:rowOff>
    </xdr:to>
    <xdr:graphicFrame>
      <xdr:nvGraphicFramePr>
        <xdr:cNvPr id="2" name="Chart 12"/>
        <xdr:cNvGraphicFramePr/>
      </xdr:nvGraphicFramePr>
      <xdr:xfrm>
        <a:off x="7429500" y="9001125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47</xdr:row>
      <xdr:rowOff>95250</xdr:rowOff>
    </xdr:from>
    <xdr:to>
      <xdr:col>7</xdr:col>
      <xdr:colOff>752475</xdr:colOff>
      <xdr:row>65</xdr:row>
      <xdr:rowOff>133350</xdr:rowOff>
    </xdr:to>
    <xdr:graphicFrame>
      <xdr:nvGraphicFramePr>
        <xdr:cNvPr id="3" name="Chart 13"/>
        <xdr:cNvGraphicFramePr/>
      </xdr:nvGraphicFramePr>
      <xdr:xfrm>
        <a:off x="647700" y="7762875"/>
        <a:ext cx="52387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48</xdr:row>
      <xdr:rowOff>47625</xdr:rowOff>
    </xdr:from>
    <xdr:to>
      <xdr:col>15</xdr:col>
      <xdr:colOff>180975</xdr:colOff>
      <xdr:row>66</xdr:row>
      <xdr:rowOff>0</xdr:rowOff>
    </xdr:to>
    <xdr:graphicFrame>
      <xdr:nvGraphicFramePr>
        <xdr:cNvPr id="4" name="Chart 15"/>
        <xdr:cNvGraphicFramePr/>
      </xdr:nvGraphicFramePr>
      <xdr:xfrm>
        <a:off x="7162800" y="7905750"/>
        <a:ext cx="61436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323850" y="7943850"/>
        <a:ext cx="1412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35</xdr:row>
      <xdr:rowOff>133350</xdr:rowOff>
    </xdr:from>
    <xdr:to>
      <xdr:col>15</xdr:col>
      <xdr:colOff>590550</xdr:colOff>
      <xdr:row>61</xdr:row>
      <xdr:rowOff>180975</xdr:rowOff>
    </xdr:to>
    <xdr:graphicFrame>
      <xdr:nvGraphicFramePr>
        <xdr:cNvPr id="2" name="Chart 7"/>
        <xdr:cNvGraphicFramePr/>
      </xdr:nvGraphicFramePr>
      <xdr:xfrm>
        <a:off x="295275" y="7820025"/>
        <a:ext cx="137255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3" name="Chart 14"/>
        <xdr:cNvGraphicFramePr/>
      </xdr:nvGraphicFramePr>
      <xdr:xfrm>
        <a:off x="323850" y="7943850"/>
        <a:ext cx="14125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323850" y="763905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34</xdr:row>
      <xdr:rowOff>133350</xdr:rowOff>
    </xdr:from>
    <xdr:to>
      <xdr:col>15</xdr:col>
      <xdr:colOff>590550</xdr:colOff>
      <xdr:row>60</xdr:row>
      <xdr:rowOff>180975</xdr:rowOff>
    </xdr:to>
    <xdr:graphicFrame>
      <xdr:nvGraphicFramePr>
        <xdr:cNvPr id="2" name="Chart 7"/>
        <xdr:cNvGraphicFramePr/>
      </xdr:nvGraphicFramePr>
      <xdr:xfrm>
        <a:off x="295275" y="7515225"/>
        <a:ext cx="101060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35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3" name="Chart 14"/>
        <xdr:cNvGraphicFramePr/>
      </xdr:nvGraphicFramePr>
      <xdr:xfrm>
        <a:off x="323850" y="7639050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0</xdr:rowOff>
    </xdr:from>
    <xdr:to>
      <xdr:col>17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3850" y="6657975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114300</xdr:rowOff>
    </xdr:from>
    <xdr:to>
      <xdr:col>16</xdr:col>
      <xdr:colOff>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323850" y="6057900"/>
        <a:ext cx="100488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0</xdr:rowOff>
    </xdr:from>
    <xdr:to>
      <xdr:col>17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3850" y="6734175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29</xdr:row>
      <xdr:rowOff>114300</xdr:rowOff>
    </xdr:from>
    <xdr:to>
      <xdr:col>15</xdr:col>
      <xdr:colOff>657225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314325" y="6134100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258"/>
  <sheetViews>
    <sheetView showGridLines="0" zoomScale="85" zoomScaleNormal="85" workbookViewId="0" topLeftCell="A28">
      <selection activeCell="F22" sqref="F22"/>
    </sheetView>
  </sheetViews>
  <sheetFormatPr defaultColWidth="9.77734375" defaultRowHeight="15"/>
  <cols>
    <col min="1" max="1" width="0.88671875" style="554" customWidth="1"/>
    <col min="2" max="2" width="0.23046875" style="554" customWidth="1"/>
    <col min="3" max="3" width="2.88671875" style="554" customWidth="1"/>
    <col min="4" max="4" width="3.21484375" style="554" customWidth="1"/>
    <col min="5" max="5" width="22.3359375" style="554" customWidth="1"/>
    <col min="6" max="6" width="9.21484375" style="554" customWidth="1"/>
    <col min="7" max="10" width="9.21484375" style="554" bestFit="1" customWidth="1"/>
    <col min="11" max="11" width="7.88671875" style="554" bestFit="1" customWidth="1"/>
    <col min="12" max="13" width="9.21484375" style="554" bestFit="1" customWidth="1"/>
    <col min="14" max="14" width="7.88671875" style="554" bestFit="1" customWidth="1"/>
    <col min="15" max="15" width="9.21484375" style="554" bestFit="1" customWidth="1"/>
    <col min="16" max="16" width="7.88671875" style="554" bestFit="1" customWidth="1"/>
    <col min="17" max="18" width="9.21484375" style="554" bestFit="1" customWidth="1"/>
    <col min="19" max="19" width="0.55078125" style="554" customWidth="1"/>
    <col min="20" max="20" width="1.99609375" style="554" customWidth="1"/>
    <col min="21" max="21" width="4.77734375" style="680" customWidth="1"/>
    <col min="22" max="22" width="28.6640625" style="681" customWidth="1"/>
    <col min="23" max="23" width="13.77734375" style="682" customWidth="1"/>
    <col min="24" max="24" width="9.77734375" style="683" customWidth="1"/>
    <col min="25" max="39" width="9.77734375" style="682" customWidth="1"/>
    <col min="40" max="45" width="9.77734375" style="684" customWidth="1"/>
    <col min="46" max="136" width="9.77734375" style="685" customWidth="1"/>
    <col min="137" max="142" width="9.77734375" style="554" customWidth="1"/>
    <col min="143" max="145" width="1.2265625" style="554" customWidth="1"/>
    <col min="146" max="146" width="9.77734375" style="554" customWidth="1"/>
    <col min="147" max="147" width="1.2265625" style="554" customWidth="1"/>
    <col min="148" max="16384" width="9.77734375" style="554" customWidth="1"/>
  </cols>
  <sheetData>
    <row r="1" spans="3:19" ht="16.5">
      <c r="C1" s="1000" t="s">
        <v>177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</row>
    <row r="2" spans="2:19" ht="16.5">
      <c r="B2" s="556"/>
      <c r="C2" s="1001" t="s">
        <v>0</v>
      </c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</row>
    <row r="3" spans="2:136" s="609" customFormat="1" ht="12.75">
      <c r="B3" s="611"/>
      <c r="C3" s="612"/>
      <c r="D3" s="612"/>
      <c r="E3" s="612"/>
      <c r="F3" s="613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8"/>
      <c r="U3" s="686"/>
      <c r="V3" s="687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9"/>
      <c r="AO3" s="689"/>
      <c r="AP3" s="689"/>
      <c r="AQ3" s="689"/>
      <c r="AR3" s="689"/>
      <c r="AS3" s="689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690"/>
      <c r="DB3" s="690"/>
      <c r="DC3" s="690"/>
      <c r="DD3" s="690"/>
      <c r="DE3" s="690"/>
      <c r="DF3" s="690"/>
      <c r="DG3" s="690"/>
      <c r="DH3" s="690"/>
      <c r="DI3" s="690"/>
      <c r="DJ3" s="690"/>
      <c r="DK3" s="690"/>
      <c r="DL3" s="690"/>
      <c r="DM3" s="690"/>
      <c r="DN3" s="690"/>
      <c r="DO3" s="690"/>
      <c r="DP3" s="690"/>
      <c r="DQ3" s="690"/>
      <c r="DR3" s="690"/>
      <c r="DS3" s="690"/>
      <c r="DT3" s="690"/>
      <c r="DU3" s="690"/>
      <c r="DV3" s="690"/>
      <c r="DW3" s="690"/>
      <c r="DX3" s="690"/>
      <c r="DY3" s="690"/>
      <c r="DZ3" s="690"/>
      <c r="EA3" s="690"/>
      <c r="EB3" s="690"/>
      <c r="EC3" s="690"/>
      <c r="ED3" s="690"/>
      <c r="EE3" s="690"/>
      <c r="EF3" s="690"/>
    </row>
    <row r="4" spans="2:136" s="548" customFormat="1" ht="39" customHeight="1">
      <c r="B4" s="559"/>
      <c r="C4" s="1002" t="s">
        <v>1</v>
      </c>
      <c r="D4" s="1003"/>
      <c r="E4" s="1004"/>
      <c r="F4" s="777" t="s">
        <v>2</v>
      </c>
      <c r="G4" s="778" t="s">
        <v>3</v>
      </c>
      <c r="H4" s="778" t="s">
        <v>4</v>
      </c>
      <c r="I4" s="778" t="s">
        <v>5</v>
      </c>
      <c r="J4" s="778" t="s">
        <v>6</v>
      </c>
      <c r="K4" s="778" t="s">
        <v>7</v>
      </c>
      <c r="L4" s="778" t="s">
        <v>8</v>
      </c>
      <c r="M4" s="778" t="s">
        <v>9</v>
      </c>
      <c r="N4" s="778" t="s">
        <v>10</v>
      </c>
      <c r="O4" s="778" t="s">
        <v>11</v>
      </c>
      <c r="P4" s="778" t="s">
        <v>12</v>
      </c>
      <c r="Q4" s="778" t="s">
        <v>13</v>
      </c>
      <c r="R4" s="779" t="s">
        <v>14</v>
      </c>
      <c r="S4" s="595"/>
      <c r="U4" s="691"/>
      <c r="V4" s="692"/>
      <c r="W4" s="693"/>
      <c r="X4" s="694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6"/>
      <c r="AO4" s="696"/>
      <c r="AP4" s="696"/>
      <c r="AQ4" s="696"/>
      <c r="AR4" s="696"/>
      <c r="AS4" s="696"/>
      <c r="AT4" s="697"/>
      <c r="AU4" s="697"/>
      <c r="AV4" s="697"/>
      <c r="AW4" s="697"/>
      <c r="AX4" s="697"/>
      <c r="AY4" s="697"/>
      <c r="AZ4" s="697"/>
      <c r="BA4" s="697"/>
      <c r="BB4" s="697"/>
      <c r="BC4" s="697"/>
      <c r="BD4" s="697"/>
      <c r="BE4" s="697"/>
      <c r="BF4" s="697"/>
      <c r="BG4" s="697"/>
      <c r="BH4" s="697"/>
      <c r="BI4" s="697"/>
      <c r="BJ4" s="697"/>
      <c r="BK4" s="697"/>
      <c r="BL4" s="697"/>
      <c r="BM4" s="697"/>
      <c r="BN4" s="697"/>
      <c r="BO4" s="697"/>
      <c r="BP4" s="697"/>
      <c r="BQ4" s="697"/>
      <c r="BR4" s="697"/>
      <c r="BS4" s="697"/>
      <c r="BT4" s="697"/>
      <c r="BU4" s="697"/>
      <c r="BV4" s="697"/>
      <c r="BW4" s="697"/>
      <c r="BX4" s="697"/>
      <c r="BY4" s="697"/>
      <c r="BZ4" s="697"/>
      <c r="CA4" s="697"/>
      <c r="CB4" s="697"/>
      <c r="CC4" s="697"/>
      <c r="CD4" s="697"/>
      <c r="CE4" s="697"/>
      <c r="CF4" s="697"/>
      <c r="CG4" s="697"/>
      <c r="CH4" s="697"/>
      <c r="CI4" s="697"/>
      <c r="CJ4" s="697"/>
      <c r="CK4" s="697"/>
      <c r="CL4" s="697"/>
      <c r="CM4" s="697"/>
      <c r="CN4" s="697"/>
      <c r="CO4" s="697"/>
      <c r="CP4" s="697"/>
      <c r="CQ4" s="697"/>
      <c r="CR4" s="697"/>
      <c r="CS4" s="697"/>
      <c r="CT4" s="697"/>
      <c r="CU4" s="697"/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</row>
    <row r="5" spans="2:136" s="548" customFormat="1" ht="10.5" customHeight="1">
      <c r="B5" s="562"/>
      <c r="C5" s="780"/>
      <c r="D5" s="781"/>
      <c r="E5" s="781"/>
      <c r="F5" s="782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596"/>
      <c r="U5" s="691"/>
      <c r="V5" s="814"/>
      <c r="W5" s="693"/>
      <c r="X5" s="694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6"/>
      <c r="AO5" s="696"/>
      <c r="AP5" s="696"/>
      <c r="AQ5" s="696"/>
      <c r="AR5" s="696"/>
      <c r="AS5" s="696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7"/>
      <c r="BJ5" s="697"/>
      <c r="BK5" s="697"/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</row>
    <row r="6" spans="2:136" s="549" customFormat="1" ht="18.75" customHeight="1">
      <c r="B6" s="567"/>
      <c r="C6" s="1005" t="s">
        <v>2</v>
      </c>
      <c r="D6" s="1006"/>
      <c r="E6" s="1006"/>
      <c r="F6" s="784">
        <f aca="true" t="shared" si="0" ref="F6:R6">+F8+F20+F27</f>
        <v>2087623.7612558822</v>
      </c>
      <c r="G6" s="784">
        <f t="shared" si="0"/>
        <v>175637.53383140004</v>
      </c>
      <c r="H6" s="784">
        <f t="shared" si="0"/>
        <v>265770.2047689199</v>
      </c>
      <c r="I6" s="784">
        <f t="shared" si="0"/>
        <v>231616.53202919004</v>
      </c>
      <c r="J6" s="784">
        <f t="shared" si="0"/>
        <v>209273.71233499024</v>
      </c>
      <c r="K6" s="784">
        <f t="shared" si="0"/>
        <v>143800.51770740008</v>
      </c>
      <c r="L6" s="784">
        <f t="shared" si="0"/>
        <v>189737.33988612003</v>
      </c>
      <c r="M6" s="784">
        <f t="shared" si="0"/>
        <v>224295.3025723099</v>
      </c>
      <c r="N6" s="784">
        <f t="shared" si="0"/>
        <v>238860.45691965998</v>
      </c>
      <c r="O6" s="784">
        <f t="shared" si="0"/>
        <v>156758.79705476022</v>
      </c>
      <c r="P6" s="784">
        <f t="shared" si="0"/>
        <v>115559.28378536101</v>
      </c>
      <c r="Q6" s="784">
        <f t="shared" si="0"/>
        <v>44759.87693707</v>
      </c>
      <c r="R6" s="784">
        <f t="shared" si="0"/>
        <v>91554.2034287002</v>
      </c>
      <c r="S6" s="597"/>
      <c r="U6" s="698"/>
      <c r="V6" s="699"/>
      <c r="W6" s="700"/>
      <c r="X6" s="701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3"/>
      <c r="AO6" s="703"/>
      <c r="AP6" s="703"/>
      <c r="AQ6" s="703"/>
      <c r="AR6" s="703"/>
      <c r="AS6" s="703"/>
      <c r="AT6" s="704"/>
      <c r="AU6" s="704"/>
      <c r="AV6" s="704"/>
      <c r="AW6" s="704"/>
      <c r="AX6" s="704"/>
      <c r="AY6" s="704"/>
      <c r="AZ6" s="704"/>
      <c r="BA6" s="704"/>
      <c r="BB6" s="704"/>
      <c r="BC6" s="704"/>
      <c r="BD6" s="704"/>
      <c r="BE6" s="704"/>
      <c r="BF6" s="704"/>
      <c r="BG6" s="704"/>
      <c r="BH6" s="704"/>
      <c r="BI6" s="704"/>
      <c r="BJ6" s="704"/>
      <c r="BK6" s="704"/>
      <c r="BL6" s="704"/>
      <c r="BM6" s="704"/>
      <c r="BN6" s="704"/>
      <c r="BO6" s="704"/>
      <c r="BP6" s="704"/>
      <c r="BQ6" s="704"/>
      <c r="BR6" s="704"/>
      <c r="BS6" s="704"/>
      <c r="BT6" s="704"/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704"/>
      <c r="CJ6" s="704"/>
      <c r="CK6" s="704"/>
      <c r="CL6" s="704"/>
      <c r="CM6" s="704"/>
      <c r="CN6" s="704"/>
      <c r="CO6" s="704"/>
      <c r="CP6" s="704"/>
      <c r="CQ6" s="704"/>
      <c r="CR6" s="704"/>
      <c r="CS6" s="704"/>
      <c r="CT6" s="704"/>
      <c r="CU6" s="704"/>
      <c r="CV6" s="704"/>
      <c r="CW6" s="704"/>
      <c r="CX6" s="704"/>
      <c r="CY6" s="704"/>
      <c r="CZ6" s="704"/>
      <c r="DA6" s="704"/>
      <c r="DB6" s="704"/>
      <c r="DC6" s="704"/>
      <c r="DD6" s="704"/>
      <c r="DE6" s="704"/>
      <c r="DF6" s="704"/>
      <c r="DG6" s="704"/>
      <c r="DH6" s="704"/>
      <c r="DI6" s="704"/>
      <c r="DJ6" s="704"/>
      <c r="DK6" s="704"/>
      <c r="DL6" s="704"/>
      <c r="DM6" s="704"/>
      <c r="DN6" s="704"/>
      <c r="DO6" s="704"/>
      <c r="DP6" s="704"/>
      <c r="DQ6" s="704"/>
      <c r="DR6" s="704"/>
      <c r="DS6" s="704"/>
      <c r="DT6" s="704"/>
      <c r="DU6" s="704"/>
      <c r="DV6" s="704"/>
      <c r="DW6" s="704"/>
      <c r="DX6" s="704"/>
      <c r="DY6" s="704"/>
      <c r="DZ6" s="704"/>
      <c r="EA6" s="704"/>
      <c r="EB6" s="704"/>
      <c r="EC6" s="704"/>
      <c r="ED6" s="704"/>
      <c r="EE6" s="704"/>
      <c r="EF6" s="704"/>
    </row>
    <row r="7" spans="2:136" s="548" customFormat="1" ht="12" customHeight="1">
      <c r="B7" s="562"/>
      <c r="C7" s="785"/>
      <c r="D7" s="216"/>
      <c r="E7" s="216"/>
      <c r="F7" s="786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8"/>
      <c r="S7" s="596"/>
      <c r="U7" s="691"/>
      <c r="V7" s="692"/>
      <c r="W7" s="693"/>
      <c r="X7" s="694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6"/>
      <c r="AO7" s="696"/>
      <c r="AP7" s="696"/>
      <c r="AQ7" s="696"/>
      <c r="AR7" s="696"/>
      <c r="AS7" s="696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</row>
    <row r="8" spans="2:136" s="549" customFormat="1" ht="18.75" customHeight="1">
      <c r="B8" s="567"/>
      <c r="C8" s="789"/>
      <c r="D8" s="790" t="s">
        <v>15</v>
      </c>
      <c r="E8" s="790"/>
      <c r="F8" s="784">
        <f>+F10+F13+F17</f>
        <v>601974.2788185716</v>
      </c>
      <c r="G8" s="784">
        <f>SUM(G10,G13,G17)</f>
        <v>35916.7388314</v>
      </c>
      <c r="H8" s="784">
        <f aca="true" t="shared" si="1" ref="H8:R8">+H10+H13+H17</f>
        <v>49385.42676891998</v>
      </c>
      <c r="I8" s="784">
        <f t="shared" si="1"/>
        <v>71532.9990291901</v>
      </c>
      <c r="J8" s="784">
        <f t="shared" si="1"/>
        <v>69834.10233499011</v>
      </c>
      <c r="K8" s="784">
        <f t="shared" si="1"/>
        <v>60626.0977074001</v>
      </c>
      <c r="L8" s="784">
        <f t="shared" si="1"/>
        <v>57292.07288612</v>
      </c>
      <c r="M8" s="784">
        <f t="shared" si="1"/>
        <v>59271.2985723099</v>
      </c>
      <c r="N8" s="784">
        <f t="shared" si="1"/>
        <v>46756.20448266</v>
      </c>
      <c r="O8" s="784">
        <f t="shared" si="1"/>
        <v>51680.862054760204</v>
      </c>
      <c r="P8" s="784">
        <f t="shared" si="1"/>
        <v>37352.136789161</v>
      </c>
      <c r="Q8" s="784">
        <f t="shared" si="1"/>
        <v>28513.20193296</v>
      </c>
      <c r="R8" s="784">
        <f t="shared" si="1"/>
        <v>33813.137428700196</v>
      </c>
      <c r="S8" s="597"/>
      <c r="U8" s="698"/>
      <c r="V8" s="815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705"/>
      <c r="AH8" s="702"/>
      <c r="AI8" s="702"/>
      <c r="AJ8" s="702"/>
      <c r="AK8" s="702"/>
      <c r="AL8" s="702"/>
      <c r="AM8" s="702"/>
      <c r="AN8" s="703"/>
      <c r="AO8" s="703"/>
      <c r="AP8" s="703"/>
      <c r="AQ8" s="703"/>
      <c r="AR8" s="703"/>
      <c r="AS8" s="703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4"/>
      <c r="DS8" s="704"/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</row>
    <row r="9" spans="2:136" s="548" customFormat="1" ht="9" customHeight="1">
      <c r="B9" s="562"/>
      <c r="C9" s="791"/>
      <c r="D9" s="216"/>
      <c r="E9" s="216"/>
      <c r="F9" s="788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8"/>
      <c r="S9" s="596"/>
      <c r="U9" s="691"/>
      <c r="V9" s="815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705"/>
      <c r="AH9" s="695"/>
      <c r="AI9" s="695"/>
      <c r="AJ9" s="695"/>
      <c r="AK9" s="695"/>
      <c r="AL9" s="695"/>
      <c r="AM9" s="695"/>
      <c r="AN9" s="696"/>
      <c r="AO9" s="696"/>
      <c r="AP9" s="696"/>
      <c r="AQ9" s="696"/>
      <c r="AR9" s="696"/>
      <c r="AS9" s="696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  <c r="BJ9" s="697"/>
      <c r="BK9" s="697"/>
      <c r="BL9" s="697"/>
      <c r="BM9" s="697"/>
      <c r="BN9" s="697"/>
      <c r="BO9" s="697"/>
      <c r="BP9" s="697"/>
      <c r="BQ9" s="697"/>
      <c r="BR9" s="697"/>
      <c r="BS9" s="697"/>
      <c r="BT9" s="697"/>
      <c r="BU9" s="697"/>
      <c r="BV9" s="697"/>
      <c r="BW9" s="697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7"/>
      <c r="CO9" s="697"/>
      <c r="CP9" s="697"/>
      <c r="CQ9" s="697"/>
      <c r="CR9" s="697"/>
      <c r="CS9" s="697"/>
      <c r="CT9" s="697"/>
      <c r="CU9" s="697"/>
      <c r="CV9" s="697"/>
      <c r="CW9" s="697"/>
      <c r="CX9" s="697"/>
      <c r="CY9" s="697"/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</row>
    <row r="10" spans="2:136" s="548" customFormat="1" ht="18.75" customHeight="1">
      <c r="B10" s="562"/>
      <c r="C10" s="791"/>
      <c r="D10" s="792" t="s">
        <v>16</v>
      </c>
      <c r="E10" s="793" t="s">
        <v>17</v>
      </c>
      <c r="F10" s="786">
        <f aca="true" t="shared" si="2" ref="F10:R10">+F11</f>
        <v>13475.278818571584</v>
      </c>
      <c r="G10" s="786">
        <f t="shared" si="2"/>
        <v>914.7388314</v>
      </c>
      <c r="H10" s="786">
        <f t="shared" si="2"/>
        <v>1184.42676891998</v>
      </c>
      <c r="I10" s="786">
        <f t="shared" si="2"/>
        <v>1076.9990291901001</v>
      </c>
      <c r="J10" s="786">
        <f t="shared" si="2"/>
        <v>1365.1023349901002</v>
      </c>
      <c r="K10" s="786">
        <f t="shared" si="2"/>
        <v>1569.0977074001003</v>
      </c>
      <c r="L10" s="786">
        <f t="shared" si="2"/>
        <v>917.0728861199982</v>
      </c>
      <c r="M10" s="786">
        <f t="shared" si="2"/>
        <v>1212.2985723099</v>
      </c>
      <c r="N10" s="786">
        <f t="shared" si="2"/>
        <v>1293.2044826600002</v>
      </c>
      <c r="O10" s="786">
        <f t="shared" si="2"/>
        <v>1229.8620547602004</v>
      </c>
      <c r="P10" s="786">
        <f t="shared" si="2"/>
        <v>930.1367891610026</v>
      </c>
      <c r="Q10" s="786">
        <f t="shared" si="2"/>
        <v>869.20193296</v>
      </c>
      <c r="R10" s="786">
        <f t="shared" si="2"/>
        <v>913.1374287002001</v>
      </c>
      <c r="S10" s="620"/>
      <c r="T10" s="621"/>
      <c r="U10" s="706"/>
      <c r="V10" s="707"/>
      <c r="W10" s="708"/>
      <c r="X10" s="694"/>
      <c r="Y10" s="695"/>
      <c r="Z10" s="695"/>
      <c r="AA10" s="695"/>
      <c r="AB10" s="695"/>
      <c r="AC10" s="695"/>
      <c r="AD10" s="695"/>
      <c r="AE10" s="695"/>
      <c r="AF10" s="695"/>
      <c r="AG10" s="695"/>
      <c r="AH10" s="695"/>
      <c r="AI10" s="695"/>
      <c r="AJ10" s="695"/>
      <c r="AK10" s="695"/>
      <c r="AL10" s="695"/>
      <c r="AM10" s="695"/>
      <c r="AN10" s="696"/>
      <c r="AO10" s="696"/>
      <c r="AP10" s="696"/>
      <c r="AQ10" s="696"/>
      <c r="AR10" s="696"/>
      <c r="AS10" s="696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7"/>
      <c r="CK10" s="697"/>
      <c r="CL10" s="697"/>
      <c r="CM10" s="697"/>
      <c r="CN10" s="697"/>
      <c r="CO10" s="697"/>
      <c r="CP10" s="697"/>
      <c r="CQ10" s="697"/>
      <c r="CR10" s="697"/>
      <c r="CS10" s="697"/>
      <c r="CT10" s="697"/>
      <c r="CU10" s="697"/>
      <c r="CV10" s="697"/>
      <c r="CW10" s="697"/>
      <c r="CX10" s="697"/>
      <c r="CY10" s="697"/>
      <c r="CZ10" s="697"/>
      <c r="DA10" s="697"/>
      <c r="DB10" s="697"/>
      <c r="DC10" s="697"/>
      <c r="DD10" s="697"/>
      <c r="DE10" s="697"/>
      <c r="DF10" s="697"/>
      <c r="DG10" s="697"/>
      <c r="DH10" s="697"/>
      <c r="DI10" s="697"/>
      <c r="DJ10" s="697"/>
      <c r="DK10" s="697"/>
      <c r="DL10" s="697"/>
      <c r="DM10" s="697"/>
      <c r="DN10" s="697"/>
      <c r="DO10" s="697"/>
      <c r="DP10" s="697"/>
      <c r="DQ10" s="697"/>
      <c r="DR10" s="697"/>
      <c r="DS10" s="697"/>
      <c r="DT10" s="697"/>
      <c r="DU10" s="697"/>
      <c r="DV10" s="697"/>
      <c r="DW10" s="697"/>
      <c r="DX10" s="697"/>
      <c r="DY10" s="697"/>
      <c r="DZ10" s="697"/>
      <c r="EA10" s="697"/>
      <c r="EB10" s="697"/>
      <c r="EC10" s="697"/>
      <c r="ED10" s="697"/>
      <c r="EE10" s="697"/>
      <c r="EF10" s="697"/>
    </row>
    <row r="11" spans="2:136" s="548" customFormat="1" ht="18.75" customHeight="1">
      <c r="B11" s="562"/>
      <c r="C11" s="791"/>
      <c r="D11" s="792"/>
      <c r="E11" s="793" t="s">
        <v>18</v>
      </c>
      <c r="F11" s="794">
        <f>SUM(G11:R11)</f>
        <v>13475.278818571584</v>
      </c>
      <c r="G11" s="795">
        <v>914.7388314</v>
      </c>
      <c r="H11" s="795">
        <v>1184.42676891998</v>
      </c>
      <c r="I11" s="795">
        <v>1076.9990291901001</v>
      </c>
      <c r="J11" s="795">
        <v>1365.1023349901002</v>
      </c>
      <c r="K11" s="795">
        <v>1569.0977074001003</v>
      </c>
      <c r="L11" s="795">
        <v>917.0728861199982</v>
      </c>
      <c r="M11" s="795">
        <v>1212.2985723099</v>
      </c>
      <c r="N11" s="795">
        <v>1293.2044826600002</v>
      </c>
      <c r="O11" s="795">
        <v>1229.8620547602004</v>
      </c>
      <c r="P11" s="795">
        <v>930.1367891610026</v>
      </c>
      <c r="Q11" s="795">
        <v>869.20193296</v>
      </c>
      <c r="R11" s="795">
        <v>913.1374287002001</v>
      </c>
      <c r="S11" s="620"/>
      <c r="T11" s="621"/>
      <c r="U11" s="706"/>
      <c r="V11" s="707"/>
      <c r="W11" s="708"/>
      <c r="X11" s="694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6"/>
      <c r="AO11" s="696"/>
      <c r="AP11" s="696"/>
      <c r="AQ11" s="696"/>
      <c r="AR11" s="696"/>
      <c r="AS11" s="696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697"/>
      <c r="BF11" s="697"/>
      <c r="BG11" s="697"/>
      <c r="BH11" s="697"/>
      <c r="BI11" s="697"/>
      <c r="BJ11" s="697"/>
      <c r="BK11" s="697"/>
      <c r="BL11" s="697"/>
      <c r="BM11" s="697"/>
      <c r="BN11" s="697"/>
      <c r="BO11" s="697"/>
      <c r="BP11" s="697"/>
      <c r="BQ11" s="697"/>
      <c r="BR11" s="697"/>
      <c r="BS11" s="697"/>
      <c r="BT11" s="697"/>
      <c r="BU11" s="697"/>
      <c r="BV11" s="697"/>
      <c r="BW11" s="697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7"/>
      <c r="CS11" s="697"/>
      <c r="CT11" s="697"/>
      <c r="CU11" s="697"/>
      <c r="CV11" s="697"/>
      <c r="CW11" s="697"/>
      <c r="CX11" s="697"/>
      <c r="CY11" s="697"/>
      <c r="CZ11" s="697"/>
      <c r="DA11" s="697"/>
      <c r="DB11" s="697"/>
      <c r="DC11" s="697"/>
      <c r="DD11" s="697"/>
      <c r="DE11" s="697"/>
      <c r="DF11" s="697"/>
      <c r="DG11" s="697"/>
      <c r="DH11" s="697"/>
      <c r="DI11" s="697"/>
      <c r="DJ11" s="697"/>
      <c r="DK11" s="697"/>
      <c r="DL11" s="697"/>
      <c r="DM11" s="697"/>
      <c r="DN11" s="697"/>
      <c r="DO11" s="697"/>
      <c r="DP11" s="697"/>
      <c r="DQ11" s="697"/>
      <c r="DR11" s="697"/>
      <c r="DS11" s="697"/>
      <c r="DT11" s="697"/>
      <c r="DU11" s="697"/>
      <c r="DV11" s="697"/>
      <c r="DW11" s="697"/>
      <c r="DX11" s="697"/>
      <c r="DY11" s="697"/>
      <c r="DZ11" s="697"/>
      <c r="EA11" s="697"/>
      <c r="EB11" s="697"/>
      <c r="EC11" s="697"/>
      <c r="ED11" s="697"/>
      <c r="EE11" s="697"/>
      <c r="EF11" s="697"/>
    </row>
    <row r="12" spans="2:136" s="610" customFormat="1" ht="13.5" customHeight="1">
      <c r="B12" s="614"/>
      <c r="C12" s="796"/>
      <c r="D12" s="797"/>
      <c r="E12" s="798"/>
      <c r="F12" s="79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622"/>
      <c r="T12" s="623"/>
      <c r="U12" s="708"/>
      <c r="V12" s="707"/>
      <c r="W12" s="708"/>
      <c r="X12" s="694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709"/>
      <c r="AO12" s="709"/>
      <c r="AP12" s="709"/>
      <c r="AQ12" s="709"/>
      <c r="AR12" s="709"/>
      <c r="AS12" s="709"/>
      <c r="AT12" s="710"/>
      <c r="AU12" s="710"/>
      <c r="AV12" s="710"/>
      <c r="AW12" s="710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710"/>
      <c r="BL12" s="710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710"/>
      <c r="CA12" s="710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10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0"/>
      <c r="DE12" s="710"/>
      <c r="DF12" s="710"/>
      <c r="DG12" s="710"/>
      <c r="DH12" s="710"/>
      <c r="DI12" s="710"/>
      <c r="DJ12" s="710"/>
      <c r="DK12" s="710"/>
      <c r="DL12" s="710"/>
      <c r="DM12" s="710"/>
      <c r="DN12" s="710"/>
      <c r="DO12" s="710"/>
      <c r="DP12" s="710"/>
      <c r="DQ12" s="710"/>
      <c r="DR12" s="710"/>
      <c r="DS12" s="710"/>
      <c r="DT12" s="710"/>
      <c r="DU12" s="710"/>
      <c r="DV12" s="710"/>
      <c r="DW12" s="710"/>
      <c r="DX12" s="710"/>
      <c r="DY12" s="710"/>
      <c r="DZ12" s="710"/>
      <c r="EA12" s="710"/>
      <c r="EB12" s="710"/>
      <c r="EC12" s="710"/>
      <c r="ED12" s="710"/>
      <c r="EE12" s="710"/>
      <c r="EF12" s="710"/>
    </row>
    <row r="13" spans="2:136" s="548" customFormat="1" ht="18.75" customHeight="1">
      <c r="B13" s="562"/>
      <c r="C13" s="791"/>
      <c r="D13" s="792" t="s">
        <v>19</v>
      </c>
      <c r="E13" s="793" t="s">
        <v>20</v>
      </c>
      <c r="F13" s="786">
        <f aca="true" t="shared" si="3" ref="F13:R13">+F14+F15</f>
        <v>531025</v>
      </c>
      <c r="G13" s="786">
        <f t="shared" si="3"/>
        <v>30743</v>
      </c>
      <c r="H13" s="786">
        <f t="shared" si="3"/>
        <v>43080</v>
      </c>
      <c r="I13" s="786">
        <f t="shared" si="3"/>
        <v>65897</v>
      </c>
      <c r="J13" s="786">
        <f t="shared" si="3"/>
        <v>62183</v>
      </c>
      <c r="K13" s="786">
        <f t="shared" si="3"/>
        <v>52677</v>
      </c>
      <c r="L13" s="786">
        <f t="shared" si="3"/>
        <v>52169</v>
      </c>
      <c r="M13" s="786">
        <f t="shared" si="3"/>
        <v>53664</v>
      </c>
      <c r="N13" s="786">
        <f t="shared" si="3"/>
        <v>42159</v>
      </c>
      <c r="O13" s="786">
        <f t="shared" si="3"/>
        <v>45666</v>
      </c>
      <c r="P13" s="786">
        <f t="shared" si="3"/>
        <v>30730</v>
      </c>
      <c r="Q13" s="786">
        <f t="shared" si="3"/>
        <v>23717</v>
      </c>
      <c r="R13" s="786">
        <f t="shared" si="3"/>
        <v>28340</v>
      </c>
      <c r="S13" s="620"/>
      <c r="T13" s="621"/>
      <c r="U13" s="706"/>
      <c r="V13" s="707"/>
      <c r="W13" s="708"/>
      <c r="X13" s="694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6"/>
      <c r="AO13" s="696"/>
      <c r="AP13" s="696"/>
      <c r="AQ13" s="696"/>
      <c r="AR13" s="696"/>
      <c r="AS13" s="696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  <c r="BJ13" s="697"/>
      <c r="BK13" s="697"/>
      <c r="BL13" s="697"/>
      <c r="BM13" s="697"/>
      <c r="BN13" s="697"/>
      <c r="BO13" s="697"/>
      <c r="BP13" s="697"/>
      <c r="BQ13" s="697"/>
      <c r="BR13" s="697"/>
      <c r="BS13" s="697"/>
      <c r="BT13" s="697"/>
      <c r="BU13" s="697"/>
      <c r="BV13" s="697"/>
      <c r="BW13" s="697"/>
      <c r="BX13" s="697"/>
      <c r="BY13" s="697"/>
      <c r="BZ13" s="697"/>
      <c r="CA13" s="697"/>
      <c r="CB13" s="697"/>
      <c r="CC13" s="697"/>
      <c r="CD13" s="697"/>
      <c r="CE13" s="697"/>
      <c r="CF13" s="697"/>
      <c r="CG13" s="697"/>
      <c r="CH13" s="697"/>
      <c r="CI13" s="697"/>
      <c r="CJ13" s="697"/>
      <c r="CK13" s="697"/>
      <c r="CL13" s="697"/>
      <c r="CM13" s="697"/>
      <c r="CN13" s="697"/>
      <c r="CO13" s="697"/>
      <c r="CP13" s="697"/>
      <c r="CQ13" s="697"/>
      <c r="CR13" s="697"/>
      <c r="CS13" s="697"/>
      <c r="CT13" s="697"/>
      <c r="CU13" s="697"/>
      <c r="CV13" s="697"/>
      <c r="CW13" s="697"/>
      <c r="CX13" s="697"/>
      <c r="CY13" s="697"/>
      <c r="CZ13" s="697"/>
      <c r="DA13" s="697"/>
      <c r="DB13" s="697"/>
      <c r="DC13" s="697"/>
      <c r="DD13" s="697"/>
      <c r="DE13" s="697"/>
      <c r="DF13" s="697"/>
      <c r="DG13" s="697"/>
      <c r="DH13" s="697"/>
      <c r="DI13" s="697"/>
      <c r="DJ13" s="697"/>
      <c r="DK13" s="697"/>
      <c r="DL13" s="697"/>
      <c r="DM13" s="697"/>
      <c r="DN13" s="697"/>
      <c r="DO13" s="697"/>
      <c r="DP13" s="697"/>
      <c r="DQ13" s="697"/>
      <c r="DR13" s="697"/>
      <c r="DS13" s="697"/>
      <c r="DT13" s="697"/>
      <c r="DU13" s="697"/>
      <c r="DV13" s="697"/>
      <c r="DW13" s="697"/>
      <c r="DX13" s="697"/>
      <c r="DY13" s="697"/>
      <c r="DZ13" s="697"/>
      <c r="EA13" s="697"/>
      <c r="EB13" s="697"/>
      <c r="EC13" s="697"/>
      <c r="ED13" s="697"/>
      <c r="EE13" s="697"/>
      <c r="EF13" s="697"/>
    </row>
    <row r="14" spans="2:136" s="548" customFormat="1" ht="18.75" customHeight="1">
      <c r="B14" s="562"/>
      <c r="C14" s="791"/>
      <c r="D14" s="792"/>
      <c r="E14" s="793" t="s">
        <v>18</v>
      </c>
      <c r="F14" s="786">
        <f>SUM(G14:R14)</f>
        <v>524948</v>
      </c>
      <c r="G14" s="800">
        <v>30240</v>
      </c>
      <c r="H14" s="800">
        <v>42513</v>
      </c>
      <c r="I14" s="800">
        <v>65412</v>
      </c>
      <c r="J14" s="800">
        <v>61521</v>
      </c>
      <c r="K14" s="800">
        <v>51962</v>
      </c>
      <c r="L14" s="800">
        <v>51768</v>
      </c>
      <c r="M14" s="800">
        <v>53089</v>
      </c>
      <c r="N14" s="800">
        <v>41818</v>
      </c>
      <c r="O14" s="800">
        <v>45262</v>
      </c>
      <c r="P14" s="800">
        <v>30165</v>
      </c>
      <c r="Q14" s="800">
        <v>23406</v>
      </c>
      <c r="R14" s="800">
        <v>27792</v>
      </c>
      <c r="S14" s="598"/>
      <c r="T14" s="621"/>
      <c r="U14" s="706"/>
      <c r="V14" s="707"/>
      <c r="W14" s="708"/>
      <c r="X14" s="694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6"/>
      <c r="AO14" s="696"/>
      <c r="AP14" s="696"/>
      <c r="AQ14" s="696"/>
      <c r="AR14" s="696"/>
      <c r="AS14" s="696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</row>
    <row r="15" spans="2:136" s="548" customFormat="1" ht="18.75" customHeight="1">
      <c r="B15" s="562"/>
      <c r="C15" s="791"/>
      <c r="D15" s="792"/>
      <c r="E15" s="793" t="s">
        <v>21</v>
      </c>
      <c r="F15" s="786">
        <f>SUM(G15:R15)</f>
        <v>6077</v>
      </c>
      <c r="G15" s="800">
        <v>503</v>
      </c>
      <c r="H15" s="800">
        <v>567</v>
      </c>
      <c r="I15" s="800">
        <v>485</v>
      </c>
      <c r="J15" s="800">
        <v>662</v>
      </c>
      <c r="K15" s="800">
        <v>715</v>
      </c>
      <c r="L15" s="800">
        <v>401</v>
      </c>
      <c r="M15" s="800">
        <v>575</v>
      </c>
      <c r="N15" s="800">
        <v>341</v>
      </c>
      <c r="O15" s="800">
        <v>404</v>
      </c>
      <c r="P15" s="800">
        <v>565</v>
      </c>
      <c r="Q15" s="800">
        <v>311</v>
      </c>
      <c r="R15" s="800">
        <v>548</v>
      </c>
      <c r="S15" s="598"/>
      <c r="T15" s="621"/>
      <c r="U15" s="706"/>
      <c r="V15" s="707"/>
      <c r="W15" s="708"/>
      <c r="X15" s="694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6"/>
      <c r="AO15" s="696"/>
      <c r="AP15" s="696"/>
      <c r="AQ15" s="696"/>
      <c r="AR15" s="696"/>
      <c r="AS15" s="696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697"/>
      <c r="BF15" s="697"/>
      <c r="BG15" s="697"/>
      <c r="BH15" s="697"/>
      <c r="BI15" s="697"/>
      <c r="BJ15" s="697"/>
      <c r="BK15" s="697"/>
      <c r="BL15" s="697"/>
      <c r="BM15" s="697"/>
      <c r="BN15" s="697"/>
      <c r="BO15" s="697"/>
      <c r="BP15" s="697"/>
      <c r="BQ15" s="697"/>
      <c r="BR15" s="697"/>
      <c r="BS15" s="697"/>
      <c r="BT15" s="697"/>
      <c r="BU15" s="697"/>
      <c r="BV15" s="697"/>
      <c r="BW15" s="697"/>
      <c r="BX15" s="697"/>
      <c r="BY15" s="697"/>
      <c r="BZ15" s="697"/>
      <c r="CA15" s="697"/>
      <c r="CB15" s="697"/>
      <c r="CC15" s="697"/>
      <c r="CD15" s="697"/>
      <c r="CE15" s="697"/>
      <c r="CF15" s="697"/>
      <c r="CG15" s="697"/>
      <c r="CH15" s="697"/>
      <c r="CI15" s="697"/>
      <c r="CJ15" s="697"/>
      <c r="CK15" s="697"/>
      <c r="CL15" s="697"/>
      <c r="CM15" s="697"/>
      <c r="CN15" s="697"/>
      <c r="CO15" s="697"/>
      <c r="CP15" s="697"/>
      <c r="CQ15" s="697"/>
      <c r="CR15" s="697"/>
      <c r="CS15" s="697"/>
      <c r="CT15" s="697"/>
      <c r="CU15" s="697"/>
      <c r="CV15" s="697"/>
      <c r="CW15" s="697"/>
      <c r="CX15" s="697"/>
      <c r="CY15" s="697"/>
      <c r="CZ15" s="697"/>
      <c r="DA15" s="697"/>
      <c r="DB15" s="697"/>
      <c r="DC15" s="697"/>
      <c r="DD15" s="697"/>
      <c r="DE15" s="697"/>
      <c r="DF15" s="697"/>
      <c r="DG15" s="697"/>
      <c r="DH15" s="697"/>
      <c r="DI15" s="697"/>
      <c r="DJ15" s="697"/>
      <c r="DK15" s="697"/>
      <c r="DL15" s="697"/>
      <c r="DM15" s="697"/>
      <c r="DN15" s="697"/>
      <c r="DO15" s="697"/>
      <c r="DP15" s="697"/>
      <c r="DQ15" s="697"/>
      <c r="DR15" s="697"/>
      <c r="DS15" s="697"/>
      <c r="DT15" s="697"/>
      <c r="DU15" s="697"/>
      <c r="DV15" s="697"/>
      <c r="DW15" s="697"/>
      <c r="DX15" s="697"/>
      <c r="DY15" s="697"/>
      <c r="DZ15" s="697"/>
      <c r="EA15" s="697"/>
      <c r="EB15" s="697"/>
      <c r="EC15" s="697"/>
      <c r="ED15" s="697"/>
      <c r="EE15" s="697"/>
      <c r="EF15" s="697"/>
    </row>
    <row r="16" spans="2:136" s="548" customFormat="1" ht="10.5" customHeight="1">
      <c r="B16" s="562"/>
      <c r="C16" s="791"/>
      <c r="D16" s="792"/>
      <c r="E16" s="793"/>
      <c r="F16" s="786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620"/>
      <c r="T16" s="621"/>
      <c r="U16" s="706"/>
      <c r="V16" s="707"/>
      <c r="W16" s="708"/>
      <c r="X16" s="694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6"/>
      <c r="AO16" s="696"/>
      <c r="AP16" s="696"/>
      <c r="AQ16" s="696"/>
      <c r="AR16" s="696"/>
      <c r="AS16" s="696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7"/>
      <c r="DB16" s="697"/>
      <c r="DC16" s="697"/>
      <c r="DD16" s="697"/>
      <c r="DE16" s="697"/>
      <c r="DF16" s="697"/>
      <c r="DG16" s="697"/>
      <c r="DH16" s="697"/>
      <c r="DI16" s="697"/>
      <c r="DJ16" s="697"/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</row>
    <row r="17" spans="2:136" s="548" customFormat="1" ht="18.75" customHeight="1">
      <c r="B17" s="562"/>
      <c r="C17" s="791"/>
      <c r="D17" s="792" t="s">
        <v>22</v>
      </c>
      <c r="E17" s="793" t="s">
        <v>23</v>
      </c>
      <c r="F17" s="786">
        <f aca="true" t="shared" si="4" ref="F17:R17">+F18</f>
        <v>57474</v>
      </c>
      <c r="G17" s="786">
        <f t="shared" si="4"/>
        <v>4259</v>
      </c>
      <c r="H17" s="786">
        <f t="shared" si="4"/>
        <v>5121</v>
      </c>
      <c r="I17" s="786">
        <f t="shared" si="4"/>
        <v>4559</v>
      </c>
      <c r="J17" s="786">
        <f t="shared" si="4"/>
        <v>6286</v>
      </c>
      <c r="K17" s="786">
        <f t="shared" si="4"/>
        <v>6380</v>
      </c>
      <c r="L17" s="786">
        <f t="shared" si="4"/>
        <v>4206</v>
      </c>
      <c r="M17" s="786">
        <f t="shared" si="4"/>
        <v>4395</v>
      </c>
      <c r="N17" s="786">
        <f t="shared" si="4"/>
        <v>3304</v>
      </c>
      <c r="O17" s="786">
        <f t="shared" si="4"/>
        <v>4785</v>
      </c>
      <c r="P17" s="786">
        <f t="shared" si="4"/>
        <v>5692</v>
      </c>
      <c r="Q17" s="786">
        <f t="shared" si="4"/>
        <v>3927</v>
      </c>
      <c r="R17" s="786">
        <f t="shared" si="4"/>
        <v>4560</v>
      </c>
      <c r="S17" s="620"/>
      <c r="T17" s="621"/>
      <c r="U17" s="706"/>
      <c r="V17" s="707"/>
      <c r="W17" s="708"/>
      <c r="X17" s="694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6"/>
      <c r="AO17" s="696"/>
      <c r="AP17" s="696"/>
      <c r="AQ17" s="696"/>
      <c r="AR17" s="696"/>
      <c r="AS17" s="696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7"/>
      <c r="BG17" s="697"/>
      <c r="BH17" s="697"/>
      <c r="BI17" s="697"/>
      <c r="BJ17" s="697"/>
      <c r="BK17" s="697"/>
      <c r="BL17" s="697"/>
      <c r="BM17" s="697"/>
      <c r="BN17" s="697"/>
      <c r="BO17" s="697"/>
      <c r="BP17" s="697"/>
      <c r="BQ17" s="697"/>
      <c r="BR17" s="697"/>
      <c r="BS17" s="697"/>
      <c r="BT17" s="697"/>
      <c r="BU17" s="697"/>
      <c r="BV17" s="697"/>
      <c r="BW17" s="697"/>
      <c r="BX17" s="697"/>
      <c r="BY17" s="697"/>
      <c r="BZ17" s="697"/>
      <c r="CA17" s="697"/>
      <c r="CB17" s="697"/>
      <c r="CC17" s="697"/>
      <c r="CD17" s="697"/>
      <c r="CE17" s="697"/>
      <c r="CF17" s="697"/>
      <c r="CG17" s="697"/>
      <c r="CH17" s="697"/>
      <c r="CI17" s="697"/>
      <c r="CJ17" s="697"/>
      <c r="CK17" s="697"/>
      <c r="CL17" s="697"/>
      <c r="CM17" s="697"/>
      <c r="CN17" s="697"/>
      <c r="CO17" s="697"/>
      <c r="CP17" s="697"/>
      <c r="CQ17" s="697"/>
      <c r="CR17" s="697"/>
      <c r="CS17" s="697"/>
      <c r="CT17" s="697"/>
      <c r="CU17" s="697"/>
      <c r="CV17" s="697"/>
      <c r="CW17" s="697"/>
      <c r="CX17" s="697"/>
      <c r="CY17" s="697"/>
      <c r="CZ17" s="697"/>
      <c r="DA17" s="697"/>
      <c r="DB17" s="697"/>
      <c r="DC17" s="697"/>
      <c r="DD17" s="697"/>
      <c r="DE17" s="697"/>
      <c r="DF17" s="697"/>
      <c r="DG17" s="697"/>
      <c r="DH17" s="697"/>
      <c r="DI17" s="697"/>
      <c r="DJ17" s="697"/>
      <c r="DK17" s="697"/>
      <c r="DL17" s="697"/>
      <c r="DM17" s="697"/>
      <c r="DN17" s="697"/>
      <c r="DO17" s="697"/>
      <c r="DP17" s="697"/>
      <c r="DQ17" s="697"/>
      <c r="DR17" s="697"/>
      <c r="DS17" s="697"/>
      <c r="DT17" s="697"/>
      <c r="DU17" s="697"/>
      <c r="DV17" s="697"/>
      <c r="DW17" s="697"/>
      <c r="DX17" s="697"/>
      <c r="DY17" s="697"/>
      <c r="DZ17" s="697"/>
      <c r="EA17" s="697"/>
      <c r="EB17" s="697"/>
      <c r="EC17" s="697"/>
      <c r="ED17" s="697"/>
      <c r="EE17" s="697"/>
      <c r="EF17" s="697"/>
    </row>
    <row r="18" spans="2:136" s="548" customFormat="1" ht="18.75" customHeight="1">
      <c r="B18" s="562"/>
      <c r="C18" s="791"/>
      <c r="D18" s="792"/>
      <c r="E18" s="793" t="s">
        <v>18</v>
      </c>
      <c r="F18" s="786">
        <f>SUM(G18:R18)</f>
        <v>57474</v>
      </c>
      <c r="G18" s="786">
        <v>4259</v>
      </c>
      <c r="H18" s="786">
        <v>5121</v>
      </c>
      <c r="I18" s="786">
        <v>4559</v>
      </c>
      <c r="J18" s="786">
        <v>6286</v>
      </c>
      <c r="K18" s="786">
        <v>6380</v>
      </c>
      <c r="L18" s="786">
        <v>4206</v>
      </c>
      <c r="M18" s="786">
        <v>4395</v>
      </c>
      <c r="N18" s="786">
        <v>3304</v>
      </c>
      <c r="O18" s="786">
        <v>4785</v>
      </c>
      <c r="P18" s="786">
        <v>5692</v>
      </c>
      <c r="Q18" s="786">
        <v>3927</v>
      </c>
      <c r="R18" s="786">
        <v>4560</v>
      </c>
      <c r="S18" s="598"/>
      <c r="T18" s="621"/>
      <c r="U18" s="706"/>
      <c r="V18" s="707"/>
      <c r="W18" s="708"/>
      <c r="X18" s="694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6"/>
      <c r="AO18" s="696"/>
      <c r="AP18" s="696"/>
      <c r="AQ18" s="696"/>
      <c r="AR18" s="696"/>
      <c r="AS18" s="696"/>
      <c r="AT18" s="697"/>
      <c r="AU18" s="697"/>
      <c r="AV18" s="697"/>
      <c r="AW18" s="697"/>
      <c r="AX18" s="697"/>
      <c r="AY18" s="697"/>
      <c r="AZ18" s="697"/>
      <c r="BA18" s="697"/>
      <c r="BB18" s="697"/>
      <c r="BC18" s="697"/>
      <c r="BD18" s="697"/>
      <c r="BE18" s="697"/>
      <c r="BF18" s="697"/>
      <c r="BG18" s="697"/>
      <c r="BH18" s="697"/>
      <c r="BI18" s="697"/>
      <c r="BJ18" s="697"/>
      <c r="BK18" s="697"/>
      <c r="BL18" s="697"/>
      <c r="BM18" s="697"/>
      <c r="BN18" s="697"/>
      <c r="BO18" s="697"/>
      <c r="BP18" s="697"/>
      <c r="BQ18" s="697"/>
      <c r="BR18" s="697"/>
      <c r="BS18" s="697"/>
      <c r="BT18" s="697"/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7"/>
      <c r="CH18" s="697"/>
      <c r="CI18" s="697"/>
      <c r="CJ18" s="697"/>
      <c r="CK18" s="697"/>
      <c r="CL18" s="697"/>
      <c r="CM18" s="697"/>
      <c r="CN18" s="697"/>
      <c r="CO18" s="697"/>
      <c r="CP18" s="697"/>
      <c r="CQ18" s="697"/>
      <c r="CR18" s="697"/>
      <c r="CS18" s="697"/>
      <c r="CT18" s="697"/>
      <c r="CU18" s="697"/>
      <c r="CV18" s="697"/>
      <c r="CW18" s="697"/>
      <c r="CX18" s="697"/>
      <c r="CY18" s="697"/>
      <c r="CZ18" s="697"/>
      <c r="DA18" s="697"/>
      <c r="DB18" s="697"/>
      <c r="DC18" s="697"/>
      <c r="DD18" s="697"/>
      <c r="DE18" s="697"/>
      <c r="DF18" s="697"/>
      <c r="DG18" s="697"/>
      <c r="DH18" s="697"/>
      <c r="DI18" s="697"/>
      <c r="DJ18" s="697"/>
      <c r="DK18" s="697"/>
      <c r="DL18" s="697"/>
      <c r="DM18" s="697"/>
      <c r="DN18" s="697"/>
      <c r="DO18" s="697"/>
      <c r="DP18" s="697"/>
      <c r="DQ18" s="697"/>
      <c r="DR18" s="697"/>
      <c r="DS18" s="697"/>
      <c r="DT18" s="697"/>
      <c r="DU18" s="697"/>
      <c r="DV18" s="697"/>
      <c r="DW18" s="697"/>
      <c r="DX18" s="697"/>
      <c r="DY18" s="697"/>
      <c r="DZ18" s="697"/>
      <c r="EA18" s="697"/>
      <c r="EB18" s="697"/>
      <c r="EC18" s="697"/>
      <c r="ED18" s="697"/>
      <c r="EE18" s="697"/>
      <c r="EF18" s="697"/>
    </row>
    <row r="19" spans="2:136" s="548" customFormat="1" ht="10.5" customHeight="1">
      <c r="B19" s="562"/>
      <c r="C19" s="791"/>
      <c r="D19" s="793"/>
      <c r="E19" s="793"/>
      <c r="F19" s="788"/>
      <c r="G19" s="787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788"/>
      <c r="S19" s="620"/>
      <c r="T19" s="621"/>
      <c r="U19" s="706"/>
      <c r="V19" s="707"/>
      <c r="W19" s="708"/>
      <c r="X19" s="694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6"/>
      <c r="AO19" s="696"/>
      <c r="AP19" s="696"/>
      <c r="AQ19" s="696"/>
      <c r="AR19" s="696"/>
      <c r="AS19" s="696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697"/>
      <c r="BF19" s="697"/>
      <c r="BG19" s="697"/>
      <c r="BH19" s="697"/>
      <c r="BI19" s="697"/>
      <c r="BJ19" s="697"/>
      <c r="BK19" s="697"/>
      <c r="BL19" s="697"/>
      <c r="BM19" s="697"/>
      <c r="BN19" s="697"/>
      <c r="BO19" s="697"/>
      <c r="BP19" s="697"/>
      <c r="BQ19" s="697"/>
      <c r="BR19" s="697"/>
      <c r="BS19" s="697"/>
      <c r="BT19" s="697"/>
      <c r="BU19" s="697"/>
      <c r="BV19" s="697"/>
      <c r="BW19" s="697"/>
      <c r="BX19" s="697"/>
      <c r="BY19" s="697"/>
      <c r="BZ19" s="697"/>
      <c r="CA19" s="697"/>
      <c r="CB19" s="697"/>
      <c r="CC19" s="697"/>
      <c r="CD19" s="697"/>
      <c r="CE19" s="697"/>
      <c r="CF19" s="697"/>
      <c r="CG19" s="697"/>
      <c r="CH19" s="697"/>
      <c r="CI19" s="697"/>
      <c r="CJ19" s="697"/>
      <c r="CK19" s="697"/>
      <c r="CL19" s="697"/>
      <c r="CM19" s="697"/>
      <c r="CN19" s="697"/>
      <c r="CO19" s="697"/>
      <c r="CP19" s="697"/>
      <c r="CQ19" s="697"/>
      <c r="CR19" s="697"/>
      <c r="CS19" s="697"/>
      <c r="CT19" s="697"/>
      <c r="CU19" s="697"/>
      <c r="CV19" s="697"/>
      <c r="CW19" s="697"/>
      <c r="CX19" s="697"/>
      <c r="CY19" s="697"/>
      <c r="CZ19" s="697"/>
      <c r="DA19" s="697"/>
      <c r="DB19" s="697"/>
      <c r="DC19" s="697"/>
      <c r="DD19" s="697"/>
      <c r="DE19" s="697"/>
      <c r="DF19" s="697"/>
      <c r="DG19" s="697"/>
      <c r="DH19" s="697"/>
      <c r="DI19" s="697"/>
      <c r="DJ19" s="697"/>
      <c r="DK19" s="697"/>
      <c r="DL19" s="697"/>
      <c r="DM19" s="697"/>
      <c r="DN19" s="697"/>
      <c r="DO19" s="697"/>
      <c r="DP19" s="697"/>
      <c r="DQ19" s="697"/>
      <c r="DR19" s="697"/>
      <c r="DS19" s="697"/>
      <c r="DT19" s="697"/>
      <c r="DU19" s="697"/>
      <c r="DV19" s="697"/>
      <c r="DW19" s="697"/>
      <c r="DX19" s="697"/>
      <c r="DY19" s="697"/>
      <c r="DZ19" s="697"/>
      <c r="EA19" s="697"/>
      <c r="EB19" s="697"/>
      <c r="EC19" s="697"/>
      <c r="ED19" s="697"/>
      <c r="EE19" s="697"/>
      <c r="EF19" s="697"/>
    </row>
    <row r="20" spans="2:136" s="549" customFormat="1" ht="18.75" customHeight="1">
      <c r="B20" s="567"/>
      <c r="C20" s="789"/>
      <c r="D20" s="790" t="s">
        <v>24</v>
      </c>
      <c r="E20" s="790"/>
      <c r="F20" s="784">
        <f aca="true" t="shared" si="5" ref="F20:R20">SUM(F22:F25)</f>
        <v>1439346.4824373105</v>
      </c>
      <c r="G20" s="784">
        <f t="shared" si="5"/>
        <v>132130.79500000004</v>
      </c>
      <c r="H20" s="784">
        <f t="shared" si="5"/>
        <v>209927.77799999993</v>
      </c>
      <c r="I20" s="784">
        <f t="shared" si="5"/>
        <v>155713.53299999994</v>
      </c>
      <c r="J20" s="784">
        <f t="shared" si="5"/>
        <v>137074.61000000013</v>
      </c>
      <c r="K20" s="784">
        <f t="shared" si="5"/>
        <v>81252.42</v>
      </c>
      <c r="L20" s="784">
        <f t="shared" si="5"/>
        <v>129489.26700000002</v>
      </c>
      <c r="M20" s="784">
        <f t="shared" si="5"/>
        <v>162038.00400000002</v>
      </c>
      <c r="N20" s="784">
        <f t="shared" si="5"/>
        <v>189374.25243699996</v>
      </c>
      <c r="O20" s="784">
        <f t="shared" si="5"/>
        <v>101574.935</v>
      </c>
      <c r="P20" s="784">
        <f t="shared" si="5"/>
        <v>76138.14699620001</v>
      </c>
      <c r="Q20" s="784">
        <f t="shared" si="5"/>
        <v>13189.67500411</v>
      </c>
      <c r="R20" s="784">
        <f t="shared" si="5"/>
        <v>51443.066000000006</v>
      </c>
      <c r="S20" s="624"/>
      <c r="T20" s="625"/>
      <c r="U20" s="711"/>
      <c r="V20" s="712"/>
      <c r="W20" s="713"/>
      <c r="X20" s="714"/>
      <c r="Y20" s="714"/>
      <c r="Z20" s="714"/>
      <c r="AA20" s="714"/>
      <c r="AB20" s="714"/>
      <c r="AC20" s="714"/>
      <c r="AD20" s="714"/>
      <c r="AE20" s="714"/>
      <c r="AF20" s="714"/>
      <c r="AG20" s="715"/>
      <c r="AH20" s="702"/>
      <c r="AI20" s="702"/>
      <c r="AJ20" s="702"/>
      <c r="AK20" s="702"/>
      <c r="AL20" s="702"/>
      <c r="AM20" s="702"/>
      <c r="AN20" s="703"/>
      <c r="AO20" s="703"/>
      <c r="AP20" s="703"/>
      <c r="AQ20" s="703"/>
      <c r="AR20" s="703"/>
      <c r="AS20" s="703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4"/>
      <c r="DO20" s="704"/>
      <c r="DP20" s="704"/>
      <c r="DQ20" s="704"/>
      <c r="DR20" s="704"/>
      <c r="DS20" s="704"/>
      <c r="DT20" s="704"/>
      <c r="DU20" s="704"/>
      <c r="DV20" s="704"/>
      <c r="DW20" s="704"/>
      <c r="DX20" s="704"/>
      <c r="DY20" s="704"/>
      <c r="DZ20" s="704"/>
      <c r="EA20" s="704"/>
      <c r="EB20" s="704"/>
      <c r="EC20" s="704"/>
      <c r="ED20" s="704"/>
      <c r="EE20" s="704"/>
      <c r="EF20" s="704"/>
    </row>
    <row r="21" spans="2:136" s="548" customFormat="1" ht="10.5" customHeight="1">
      <c r="B21" s="562"/>
      <c r="C21" s="791"/>
      <c r="D21" s="793"/>
      <c r="E21" s="793"/>
      <c r="F21" s="786"/>
      <c r="G21" s="801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786"/>
      <c r="S21" s="620"/>
      <c r="T21" s="621"/>
      <c r="U21" s="706"/>
      <c r="V21" s="707"/>
      <c r="W21" s="708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5"/>
      <c r="AI21" s="695"/>
      <c r="AJ21" s="695"/>
      <c r="AK21" s="695"/>
      <c r="AL21" s="695"/>
      <c r="AM21" s="695"/>
      <c r="AN21" s="696"/>
      <c r="AO21" s="696"/>
      <c r="AP21" s="696"/>
      <c r="AQ21" s="696"/>
      <c r="AR21" s="696"/>
      <c r="AS21" s="696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697"/>
      <c r="BF21" s="697"/>
      <c r="BG21" s="697"/>
      <c r="BH21" s="697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697"/>
      <c r="CF21" s="697"/>
      <c r="CG21" s="697"/>
      <c r="CH21" s="697"/>
      <c r="CI21" s="697"/>
      <c r="CJ21" s="697"/>
      <c r="CK21" s="697"/>
      <c r="CL21" s="697"/>
      <c r="CM21" s="697"/>
      <c r="CN21" s="697"/>
      <c r="CO21" s="697"/>
      <c r="CP21" s="697"/>
      <c r="CQ21" s="697"/>
      <c r="CR21" s="697"/>
      <c r="CS21" s="697"/>
      <c r="CT21" s="697"/>
      <c r="CU21" s="697"/>
      <c r="CV21" s="697"/>
      <c r="CW21" s="697"/>
      <c r="CX21" s="697"/>
      <c r="CY21" s="697"/>
      <c r="CZ21" s="697"/>
      <c r="DA21" s="697"/>
      <c r="DB21" s="697"/>
      <c r="DC21" s="697"/>
      <c r="DD21" s="697"/>
      <c r="DE21" s="697"/>
      <c r="DF21" s="697"/>
      <c r="DG21" s="697"/>
      <c r="DH21" s="697"/>
      <c r="DI21" s="697"/>
      <c r="DJ21" s="697"/>
      <c r="DK21" s="697"/>
      <c r="DL21" s="697"/>
      <c r="DM21" s="697"/>
      <c r="DN21" s="697"/>
      <c r="DO21" s="697"/>
      <c r="DP21" s="697"/>
      <c r="DQ21" s="697"/>
      <c r="DR21" s="697"/>
      <c r="DS21" s="697"/>
      <c r="DT21" s="697"/>
      <c r="DU21" s="697"/>
      <c r="DV21" s="697"/>
      <c r="DW21" s="697"/>
      <c r="DX21" s="697"/>
      <c r="DY21" s="697"/>
      <c r="DZ21" s="697"/>
      <c r="EA21" s="697"/>
      <c r="EB21" s="697"/>
      <c r="EC21" s="697"/>
      <c r="ED21" s="697"/>
      <c r="EE21" s="697"/>
      <c r="EF21" s="697"/>
    </row>
    <row r="22" spans="2:136" s="548" customFormat="1" ht="18.75" customHeight="1">
      <c r="B22" s="562"/>
      <c r="C22" s="791"/>
      <c r="D22" s="792"/>
      <c r="E22" s="793" t="s">
        <v>25</v>
      </c>
      <c r="F22" s="786">
        <f>SUM(G22:R22)</f>
        <v>1181005.8600000003</v>
      </c>
      <c r="G22" s="800">
        <v>120258.33500000002</v>
      </c>
      <c r="H22" s="800">
        <v>156572.61799999993</v>
      </c>
      <c r="I22" s="800">
        <v>125752.32799999994</v>
      </c>
      <c r="J22" s="800">
        <v>116265.48500000013</v>
      </c>
      <c r="K22" s="800">
        <v>64094.479999999996</v>
      </c>
      <c r="L22" s="800">
        <v>117822.72700000003</v>
      </c>
      <c r="M22" s="800">
        <v>125390.95400000001</v>
      </c>
      <c r="N22" s="800">
        <v>157994.79999999996</v>
      </c>
      <c r="O22" s="800">
        <v>86629.69</v>
      </c>
      <c r="P22" s="800">
        <v>63940.557</v>
      </c>
      <c r="Q22" s="800">
        <v>3303.62</v>
      </c>
      <c r="R22" s="800">
        <v>42980.266</v>
      </c>
      <c r="S22" s="598"/>
      <c r="T22" s="621"/>
      <c r="U22" s="706"/>
      <c r="V22" s="707"/>
      <c r="W22" s="708"/>
      <c r="X22" s="694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6"/>
      <c r="AO22" s="696"/>
      <c r="AP22" s="696"/>
      <c r="AQ22" s="696"/>
      <c r="AR22" s="696"/>
      <c r="AS22" s="696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697"/>
      <c r="BM22" s="697"/>
      <c r="BN22" s="697"/>
      <c r="BO22" s="697"/>
      <c r="BP22" s="697"/>
      <c r="BQ22" s="697"/>
      <c r="BR22" s="697"/>
      <c r="BS22" s="697"/>
      <c r="BT22" s="697"/>
      <c r="BU22" s="697"/>
      <c r="BV22" s="697"/>
      <c r="BW22" s="697"/>
      <c r="BX22" s="697"/>
      <c r="BY22" s="697"/>
      <c r="BZ22" s="697"/>
      <c r="CA22" s="697"/>
      <c r="CB22" s="697"/>
      <c r="CC22" s="697"/>
      <c r="CD22" s="697"/>
      <c r="CE22" s="697"/>
      <c r="CF22" s="697"/>
      <c r="CG22" s="697"/>
      <c r="CH22" s="697"/>
      <c r="CI22" s="697"/>
      <c r="CJ22" s="697"/>
      <c r="CK22" s="697"/>
      <c r="CL22" s="697"/>
      <c r="CM22" s="697"/>
      <c r="CN22" s="697"/>
      <c r="CO22" s="697"/>
      <c r="CP22" s="697"/>
      <c r="CQ22" s="697"/>
      <c r="CR22" s="697"/>
      <c r="CS22" s="697"/>
      <c r="CT22" s="697"/>
      <c r="CU22" s="697"/>
      <c r="CV22" s="697"/>
      <c r="CW22" s="697"/>
      <c r="CX22" s="697"/>
      <c r="CY22" s="697"/>
      <c r="CZ22" s="697"/>
      <c r="DA22" s="697"/>
      <c r="DB22" s="697"/>
      <c r="DC22" s="697"/>
      <c r="DD22" s="697"/>
      <c r="DE22" s="697"/>
      <c r="DF22" s="697"/>
      <c r="DG22" s="697"/>
      <c r="DH22" s="697"/>
      <c r="DI22" s="697"/>
      <c r="DJ22" s="697"/>
      <c r="DK22" s="697"/>
      <c r="DL22" s="697"/>
      <c r="DM22" s="697"/>
      <c r="DN22" s="697"/>
      <c r="DO22" s="697"/>
      <c r="DP22" s="697"/>
      <c r="DQ22" s="697"/>
      <c r="DR22" s="697"/>
      <c r="DS22" s="697"/>
      <c r="DT22" s="697"/>
      <c r="DU22" s="697"/>
      <c r="DV22" s="697"/>
      <c r="DW22" s="697"/>
      <c r="DX22" s="697"/>
      <c r="DY22" s="697"/>
      <c r="DZ22" s="697"/>
      <c r="EA22" s="697"/>
      <c r="EB22" s="697"/>
      <c r="EC22" s="697"/>
      <c r="ED22" s="697"/>
      <c r="EE22" s="697"/>
      <c r="EF22" s="697"/>
    </row>
    <row r="23" spans="2:136" s="548" customFormat="1" ht="18.75" customHeight="1">
      <c r="B23" s="562"/>
      <c r="C23" s="791"/>
      <c r="D23" s="792"/>
      <c r="E23" s="793" t="s">
        <v>26</v>
      </c>
      <c r="F23" s="786">
        <f>SUM(G23:R23)</f>
        <v>29048.022437309995</v>
      </c>
      <c r="G23" s="800">
        <v>2704.46</v>
      </c>
      <c r="H23" s="800">
        <v>2788.1600000000008</v>
      </c>
      <c r="I23" s="800">
        <v>3099.2050000000004</v>
      </c>
      <c r="J23" s="800">
        <v>3447.1249999999995</v>
      </c>
      <c r="K23" s="800">
        <v>2490.94</v>
      </c>
      <c r="L23" s="800">
        <v>2161.54</v>
      </c>
      <c r="M23" s="800">
        <v>1711.0500000000002</v>
      </c>
      <c r="N23" s="800">
        <v>1084.452437</v>
      </c>
      <c r="O23" s="800">
        <v>1284.2450000000001</v>
      </c>
      <c r="P23" s="800">
        <v>2704.9899962</v>
      </c>
      <c r="Q23" s="800">
        <v>3038.0550041100005</v>
      </c>
      <c r="R23" s="800">
        <v>2533.7999999999993</v>
      </c>
      <c r="S23" s="598"/>
      <c r="T23" s="621"/>
      <c r="U23" s="706"/>
      <c r="V23" s="707"/>
      <c r="W23" s="708"/>
      <c r="X23" s="694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6"/>
      <c r="AO23" s="696"/>
      <c r="AP23" s="696"/>
      <c r="AQ23" s="696"/>
      <c r="AR23" s="696"/>
      <c r="AS23" s="696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  <c r="BJ23" s="697"/>
      <c r="BK23" s="697"/>
      <c r="BL23" s="697"/>
      <c r="BM23" s="697"/>
      <c r="BN23" s="697"/>
      <c r="BO23" s="697"/>
      <c r="BP23" s="697"/>
      <c r="BQ23" s="697"/>
      <c r="BR23" s="697"/>
      <c r="BS23" s="697"/>
      <c r="BT23" s="697"/>
      <c r="BU23" s="697"/>
      <c r="BV23" s="697"/>
      <c r="BW23" s="697"/>
      <c r="BX23" s="697"/>
      <c r="BY23" s="697"/>
      <c r="BZ23" s="697"/>
      <c r="CA23" s="697"/>
      <c r="CB23" s="697"/>
      <c r="CC23" s="697"/>
      <c r="CD23" s="697"/>
      <c r="CE23" s="697"/>
      <c r="CF23" s="697"/>
      <c r="CG23" s="697"/>
      <c r="CH23" s="697"/>
      <c r="CI23" s="697"/>
      <c r="CJ23" s="697"/>
      <c r="CK23" s="697"/>
      <c r="CL23" s="697"/>
      <c r="CM23" s="697"/>
      <c r="CN23" s="697"/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7"/>
      <c r="DB23" s="697"/>
      <c r="DC23" s="697"/>
      <c r="DD23" s="697"/>
      <c r="DE23" s="697"/>
      <c r="DF23" s="697"/>
      <c r="DG23" s="697"/>
      <c r="DH23" s="697"/>
      <c r="DI23" s="697"/>
      <c r="DJ23" s="697"/>
      <c r="DK23" s="697"/>
      <c r="DL23" s="697"/>
      <c r="DM23" s="697"/>
      <c r="DN23" s="697"/>
      <c r="DO23" s="697"/>
      <c r="DP23" s="697"/>
      <c r="DQ23" s="697"/>
      <c r="DR23" s="697"/>
      <c r="DS23" s="697"/>
      <c r="DT23" s="697"/>
      <c r="DU23" s="697"/>
      <c r="DV23" s="697"/>
      <c r="DW23" s="697"/>
      <c r="DX23" s="697"/>
      <c r="DY23" s="697"/>
      <c r="DZ23" s="697"/>
      <c r="EA23" s="697"/>
      <c r="EB23" s="697"/>
      <c r="EC23" s="697"/>
      <c r="ED23" s="697"/>
      <c r="EE23" s="697"/>
      <c r="EF23" s="697"/>
    </row>
    <row r="24" spans="2:136" s="548" customFormat="1" ht="18.75" customHeight="1">
      <c r="B24" s="562"/>
      <c r="C24" s="791"/>
      <c r="D24" s="792"/>
      <c r="E24" s="793" t="s">
        <v>27</v>
      </c>
      <c r="F24" s="786">
        <f>SUM(G24:R24)</f>
        <v>185850</v>
      </c>
      <c r="G24" s="800">
        <v>5636</v>
      </c>
      <c r="H24" s="800">
        <v>47151</v>
      </c>
      <c r="I24" s="800">
        <v>22955</v>
      </c>
      <c r="J24" s="800">
        <v>14270</v>
      </c>
      <c r="K24" s="800">
        <v>10216</v>
      </c>
      <c r="L24" s="800">
        <v>7072</v>
      </c>
      <c r="M24" s="800">
        <v>30528</v>
      </c>
      <c r="N24" s="800">
        <v>28177</v>
      </c>
      <c r="O24" s="800">
        <v>6729</v>
      </c>
      <c r="P24" s="800">
        <v>7093</v>
      </c>
      <c r="Q24" s="800">
        <v>2484</v>
      </c>
      <c r="R24" s="800">
        <v>3539</v>
      </c>
      <c r="S24" s="598"/>
      <c r="T24" s="621"/>
      <c r="U24" s="706"/>
      <c r="V24" s="707"/>
      <c r="W24" s="708"/>
      <c r="X24" s="694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5"/>
      <c r="AL24" s="695"/>
      <c r="AM24" s="695"/>
      <c r="AN24" s="696"/>
      <c r="AO24" s="696"/>
      <c r="AP24" s="696"/>
      <c r="AQ24" s="696"/>
      <c r="AR24" s="696"/>
      <c r="AS24" s="696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697"/>
      <c r="BF24" s="697"/>
      <c r="BG24" s="697"/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7"/>
      <c r="BT24" s="697"/>
      <c r="BU24" s="697"/>
      <c r="BV24" s="697"/>
      <c r="BW24" s="697"/>
      <c r="BX24" s="697"/>
      <c r="BY24" s="697"/>
      <c r="BZ24" s="697"/>
      <c r="CA24" s="697"/>
      <c r="CB24" s="697"/>
      <c r="CC24" s="697"/>
      <c r="CD24" s="697"/>
      <c r="CE24" s="697"/>
      <c r="CF24" s="697"/>
      <c r="CG24" s="697"/>
      <c r="CH24" s="697"/>
      <c r="CI24" s="697"/>
      <c r="CJ24" s="697"/>
      <c r="CK24" s="697"/>
      <c r="CL24" s="697"/>
      <c r="CM24" s="697"/>
      <c r="CN24" s="697"/>
      <c r="CO24" s="697"/>
      <c r="CP24" s="697"/>
      <c r="CQ24" s="697"/>
      <c r="CR24" s="697"/>
      <c r="CS24" s="697"/>
      <c r="CT24" s="697"/>
      <c r="CU24" s="697"/>
      <c r="CV24" s="697"/>
      <c r="CW24" s="697"/>
      <c r="CX24" s="697"/>
      <c r="CY24" s="697"/>
      <c r="CZ24" s="697"/>
      <c r="DA24" s="697"/>
      <c r="DB24" s="697"/>
      <c r="DC24" s="697"/>
      <c r="DD24" s="697"/>
      <c r="DE24" s="697"/>
      <c r="DF24" s="697"/>
      <c r="DG24" s="697"/>
      <c r="DH24" s="697"/>
      <c r="DI24" s="697"/>
      <c r="DJ24" s="697"/>
      <c r="DK24" s="697"/>
      <c r="DL24" s="697"/>
      <c r="DM24" s="697"/>
      <c r="DN24" s="697"/>
      <c r="DO24" s="697"/>
      <c r="DP24" s="697"/>
      <c r="DQ24" s="697"/>
      <c r="DR24" s="697"/>
      <c r="DS24" s="697"/>
      <c r="DT24" s="697"/>
      <c r="DU24" s="697"/>
      <c r="DV24" s="697"/>
      <c r="DW24" s="697"/>
      <c r="DX24" s="697"/>
      <c r="DY24" s="697"/>
      <c r="DZ24" s="697"/>
      <c r="EA24" s="697"/>
      <c r="EB24" s="697"/>
      <c r="EC24" s="697"/>
      <c r="ED24" s="697"/>
      <c r="EE24" s="697"/>
      <c r="EF24" s="697"/>
    </row>
    <row r="25" spans="2:136" s="548" customFormat="1" ht="18.75" customHeight="1">
      <c r="B25" s="562"/>
      <c r="C25" s="791"/>
      <c r="D25" s="792"/>
      <c r="E25" s="793" t="s">
        <v>28</v>
      </c>
      <c r="F25" s="786">
        <f>SUM(G25:R25)</f>
        <v>43442.6</v>
      </c>
      <c r="G25" s="800">
        <v>3532</v>
      </c>
      <c r="H25" s="800">
        <v>3416</v>
      </c>
      <c r="I25" s="800">
        <v>3907</v>
      </c>
      <c r="J25" s="800">
        <v>3092</v>
      </c>
      <c r="K25" s="800">
        <v>4451</v>
      </c>
      <c r="L25" s="800">
        <v>2433</v>
      </c>
      <c r="M25" s="800">
        <v>4408</v>
      </c>
      <c r="N25" s="800">
        <v>2118</v>
      </c>
      <c r="O25" s="800">
        <v>6932</v>
      </c>
      <c r="P25" s="800">
        <v>2399.6</v>
      </c>
      <c r="Q25" s="800">
        <v>4364</v>
      </c>
      <c r="R25" s="800">
        <v>2390</v>
      </c>
      <c r="S25" s="598"/>
      <c r="T25" s="621"/>
      <c r="U25" s="706"/>
      <c r="V25" s="707"/>
      <c r="W25" s="708"/>
      <c r="X25" s="694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6"/>
      <c r="AO25" s="696"/>
      <c r="AP25" s="696"/>
      <c r="AQ25" s="696"/>
      <c r="AR25" s="696"/>
      <c r="AS25" s="696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697"/>
      <c r="BX25" s="697"/>
      <c r="BY25" s="697"/>
      <c r="BZ25" s="697"/>
      <c r="CA25" s="697"/>
      <c r="CB25" s="697"/>
      <c r="CC25" s="697"/>
      <c r="CD25" s="697"/>
      <c r="CE25" s="697"/>
      <c r="CF25" s="697"/>
      <c r="CG25" s="697"/>
      <c r="CH25" s="697"/>
      <c r="CI25" s="697"/>
      <c r="CJ25" s="697"/>
      <c r="CK25" s="697"/>
      <c r="CL25" s="697"/>
      <c r="CM25" s="697"/>
      <c r="CN25" s="697"/>
      <c r="CO25" s="697"/>
      <c r="CP25" s="697"/>
      <c r="CQ25" s="697"/>
      <c r="CR25" s="697"/>
      <c r="CS25" s="697"/>
      <c r="CT25" s="697"/>
      <c r="CU25" s="697"/>
      <c r="CV25" s="697"/>
      <c r="CW25" s="697"/>
      <c r="CX25" s="697"/>
      <c r="CY25" s="697"/>
      <c r="CZ25" s="697"/>
      <c r="DA25" s="697"/>
      <c r="DB25" s="697"/>
      <c r="DC25" s="697"/>
      <c r="DD25" s="697"/>
      <c r="DE25" s="697"/>
      <c r="DF25" s="697"/>
      <c r="DG25" s="697"/>
      <c r="DH25" s="697"/>
      <c r="DI25" s="697"/>
      <c r="DJ25" s="697"/>
      <c r="DK25" s="697"/>
      <c r="DL25" s="697"/>
      <c r="DM25" s="697"/>
      <c r="DN25" s="697"/>
      <c r="DO25" s="697"/>
      <c r="DP25" s="697"/>
      <c r="DQ25" s="697"/>
      <c r="DR25" s="697"/>
      <c r="DS25" s="697"/>
      <c r="DT25" s="697"/>
      <c r="DU25" s="697"/>
      <c r="DV25" s="697"/>
      <c r="DW25" s="697"/>
      <c r="DX25" s="697"/>
      <c r="DY25" s="697"/>
      <c r="DZ25" s="697"/>
      <c r="EA25" s="697"/>
      <c r="EB25" s="697"/>
      <c r="EC25" s="697"/>
      <c r="ED25" s="697"/>
      <c r="EE25" s="697"/>
      <c r="EF25" s="697"/>
    </row>
    <row r="26" spans="2:136" s="548" customFormat="1" ht="10.5" customHeight="1">
      <c r="B26" s="562"/>
      <c r="C26" s="791"/>
      <c r="D26" s="793"/>
      <c r="E26" s="793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620"/>
      <c r="T26" s="621"/>
      <c r="U26" s="706"/>
      <c r="V26" s="707"/>
      <c r="W26" s="695"/>
      <c r="X26" s="694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6"/>
      <c r="AO26" s="696"/>
      <c r="AP26" s="696"/>
      <c r="AQ26" s="696"/>
      <c r="AR26" s="696"/>
      <c r="AS26" s="696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697"/>
      <c r="BF26" s="697"/>
      <c r="BG26" s="697"/>
      <c r="BH26" s="697"/>
      <c r="BI26" s="697"/>
      <c r="BJ26" s="697"/>
      <c r="BK26" s="697"/>
      <c r="BL26" s="697"/>
      <c r="BM26" s="697"/>
      <c r="BN26" s="697"/>
      <c r="BO26" s="697"/>
      <c r="BP26" s="697"/>
      <c r="BQ26" s="697"/>
      <c r="BR26" s="697"/>
      <c r="BS26" s="697"/>
      <c r="BT26" s="697"/>
      <c r="BU26" s="697"/>
      <c r="BV26" s="697"/>
      <c r="BW26" s="697"/>
      <c r="BX26" s="697"/>
      <c r="BY26" s="697"/>
      <c r="BZ26" s="697"/>
      <c r="CA26" s="697"/>
      <c r="CB26" s="697"/>
      <c r="CC26" s="697"/>
      <c r="CD26" s="697"/>
      <c r="CE26" s="697"/>
      <c r="CF26" s="697"/>
      <c r="CG26" s="697"/>
      <c r="CH26" s="697"/>
      <c r="CI26" s="697"/>
      <c r="CJ26" s="697"/>
      <c r="CK26" s="697"/>
      <c r="CL26" s="697"/>
      <c r="CM26" s="697"/>
      <c r="CN26" s="697"/>
      <c r="CO26" s="697"/>
      <c r="CP26" s="697"/>
      <c r="CQ26" s="697"/>
      <c r="CR26" s="697"/>
      <c r="CS26" s="697"/>
      <c r="CT26" s="697"/>
      <c r="CU26" s="697"/>
      <c r="CV26" s="697"/>
      <c r="CW26" s="697"/>
      <c r="CX26" s="697"/>
      <c r="CY26" s="697"/>
      <c r="CZ26" s="697"/>
      <c r="DA26" s="697"/>
      <c r="DB26" s="697"/>
      <c r="DC26" s="697"/>
      <c r="DD26" s="697"/>
      <c r="DE26" s="697"/>
      <c r="DF26" s="697"/>
      <c r="DG26" s="697"/>
      <c r="DH26" s="697"/>
      <c r="DI26" s="697"/>
      <c r="DJ26" s="697"/>
      <c r="DK26" s="697"/>
      <c r="DL26" s="697"/>
      <c r="DM26" s="697"/>
      <c r="DN26" s="697"/>
      <c r="DO26" s="697"/>
      <c r="DP26" s="697"/>
      <c r="DQ26" s="697"/>
      <c r="DR26" s="697"/>
      <c r="DS26" s="697"/>
      <c r="DT26" s="697"/>
      <c r="DU26" s="697"/>
      <c r="DV26" s="697"/>
      <c r="DW26" s="697"/>
      <c r="DX26" s="697"/>
      <c r="DY26" s="697"/>
      <c r="DZ26" s="697"/>
      <c r="EA26" s="697"/>
      <c r="EB26" s="697"/>
      <c r="EC26" s="697"/>
      <c r="ED26" s="697"/>
      <c r="EE26" s="697"/>
      <c r="EF26" s="697"/>
    </row>
    <row r="27" spans="2:136" s="549" customFormat="1" ht="18.75" customHeight="1">
      <c r="B27" s="567"/>
      <c r="C27" s="789"/>
      <c r="D27" s="790" t="s">
        <v>29</v>
      </c>
      <c r="E27" s="790"/>
      <c r="F27" s="784">
        <f>SUM(G27:R27)</f>
        <v>46303</v>
      </c>
      <c r="G27" s="784">
        <v>7590</v>
      </c>
      <c r="H27" s="784">
        <v>6457</v>
      </c>
      <c r="I27" s="784">
        <v>4370</v>
      </c>
      <c r="J27" s="784">
        <v>2365</v>
      </c>
      <c r="K27" s="784">
        <v>1922</v>
      </c>
      <c r="L27" s="784">
        <v>2956</v>
      </c>
      <c r="M27" s="784">
        <v>2986</v>
      </c>
      <c r="N27" s="784">
        <v>2730</v>
      </c>
      <c r="O27" s="784">
        <v>3503</v>
      </c>
      <c r="P27" s="784">
        <v>2069</v>
      </c>
      <c r="Q27" s="784">
        <v>3057</v>
      </c>
      <c r="R27" s="784">
        <v>6298</v>
      </c>
      <c r="S27" s="624"/>
      <c r="T27" s="625"/>
      <c r="U27" s="711"/>
      <c r="V27" s="716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02"/>
      <c r="AI27" s="702"/>
      <c r="AJ27" s="702"/>
      <c r="AK27" s="702"/>
      <c r="AL27" s="702"/>
      <c r="AM27" s="702"/>
      <c r="AN27" s="703"/>
      <c r="AO27" s="703"/>
      <c r="AP27" s="703"/>
      <c r="AQ27" s="703"/>
      <c r="AR27" s="703"/>
      <c r="AS27" s="703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  <c r="EE27" s="704"/>
      <c r="EF27" s="704"/>
    </row>
    <row r="28" spans="2:136" s="548" customFormat="1" ht="15">
      <c r="B28" s="562"/>
      <c r="C28" s="577"/>
      <c r="D28" s="578"/>
      <c r="E28" s="578"/>
      <c r="F28" s="579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01"/>
      <c r="U28" s="718"/>
      <c r="V28" s="719"/>
      <c r="W28" s="720"/>
      <c r="X28" s="694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6"/>
      <c r="AO28" s="696"/>
      <c r="AP28" s="696"/>
      <c r="AQ28" s="696"/>
      <c r="AR28" s="696"/>
      <c r="AS28" s="696"/>
      <c r="AT28" s="697"/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697"/>
      <c r="BF28" s="697"/>
      <c r="BG28" s="697"/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7"/>
      <c r="BT28" s="697"/>
      <c r="BU28" s="697"/>
      <c r="BV28" s="697"/>
      <c r="BW28" s="697"/>
      <c r="BX28" s="697"/>
      <c r="BY28" s="697"/>
      <c r="BZ28" s="697"/>
      <c r="CA28" s="697"/>
      <c r="CB28" s="697"/>
      <c r="CC28" s="697"/>
      <c r="CD28" s="697"/>
      <c r="CE28" s="697"/>
      <c r="CF28" s="697"/>
      <c r="CG28" s="697"/>
      <c r="CH28" s="697"/>
      <c r="CI28" s="697"/>
      <c r="CJ28" s="697"/>
      <c r="CK28" s="697"/>
      <c r="CL28" s="697"/>
      <c r="CM28" s="697"/>
      <c r="CN28" s="697"/>
      <c r="CO28" s="697"/>
      <c r="CP28" s="697"/>
      <c r="CQ28" s="697"/>
      <c r="CR28" s="697"/>
      <c r="CS28" s="697"/>
      <c r="CT28" s="697"/>
      <c r="CU28" s="697"/>
      <c r="CV28" s="697"/>
      <c r="CW28" s="697"/>
      <c r="CX28" s="697"/>
      <c r="CY28" s="697"/>
      <c r="CZ28" s="697"/>
      <c r="DA28" s="697"/>
      <c r="DB28" s="697"/>
      <c r="DC28" s="697"/>
      <c r="DD28" s="697"/>
      <c r="DE28" s="697"/>
      <c r="DF28" s="697"/>
      <c r="DG28" s="697"/>
      <c r="DH28" s="697"/>
      <c r="DI28" s="697"/>
      <c r="DJ28" s="697"/>
      <c r="DK28" s="697"/>
      <c r="DL28" s="697"/>
      <c r="DM28" s="697"/>
      <c r="DN28" s="697"/>
      <c r="DO28" s="697"/>
      <c r="DP28" s="697"/>
      <c r="DQ28" s="697"/>
      <c r="DR28" s="697"/>
      <c r="DS28" s="697"/>
      <c r="DT28" s="697"/>
      <c r="DU28" s="697"/>
      <c r="DV28" s="697"/>
      <c r="DW28" s="697"/>
      <c r="DX28" s="697"/>
      <c r="DY28" s="697"/>
      <c r="DZ28" s="697"/>
      <c r="EA28" s="697"/>
      <c r="EB28" s="697"/>
      <c r="EC28" s="697"/>
      <c r="ED28" s="697"/>
      <c r="EE28" s="697"/>
      <c r="EF28" s="697"/>
    </row>
    <row r="29" spans="2:23" ht="3.75" customHeight="1">
      <c r="B29" s="556"/>
      <c r="C29" s="30"/>
      <c r="D29" s="30"/>
      <c r="E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719"/>
      <c r="W29" s="720"/>
    </row>
    <row r="30" spans="2:136" s="550" customFormat="1" ht="14.25">
      <c r="B30" s="26"/>
      <c r="C30" s="216" t="s">
        <v>184</v>
      </c>
      <c r="D30" s="26"/>
      <c r="E30" s="26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U30" s="721"/>
      <c r="V30" s="722"/>
      <c r="W30" s="723"/>
      <c r="X30" s="724"/>
      <c r="Y30" s="725"/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6"/>
      <c r="AO30" s="726"/>
      <c r="AP30" s="726"/>
      <c r="AQ30" s="726"/>
      <c r="AR30" s="726"/>
      <c r="AS30" s="726"/>
      <c r="AT30" s="727"/>
      <c r="AU30" s="727"/>
      <c r="AV30" s="727"/>
      <c r="AW30" s="727"/>
      <c r="AX30" s="727"/>
      <c r="AY30" s="727"/>
      <c r="AZ30" s="727"/>
      <c r="BA30" s="727"/>
      <c r="BB30" s="727"/>
      <c r="BC30" s="727"/>
      <c r="BD30" s="727"/>
      <c r="BE30" s="727"/>
      <c r="BF30" s="727"/>
      <c r="BG30" s="727"/>
      <c r="BH30" s="727"/>
      <c r="BI30" s="727"/>
      <c r="BJ30" s="727"/>
      <c r="BK30" s="727"/>
      <c r="BL30" s="727"/>
      <c r="BM30" s="727"/>
      <c r="BN30" s="727"/>
      <c r="BO30" s="727"/>
      <c r="BP30" s="727"/>
      <c r="BQ30" s="727"/>
      <c r="BR30" s="727"/>
      <c r="BS30" s="727"/>
      <c r="BT30" s="727"/>
      <c r="BU30" s="727"/>
      <c r="BV30" s="727"/>
      <c r="BW30" s="727"/>
      <c r="BX30" s="727"/>
      <c r="BY30" s="727"/>
      <c r="BZ30" s="727"/>
      <c r="CA30" s="727"/>
      <c r="CB30" s="727"/>
      <c r="CC30" s="727"/>
      <c r="CD30" s="727"/>
      <c r="CE30" s="727"/>
      <c r="CF30" s="727"/>
      <c r="CG30" s="727"/>
      <c r="CH30" s="727"/>
      <c r="CI30" s="727"/>
      <c r="CJ30" s="727"/>
      <c r="CK30" s="727"/>
      <c r="CL30" s="727"/>
      <c r="CM30" s="727"/>
      <c r="CN30" s="727"/>
      <c r="CO30" s="727"/>
      <c r="CP30" s="727"/>
      <c r="CQ30" s="727"/>
      <c r="CR30" s="727"/>
      <c r="CS30" s="727"/>
      <c r="CT30" s="727"/>
      <c r="CU30" s="727"/>
      <c r="CV30" s="727"/>
      <c r="CW30" s="727"/>
      <c r="CX30" s="727"/>
      <c r="CY30" s="727"/>
      <c r="CZ30" s="727"/>
      <c r="DA30" s="727"/>
      <c r="DB30" s="727"/>
      <c r="DC30" s="727"/>
      <c r="DD30" s="727"/>
      <c r="DE30" s="727"/>
      <c r="DF30" s="727"/>
      <c r="DG30" s="727"/>
      <c r="DH30" s="727"/>
      <c r="DI30" s="727"/>
      <c r="DJ30" s="727"/>
      <c r="DK30" s="727"/>
      <c r="DL30" s="727"/>
      <c r="DM30" s="727"/>
      <c r="DN30" s="727"/>
      <c r="DO30" s="727"/>
      <c r="DP30" s="727"/>
      <c r="DQ30" s="727"/>
      <c r="DR30" s="727"/>
      <c r="DS30" s="727"/>
      <c r="DT30" s="727"/>
      <c r="DU30" s="727"/>
      <c r="DV30" s="727"/>
      <c r="DW30" s="727"/>
      <c r="DX30" s="727"/>
      <c r="DY30" s="727"/>
      <c r="DZ30" s="727"/>
      <c r="EA30" s="727"/>
      <c r="EB30" s="727"/>
      <c r="EC30" s="727"/>
      <c r="ED30" s="727"/>
      <c r="EE30" s="727"/>
      <c r="EF30" s="727"/>
    </row>
    <row r="31" spans="2:136" s="550" customFormat="1" ht="14.25">
      <c r="B31" s="26"/>
      <c r="C31" s="216" t="s">
        <v>185</v>
      </c>
      <c r="D31" s="26"/>
      <c r="E31" s="26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U31" s="721"/>
      <c r="V31" s="722"/>
      <c r="W31" s="723"/>
      <c r="X31" s="724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6"/>
      <c r="AO31" s="726"/>
      <c r="AP31" s="726"/>
      <c r="AQ31" s="726"/>
      <c r="AR31" s="726"/>
      <c r="AS31" s="726"/>
      <c r="AT31" s="727"/>
      <c r="AU31" s="727"/>
      <c r="AV31" s="727"/>
      <c r="AW31" s="727"/>
      <c r="AX31" s="727"/>
      <c r="AY31" s="727"/>
      <c r="AZ31" s="727"/>
      <c r="BA31" s="727"/>
      <c r="BB31" s="727"/>
      <c r="BC31" s="727"/>
      <c r="BD31" s="727"/>
      <c r="BE31" s="727"/>
      <c r="BF31" s="727"/>
      <c r="BG31" s="727"/>
      <c r="BH31" s="727"/>
      <c r="BI31" s="727"/>
      <c r="BJ31" s="727"/>
      <c r="BK31" s="727"/>
      <c r="BL31" s="727"/>
      <c r="BM31" s="727"/>
      <c r="BN31" s="727"/>
      <c r="BO31" s="727"/>
      <c r="BP31" s="727"/>
      <c r="BQ31" s="727"/>
      <c r="BR31" s="727"/>
      <c r="BS31" s="727"/>
      <c r="BT31" s="727"/>
      <c r="BU31" s="727"/>
      <c r="BV31" s="727"/>
      <c r="BW31" s="727"/>
      <c r="BX31" s="727"/>
      <c r="BY31" s="727"/>
      <c r="BZ31" s="727"/>
      <c r="CA31" s="727"/>
      <c r="CB31" s="727"/>
      <c r="CC31" s="727"/>
      <c r="CD31" s="727"/>
      <c r="CE31" s="727"/>
      <c r="CF31" s="727"/>
      <c r="CG31" s="727"/>
      <c r="CH31" s="727"/>
      <c r="CI31" s="727"/>
      <c r="CJ31" s="727"/>
      <c r="CK31" s="727"/>
      <c r="CL31" s="727"/>
      <c r="CM31" s="727"/>
      <c r="CN31" s="727"/>
      <c r="CO31" s="727"/>
      <c r="CP31" s="727"/>
      <c r="CQ31" s="727"/>
      <c r="CR31" s="727"/>
      <c r="CS31" s="727"/>
      <c r="CT31" s="727"/>
      <c r="CU31" s="727"/>
      <c r="CV31" s="727"/>
      <c r="CW31" s="727"/>
      <c r="CX31" s="727"/>
      <c r="CY31" s="727"/>
      <c r="CZ31" s="727"/>
      <c r="DA31" s="727"/>
      <c r="DB31" s="727"/>
      <c r="DC31" s="727"/>
      <c r="DD31" s="727"/>
      <c r="DE31" s="727"/>
      <c r="DF31" s="727"/>
      <c r="DG31" s="727"/>
      <c r="DH31" s="727"/>
      <c r="DI31" s="727"/>
      <c r="DJ31" s="727"/>
      <c r="DK31" s="727"/>
      <c r="DL31" s="727"/>
      <c r="DM31" s="727"/>
      <c r="DN31" s="727"/>
      <c r="DO31" s="727"/>
      <c r="DP31" s="727"/>
      <c r="DQ31" s="727"/>
      <c r="DR31" s="727"/>
      <c r="DS31" s="727"/>
      <c r="DT31" s="727"/>
      <c r="DU31" s="727"/>
      <c r="DV31" s="727"/>
      <c r="DW31" s="727"/>
      <c r="DX31" s="727"/>
      <c r="DY31" s="727"/>
      <c r="DZ31" s="727"/>
      <c r="EA31" s="727"/>
      <c r="EB31" s="727"/>
      <c r="EC31" s="727"/>
      <c r="ED31" s="727"/>
      <c r="EE31" s="727"/>
      <c r="EF31" s="727"/>
    </row>
    <row r="32" spans="2:23" ht="12.75">
      <c r="B32" s="30"/>
      <c r="C32" s="30"/>
      <c r="D32" s="30"/>
      <c r="E32" s="30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U32" s="728"/>
      <c r="V32" s="729"/>
      <c r="W32" s="730"/>
    </row>
    <row r="33" spans="2:23" ht="15">
      <c r="B33" s="30"/>
      <c r="C33" s="30"/>
      <c r="D33" s="30"/>
      <c r="E33" s="30"/>
      <c r="F33" s="617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U33" s="728"/>
      <c r="V33" s="729"/>
      <c r="W33" s="730"/>
    </row>
    <row r="34" spans="2:23" ht="12.75">
      <c r="B34" s="30"/>
      <c r="C34" s="30"/>
      <c r="D34" s="30"/>
      <c r="E34" s="30"/>
      <c r="F34" s="617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U34" s="728"/>
      <c r="V34" s="729"/>
      <c r="W34" s="730"/>
    </row>
    <row r="35" spans="2:23" ht="12.75">
      <c r="B35" s="30"/>
      <c r="C35" s="30"/>
      <c r="D35" s="30"/>
      <c r="E35" s="30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U35" s="728"/>
      <c r="V35" s="729"/>
      <c r="W35" s="730"/>
    </row>
    <row r="36" spans="2:23" ht="12.75">
      <c r="B36" s="30"/>
      <c r="C36" s="30"/>
      <c r="D36" s="30"/>
      <c r="E36" s="30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U36" s="728"/>
      <c r="V36" s="729"/>
      <c r="W36" s="730"/>
    </row>
    <row r="37" spans="2:23" ht="12.75">
      <c r="B37" s="30"/>
      <c r="C37" s="30"/>
      <c r="D37" s="30"/>
      <c r="E37" s="30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U37" s="728"/>
      <c r="V37" s="729"/>
      <c r="W37" s="730"/>
    </row>
    <row r="38" spans="2:23" ht="12.75">
      <c r="B38" s="30"/>
      <c r="C38" s="30"/>
      <c r="D38" s="30"/>
      <c r="E38" s="30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U38" s="728"/>
      <c r="V38" s="729"/>
      <c r="W38" s="730"/>
    </row>
    <row r="39" spans="2:23" ht="12.75">
      <c r="B39" s="30"/>
      <c r="C39" s="30"/>
      <c r="D39" s="30"/>
      <c r="E39" s="30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U39" s="728"/>
      <c r="V39" s="729"/>
      <c r="W39" s="730"/>
    </row>
    <row r="40" spans="2:23" ht="12.75">
      <c r="B40" s="30"/>
      <c r="C40" s="30"/>
      <c r="D40" s="30"/>
      <c r="E40" s="30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U40" s="728"/>
      <c r="V40" s="729"/>
      <c r="W40" s="730"/>
    </row>
    <row r="41" spans="2:23" ht="12.75">
      <c r="B41" s="30"/>
      <c r="C41" s="30"/>
      <c r="D41" s="30"/>
      <c r="E41" s="30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U41" s="728"/>
      <c r="V41" s="729"/>
      <c r="W41" s="730"/>
    </row>
    <row r="42" spans="2:23" ht="12.75">
      <c r="B42" s="30"/>
      <c r="C42" s="30"/>
      <c r="D42" s="30"/>
      <c r="E42" s="30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U42" s="728"/>
      <c r="V42" s="729"/>
      <c r="W42" s="730"/>
    </row>
    <row r="43" spans="2:45" ht="15">
      <c r="B43" s="30"/>
      <c r="C43" s="30"/>
      <c r="D43" s="584"/>
      <c r="E43" s="584"/>
      <c r="F43" s="555"/>
      <c r="G43" s="585"/>
      <c r="H43" s="585"/>
      <c r="I43" s="585"/>
      <c r="J43" s="585"/>
      <c r="K43" s="585"/>
      <c r="L43" s="585"/>
      <c r="M43" s="585"/>
      <c r="N43" s="585"/>
      <c r="O43" s="585"/>
      <c r="P43" s="586"/>
      <c r="Q43" s="586"/>
      <c r="R43" s="586"/>
      <c r="AE43" s="803"/>
      <c r="AF43" s="804"/>
      <c r="AG43" s="805"/>
      <c r="AH43" s="806"/>
      <c r="AI43" s="807"/>
      <c r="AJ43" s="807"/>
      <c r="AK43" s="807"/>
      <c r="AL43" s="807"/>
      <c r="AM43" s="807"/>
      <c r="AN43" s="807"/>
      <c r="AO43" s="807"/>
      <c r="AP43" s="807"/>
      <c r="AQ43" s="807"/>
      <c r="AR43" s="807"/>
      <c r="AS43" s="807"/>
    </row>
    <row r="44" spans="2:45" ht="12.75">
      <c r="B44" s="30"/>
      <c r="C44" s="30"/>
      <c r="D44" s="584"/>
      <c r="E44" s="584"/>
      <c r="F44" s="555"/>
      <c r="G44" s="584"/>
      <c r="H44" s="584"/>
      <c r="I44" s="584"/>
      <c r="J44" s="584"/>
      <c r="K44" s="584"/>
      <c r="L44" s="584"/>
      <c r="M44" s="584"/>
      <c r="N44" s="584"/>
      <c r="O44" s="584"/>
      <c r="P44" s="555"/>
      <c r="Q44" s="555"/>
      <c r="R44" s="555"/>
      <c r="AE44" s="803"/>
      <c r="AF44" s="808"/>
      <c r="AG44" s="809" t="s">
        <v>3</v>
      </c>
      <c r="AH44" s="810" t="s">
        <v>4</v>
      </c>
      <c r="AI44" s="809" t="s">
        <v>5</v>
      </c>
      <c r="AJ44" s="809" t="s">
        <v>6</v>
      </c>
      <c r="AK44" s="811" t="s">
        <v>7</v>
      </c>
      <c r="AL44" s="809" t="s">
        <v>8</v>
      </c>
      <c r="AM44" s="809" t="s">
        <v>9</v>
      </c>
      <c r="AN44" s="811" t="s">
        <v>10</v>
      </c>
      <c r="AO44" s="809" t="s">
        <v>30</v>
      </c>
      <c r="AP44" s="809" t="s">
        <v>12</v>
      </c>
      <c r="AQ44" s="811" t="s">
        <v>13</v>
      </c>
      <c r="AR44" s="809" t="s">
        <v>14</v>
      </c>
      <c r="AS44" s="807"/>
    </row>
    <row r="45" spans="2:45" ht="12.75">
      <c r="B45" s="30"/>
      <c r="C45" s="584"/>
      <c r="D45" s="584"/>
      <c r="E45" s="584"/>
      <c r="F45" s="555"/>
      <c r="G45" s="584"/>
      <c r="H45" s="584"/>
      <c r="I45" s="584"/>
      <c r="J45" s="584"/>
      <c r="K45" s="584"/>
      <c r="L45" s="584"/>
      <c r="M45" s="584"/>
      <c r="N45" s="584"/>
      <c r="O45" s="584"/>
      <c r="P45" s="555"/>
      <c r="Q45" s="555"/>
      <c r="R45" s="555"/>
      <c r="AE45" s="803"/>
      <c r="AF45" s="808" t="s">
        <v>31</v>
      </c>
      <c r="AG45" s="812">
        <f aca="true" t="shared" si="6" ref="AG45:AR45">G8</f>
        <v>35916.7388314</v>
      </c>
      <c r="AH45" s="812">
        <f t="shared" si="6"/>
        <v>49385.42676891998</v>
      </c>
      <c r="AI45" s="812">
        <f t="shared" si="6"/>
        <v>71532.9990291901</v>
      </c>
      <c r="AJ45" s="812">
        <f t="shared" si="6"/>
        <v>69834.10233499011</v>
      </c>
      <c r="AK45" s="812">
        <f t="shared" si="6"/>
        <v>60626.0977074001</v>
      </c>
      <c r="AL45" s="812">
        <f t="shared" si="6"/>
        <v>57292.07288612</v>
      </c>
      <c r="AM45" s="812">
        <f t="shared" si="6"/>
        <v>59271.2985723099</v>
      </c>
      <c r="AN45" s="812">
        <f t="shared" si="6"/>
        <v>46756.20448266</v>
      </c>
      <c r="AO45" s="812">
        <f t="shared" si="6"/>
        <v>51680.862054760204</v>
      </c>
      <c r="AP45" s="812">
        <f t="shared" si="6"/>
        <v>37352.136789161</v>
      </c>
      <c r="AQ45" s="812">
        <f t="shared" si="6"/>
        <v>28513.20193296</v>
      </c>
      <c r="AR45" s="812">
        <f t="shared" si="6"/>
        <v>33813.137428700196</v>
      </c>
      <c r="AS45" s="807"/>
    </row>
    <row r="46" spans="2:45" ht="12.75">
      <c r="B46" s="30"/>
      <c r="C46" s="584"/>
      <c r="D46" s="584"/>
      <c r="E46" s="584"/>
      <c r="F46" s="555"/>
      <c r="G46" s="584"/>
      <c r="H46" s="584"/>
      <c r="I46" s="584"/>
      <c r="J46" s="584"/>
      <c r="K46" s="584"/>
      <c r="L46" s="584"/>
      <c r="M46" s="584"/>
      <c r="N46" s="584"/>
      <c r="O46" s="584"/>
      <c r="P46" s="555"/>
      <c r="Q46" s="555"/>
      <c r="R46" s="555"/>
      <c r="AE46" s="803"/>
      <c r="AF46" s="808" t="s">
        <v>194</v>
      </c>
      <c r="AG46" s="812">
        <f aca="true" t="shared" si="7" ref="AG46:AR46">G20</f>
        <v>132130.79500000004</v>
      </c>
      <c r="AH46" s="812">
        <f t="shared" si="7"/>
        <v>209927.77799999993</v>
      </c>
      <c r="AI46" s="812">
        <f t="shared" si="7"/>
        <v>155713.53299999994</v>
      </c>
      <c r="AJ46" s="812">
        <f t="shared" si="7"/>
        <v>137074.61000000013</v>
      </c>
      <c r="AK46" s="812">
        <f t="shared" si="7"/>
        <v>81252.42</v>
      </c>
      <c r="AL46" s="812">
        <f t="shared" si="7"/>
        <v>129489.26700000002</v>
      </c>
      <c r="AM46" s="812">
        <f t="shared" si="7"/>
        <v>162038.00400000002</v>
      </c>
      <c r="AN46" s="812">
        <f t="shared" si="7"/>
        <v>189374.25243699996</v>
      </c>
      <c r="AO46" s="812">
        <f t="shared" si="7"/>
        <v>101574.935</v>
      </c>
      <c r="AP46" s="812">
        <f t="shared" si="7"/>
        <v>76138.14699620001</v>
      </c>
      <c r="AQ46" s="812">
        <f t="shared" si="7"/>
        <v>13189.67500411</v>
      </c>
      <c r="AR46" s="812">
        <f t="shared" si="7"/>
        <v>51443.066000000006</v>
      </c>
      <c r="AS46" s="807"/>
    </row>
    <row r="47" spans="2:45" ht="12.75">
      <c r="B47" s="30"/>
      <c r="C47" s="584"/>
      <c r="D47" s="584"/>
      <c r="E47" s="584"/>
      <c r="F47" s="555"/>
      <c r="G47" s="584"/>
      <c r="H47" s="584"/>
      <c r="I47" s="584"/>
      <c r="J47" s="584"/>
      <c r="K47" s="584"/>
      <c r="L47" s="584"/>
      <c r="M47" s="584"/>
      <c r="N47" s="584"/>
      <c r="O47" s="584"/>
      <c r="P47" s="555"/>
      <c r="Q47" s="555"/>
      <c r="R47" s="555"/>
      <c r="AE47" s="803"/>
      <c r="AF47" s="808" t="s">
        <v>32</v>
      </c>
      <c r="AG47" s="812">
        <f aca="true" t="shared" si="8" ref="AG47:AR47">G6</f>
        <v>175637.53383140004</v>
      </c>
      <c r="AH47" s="812">
        <f t="shared" si="8"/>
        <v>265770.2047689199</v>
      </c>
      <c r="AI47" s="812">
        <f t="shared" si="8"/>
        <v>231616.53202919004</v>
      </c>
      <c r="AJ47" s="812">
        <f t="shared" si="8"/>
        <v>209273.71233499024</v>
      </c>
      <c r="AK47" s="812">
        <f t="shared" si="8"/>
        <v>143800.51770740008</v>
      </c>
      <c r="AL47" s="812">
        <f t="shared" si="8"/>
        <v>189737.33988612003</v>
      </c>
      <c r="AM47" s="812">
        <f t="shared" si="8"/>
        <v>224295.3025723099</v>
      </c>
      <c r="AN47" s="812">
        <f t="shared" si="8"/>
        <v>238860.45691965998</v>
      </c>
      <c r="AO47" s="812">
        <f t="shared" si="8"/>
        <v>156758.79705476022</v>
      </c>
      <c r="AP47" s="812">
        <f t="shared" si="8"/>
        <v>115559.28378536101</v>
      </c>
      <c r="AQ47" s="812">
        <f t="shared" si="8"/>
        <v>44759.87693707</v>
      </c>
      <c r="AR47" s="812">
        <f t="shared" si="8"/>
        <v>91554.2034287002</v>
      </c>
      <c r="AS47" s="807"/>
    </row>
    <row r="48" spans="2:136" s="551" customFormat="1" ht="12.75">
      <c r="B48" s="534"/>
      <c r="C48" s="534"/>
      <c r="D48" s="555"/>
      <c r="E48" s="584" t="s">
        <v>33</v>
      </c>
      <c r="F48" s="586">
        <f>+F8</f>
        <v>601974.2788185716</v>
      </c>
      <c r="G48" s="584"/>
      <c r="H48" s="584"/>
      <c r="I48" s="584"/>
      <c r="J48" s="584"/>
      <c r="K48" s="584"/>
      <c r="L48" s="584"/>
      <c r="M48" s="584"/>
      <c r="N48" s="584"/>
      <c r="O48" s="584"/>
      <c r="P48" s="555"/>
      <c r="Q48" s="555"/>
      <c r="R48" s="555"/>
      <c r="AE48" s="803"/>
      <c r="AF48" s="808"/>
      <c r="AG48" s="813"/>
      <c r="AH48" s="806"/>
      <c r="AI48" s="807"/>
      <c r="AJ48" s="807"/>
      <c r="AK48" s="807"/>
      <c r="AL48" s="807"/>
      <c r="AM48" s="807"/>
      <c r="AN48" s="807"/>
      <c r="AO48" s="807"/>
      <c r="AP48" s="807"/>
      <c r="AQ48" s="807"/>
      <c r="AR48" s="807"/>
      <c r="AS48" s="807"/>
      <c r="AT48" s="731"/>
      <c r="AU48" s="731"/>
      <c r="AV48" s="731"/>
      <c r="AW48" s="731"/>
      <c r="AX48" s="731"/>
      <c r="AY48" s="731"/>
      <c r="AZ48" s="731"/>
      <c r="BA48" s="731"/>
      <c r="BB48" s="731"/>
      <c r="BC48" s="731"/>
      <c r="BD48" s="731"/>
      <c r="BE48" s="731"/>
      <c r="BF48" s="731"/>
      <c r="BG48" s="731"/>
      <c r="BH48" s="731"/>
      <c r="BI48" s="731"/>
      <c r="BJ48" s="731"/>
      <c r="BK48" s="731"/>
      <c r="BL48" s="731"/>
      <c r="BM48" s="731"/>
      <c r="BN48" s="731"/>
      <c r="BO48" s="731"/>
      <c r="BP48" s="731"/>
      <c r="BQ48" s="731"/>
      <c r="BR48" s="731"/>
      <c r="BS48" s="731"/>
      <c r="BT48" s="731"/>
      <c r="BU48" s="731"/>
      <c r="BV48" s="731"/>
      <c r="BW48" s="731"/>
      <c r="BX48" s="731"/>
      <c r="BY48" s="731"/>
      <c r="BZ48" s="731"/>
      <c r="CA48" s="731"/>
      <c r="CB48" s="731"/>
      <c r="CC48" s="731"/>
      <c r="CD48" s="731"/>
      <c r="CE48" s="731"/>
      <c r="CF48" s="731"/>
      <c r="CG48" s="731"/>
      <c r="CH48" s="731"/>
      <c r="CI48" s="731"/>
      <c r="CJ48" s="731"/>
      <c r="CK48" s="731"/>
      <c r="CL48" s="731"/>
      <c r="CM48" s="731"/>
      <c r="CN48" s="731"/>
      <c r="CO48" s="731"/>
      <c r="CP48" s="731"/>
      <c r="CQ48" s="731"/>
      <c r="CR48" s="731"/>
      <c r="CS48" s="731"/>
      <c r="CT48" s="731"/>
      <c r="CU48" s="731"/>
      <c r="CV48" s="731"/>
      <c r="CW48" s="731"/>
      <c r="CX48" s="731"/>
      <c r="CY48" s="731"/>
      <c r="CZ48" s="731"/>
      <c r="DA48" s="731"/>
      <c r="DB48" s="731"/>
      <c r="DC48" s="731"/>
      <c r="DD48" s="731"/>
      <c r="DE48" s="731"/>
      <c r="DF48" s="731"/>
      <c r="DG48" s="731"/>
      <c r="DH48" s="731"/>
      <c r="DI48" s="731"/>
      <c r="DJ48" s="731"/>
      <c r="DK48" s="731"/>
      <c r="DL48" s="731"/>
      <c r="DM48" s="731"/>
      <c r="DN48" s="731"/>
      <c r="DO48" s="731"/>
      <c r="DP48" s="731"/>
      <c r="DQ48" s="731"/>
      <c r="DR48" s="731"/>
      <c r="DS48" s="731"/>
      <c r="DT48" s="731"/>
      <c r="DU48" s="731"/>
      <c r="DV48" s="731"/>
      <c r="DW48" s="731"/>
      <c r="DX48" s="731"/>
      <c r="DY48" s="731"/>
      <c r="DZ48" s="731"/>
      <c r="EA48" s="731"/>
      <c r="EB48" s="731"/>
      <c r="EC48" s="731"/>
      <c r="ED48" s="731"/>
      <c r="EE48" s="731"/>
      <c r="EF48" s="731"/>
    </row>
    <row r="49" spans="2:136" s="551" customFormat="1" ht="12.75">
      <c r="B49" s="534"/>
      <c r="C49" s="534"/>
      <c r="D49" s="555"/>
      <c r="E49" s="584" t="s">
        <v>34</v>
      </c>
      <c r="F49" s="586">
        <f>+F20</f>
        <v>1439346.4824373105</v>
      </c>
      <c r="G49" s="584"/>
      <c r="H49" s="584"/>
      <c r="I49" s="584"/>
      <c r="J49" s="584"/>
      <c r="K49" s="584"/>
      <c r="L49" s="584"/>
      <c r="M49" s="584"/>
      <c r="N49" s="584"/>
      <c r="O49" s="584"/>
      <c r="P49" s="555"/>
      <c r="Q49" s="555"/>
      <c r="R49" s="555"/>
      <c r="AE49" s="803"/>
      <c r="AF49" s="808"/>
      <c r="AG49" s="813"/>
      <c r="AH49" s="806"/>
      <c r="AI49" s="807"/>
      <c r="AJ49" s="807"/>
      <c r="AK49" s="807"/>
      <c r="AL49" s="807"/>
      <c r="AM49" s="807"/>
      <c r="AN49" s="807"/>
      <c r="AO49" s="807"/>
      <c r="AP49" s="807"/>
      <c r="AQ49" s="807"/>
      <c r="AR49" s="807"/>
      <c r="AS49" s="807"/>
      <c r="AT49" s="731"/>
      <c r="AU49" s="731"/>
      <c r="AV49" s="731"/>
      <c r="AW49" s="731"/>
      <c r="AX49" s="731"/>
      <c r="AY49" s="731"/>
      <c r="AZ49" s="731"/>
      <c r="BA49" s="731"/>
      <c r="BB49" s="731"/>
      <c r="BC49" s="731"/>
      <c r="BD49" s="731"/>
      <c r="BE49" s="731"/>
      <c r="BF49" s="731"/>
      <c r="BG49" s="731"/>
      <c r="BH49" s="731"/>
      <c r="BI49" s="731"/>
      <c r="BJ49" s="731"/>
      <c r="BK49" s="731"/>
      <c r="BL49" s="731"/>
      <c r="BM49" s="731"/>
      <c r="BN49" s="731"/>
      <c r="BO49" s="731"/>
      <c r="BP49" s="731"/>
      <c r="BQ49" s="731"/>
      <c r="BR49" s="731"/>
      <c r="BS49" s="731"/>
      <c r="BT49" s="731"/>
      <c r="BU49" s="731"/>
      <c r="BV49" s="731"/>
      <c r="BW49" s="731"/>
      <c r="BX49" s="731"/>
      <c r="BY49" s="731"/>
      <c r="BZ49" s="731"/>
      <c r="CA49" s="731"/>
      <c r="CB49" s="731"/>
      <c r="CC49" s="731"/>
      <c r="CD49" s="731"/>
      <c r="CE49" s="731"/>
      <c r="CF49" s="731"/>
      <c r="CG49" s="731"/>
      <c r="CH49" s="731"/>
      <c r="CI49" s="731"/>
      <c r="CJ49" s="731"/>
      <c r="CK49" s="731"/>
      <c r="CL49" s="731"/>
      <c r="CM49" s="731"/>
      <c r="CN49" s="731"/>
      <c r="CO49" s="731"/>
      <c r="CP49" s="731"/>
      <c r="CQ49" s="731"/>
      <c r="CR49" s="731"/>
      <c r="CS49" s="731"/>
      <c r="CT49" s="731"/>
      <c r="CU49" s="731"/>
      <c r="CV49" s="731"/>
      <c r="CW49" s="731"/>
      <c r="CX49" s="731"/>
      <c r="CY49" s="731"/>
      <c r="CZ49" s="731"/>
      <c r="DA49" s="731"/>
      <c r="DB49" s="731"/>
      <c r="DC49" s="731"/>
      <c r="DD49" s="731"/>
      <c r="DE49" s="731"/>
      <c r="DF49" s="731"/>
      <c r="DG49" s="731"/>
      <c r="DH49" s="731"/>
      <c r="DI49" s="731"/>
      <c r="DJ49" s="731"/>
      <c r="DK49" s="731"/>
      <c r="DL49" s="731"/>
      <c r="DM49" s="731"/>
      <c r="DN49" s="731"/>
      <c r="DO49" s="731"/>
      <c r="DP49" s="731"/>
      <c r="DQ49" s="731"/>
      <c r="DR49" s="731"/>
      <c r="DS49" s="731"/>
      <c r="DT49" s="731"/>
      <c r="DU49" s="731"/>
      <c r="DV49" s="731"/>
      <c r="DW49" s="731"/>
      <c r="DX49" s="731"/>
      <c r="DY49" s="731"/>
      <c r="DZ49" s="731"/>
      <c r="EA49" s="731"/>
      <c r="EB49" s="731"/>
      <c r="EC49" s="731"/>
      <c r="ED49" s="731"/>
      <c r="EE49" s="731"/>
      <c r="EF49" s="731"/>
    </row>
    <row r="50" spans="2:136" s="551" customFormat="1" ht="12.75">
      <c r="B50" s="534"/>
      <c r="C50" s="534"/>
      <c r="D50" s="555"/>
      <c r="E50" s="584" t="s">
        <v>35</v>
      </c>
      <c r="F50" s="586">
        <f>+F27</f>
        <v>46303</v>
      </c>
      <c r="G50" s="584"/>
      <c r="H50" s="584"/>
      <c r="I50" s="584"/>
      <c r="J50" s="584"/>
      <c r="K50" s="584"/>
      <c r="L50" s="584"/>
      <c r="M50" s="584"/>
      <c r="N50" s="584"/>
      <c r="O50" s="584"/>
      <c r="P50" s="555"/>
      <c r="Q50" s="555"/>
      <c r="R50" s="555"/>
      <c r="U50" s="728"/>
      <c r="V50" s="729"/>
      <c r="W50" s="730"/>
      <c r="X50" s="683"/>
      <c r="Y50" s="682"/>
      <c r="Z50" s="682"/>
      <c r="AA50" s="682"/>
      <c r="AB50" s="682"/>
      <c r="AC50" s="682"/>
      <c r="AD50" s="682"/>
      <c r="AE50" s="682"/>
      <c r="AF50" s="682"/>
      <c r="AG50" s="682"/>
      <c r="AH50" s="682"/>
      <c r="AI50" s="682"/>
      <c r="AJ50" s="682"/>
      <c r="AK50" s="682"/>
      <c r="AL50" s="682"/>
      <c r="AM50" s="682"/>
      <c r="AN50" s="684"/>
      <c r="AO50" s="684"/>
      <c r="AP50" s="684"/>
      <c r="AQ50" s="684"/>
      <c r="AR50" s="684"/>
      <c r="AS50" s="684"/>
      <c r="AT50" s="731"/>
      <c r="AU50" s="731"/>
      <c r="AV50" s="731"/>
      <c r="AW50" s="731"/>
      <c r="AX50" s="731"/>
      <c r="AY50" s="731"/>
      <c r="AZ50" s="731"/>
      <c r="BA50" s="731"/>
      <c r="BB50" s="731"/>
      <c r="BC50" s="731"/>
      <c r="BD50" s="731"/>
      <c r="BE50" s="731"/>
      <c r="BF50" s="731"/>
      <c r="BG50" s="731"/>
      <c r="BH50" s="731"/>
      <c r="BI50" s="731"/>
      <c r="BJ50" s="731"/>
      <c r="BK50" s="731"/>
      <c r="BL50" s="731"/>
      <c r="BM50" s="731"/>
      <c r="BN50" s="731"/>
      <c r="BO50" s="731"/>
      <c r="BP50" s="731"/>
      <c r="BQ50" s="731"/>
      <c r="BR50" s="731"/>
      <c r="BS50" s="731"/>
      <c r="BT50" s="731"/>
      <c r="BU50" s="731"/>
      <c r="BV50" s="731"/>
      <c r="BW50" s="731"/>
      <c r="BX50" s="731"/>
      <c r="BY50" s="731"/>
      <c r="BZ50" s="731"/>
      <c r="CA50" s="731"/>
      <c r="CB50" s="731"/>
      <c r="CC50" s="731"/>
      <c r="CD50" s="731"/>
      <c r="CE50" s="731"/>
      <c r="CF50" s="731"/>
      <c r="CG50" s="731"/>
      <c r="CH50" s="731"/>
      <c r="CI50" s="731"/>
      <c r="CJ50" s="731"/>
      <c r="CK50" s="731"/>
      <c r="CL50" s="731"/>
      <c r="CM50" s="731"/>
      <c r="CN50" s="731"/>
      <c r="CO50" s="731"/>
      <c r="CP50" s="731"/>
      <c r="CQ50" s="731"/>
      <c r="CR50" s="731"/>
      <c r="CS50" s="731"/>
      <c r="CT50" s="731"/>
      <c r="CU50" s="731"/>
      <c r="CV50" s="731"/>
      <c r="CW50" s="731"/>
      <c r="CX50" s="731"/>
      <c r="CY50" s="731"/>
      <c r="CZ50" s="731"/>
      <c r="DA50" s="731"/>
      <c r="DB50" s="731"/>
      <c r="DC50" s="731"/>
      <c r="DD50" s="731"/>
      <c r="DE50" s="731"/>
      <c r="DF50" s="731"/>
      <c r="DG50" s="731"/>
      <c r="DH50" s="731"/>
      <c r="DI50" s="731"/>
      <c r="DJ50" s="731"/>
      <c r="DK50" s="731"/>
      <c r="DL50" s="731"/>
      <c r="DM50" s="731"/>
      <c r="DN50" s="731"/>
      <c r="DO50" s="731"/>
      <c r="DP50" s="731"/>
      <c r="DQ50" s="731"/>
      <c r="DR50" s="731"/>
      <c r="DS50" s="731"/>
      <c r="DT50" s="731"/>
      <c r="DU50" s="731"/>
      <c r="DV50" s="731"/>
      <c r="DW50" s="731"/>
      <c r="DX50" s="731"/>
      <c r="DY50" s="731"/>
      <c r="DZ50" s="731"/>
      <c r="EA50" s="731"/>
      <c r="EB50" s="731"/>
      <c r="EC50" s="731"/>
      <c r="ED50" s="731"/>
      <c r="EE50" s="731"/>
      <c r="EF50" s="731"/>
    </row>
    <row r="51" spans="2:23" ht="12.75">
      <c r="B51" s="30"/>
      <c r="C51" s="584"/>
      <c r="D51" s="584" t="s">
        <v>16</v>
      </c>
      <c r="E51" s="584" t="s">
        <v>36</v>
      </c>
      <c r="F51" s="586">
        <f>+F10</f>
        <v>13475.278818571584</v>
      </c>
      <c r="G51" s="584"/>
      <c r="H51" s="584"/>
      <c r="I51" s="584"/>
      <c r="J51" s="584"/>
      <c r="K51" s="584"/>
      <c r="L51" s="584"/>
      <c r="M51" s="584"/>
      <c r="N51" s="584"/>
      <c r="O51" s="584"/>
      <c r="P51" s="555"/>
      <c r="Q51" s="555"/>
      <c r="R51" s="555"/>
      <c r="U51" s="728"/>
      <c r="V51" s="729"/>
      <c r="W51" s="730"/>
    </row>
    <row r="52" spans="2:23" ht="12.75">
      <c r="B52" s="30"/>
      <c r="C52" s="584"/>
      <c r="D52" s="584" t="s">
        <v>19</v>
      </c>
      <c r="E52" s="584" t="s">
        <v>37</v>
      </c>
      <c r="F52" s="586">
        <f>+F13</f>
        <v>531025</v>
      </c>
      <c r="G52" s="584"/>
      <c r="H52" s="584"/>
      <c r="I52" s="584"/>
      <c r="J52" s="584"/>
      <c r="K52" s="584"/>
      <c r="L52" s="584"/>
      <c r="M52" s="584"/>
      <c r="N52" s="584"/>
      <c r="O52" s="584"/>
      <c r="P52" s="555"/>
      <c r="Q52" s="555"/>
      <c r="R52" s="555"/>
      <c r="U52" s="728"/>
      <c r="V52" s="729"/>
      <c r="W52" s="730"/>
    </row>
    <row r="53" spans="2:136" s="551" customFormat="1" ht="12.75">
      <c r="B53" s="534"/>
      <c r="C53" s="534"/>
      <c r="D53" s="584" t="s">
        <v>22</v>
      </c>
      <c r="E53" s="584" t="s">
        <v>38</v>
      </c>
      <c r="F53" s="586">
        <f>+F17</f>
        <v>57474</v>
      </c>
      <c r="G53" s="584"/>
      <c r="H53" s="584"/>
      <c r="I53" s="584"/>
      <c r="J53" s="584"/>
      <c r="K53" s="584"/>
      <c r="L53" s="584"/>
      <c r="M53" s="584"/>
      <c r="N53" s="584"/>
      <c r="O53" s="584"/>
      <c r="P53" s="555"/>
      <c r="Q53" s="555"/>
      <c r="R53" s="555"/>
      <c r="U53" s="728"/>
      <c r="V53" s="729"/>
      <c r="W53" s="730"/>
      <c r="X53" s="683"/>
      <c r="Y53" s="682"/>
      <c r="Z53" s="682"/>
      <c r="AA53" s="682"/>
      <c r="AB53" s="682"/>
      <c r="AC53" s="682"/>
      <c r="AD53" s="682"/>
      <c r="AE53" s="682"/>
      <c r="AF53" s="682"/>
      <c r="AG53" s="682"/>
      <c r="AH53" s="682"/>
      <c r="AI53" s="682"/>
      <c r="AJ53" s="682"/>
      <c r="AK53" s="682"/>
      <c r="AL53" s="682"/>
      <c r="AM53" s="682"/>
      <c r="AN53" s="684"/>
      <c r="AO53" s="684"/>
      <c r="AP53" s="684"/>
      <c r="AQ53" s="684"/>
      <c r="AR53" s="684"/>
      <c r="AS53" s="684"/>
      <c r="AT53" s="731"/>
      <c r="AU53" s="731"/>
      <c r="AV53" s="731"/>
      <c r="AW53" s="731"/>
      <c r="AX53" s="731"/>
      <c r="AY53" s="731"/>
      <c r="AZ53" s="731"/>
      <c r="BA53" s="731"/>
      <c r="BB53" s="731"/>
      <c r="BC53" s="731"/>
      <c r="BD53" s="731"/>
      <c r="BE53" s="731"/>
      <c r="BF53" s="731"/>
      <c r="BG53" s="731"/>
      <c r="BH53" s="731"/>
      <c r="BI53" s="731"/>
      <c r="BJ53" s="731"/>
      <c r="BK53" s="731"/>
      <c r="BL53" s="731"/>
      <c r="BM53" s="731"/>
      <c r="BN53" s="731"/>
      <c r="BO53" s="731"/>
      <c r="BP53" s="731"/>
      <c r="BQ53" s="731"/>
      <c r="BR53" s="731"/>
      <c r="BS53" s="731"/>
      <c r="BT53" s="731"/>
      <c r="BU53" s="731"/>
      <c r="BV53" s="731"/>
      <c r="BW53" s="731"/>
      <c r="BX53" s="731"/>
      <c r="BY53" s="731"/>
      <c r="BZ53" s="731"/>
      <c r="CA53" s="731"/>
      <c r="CB53" s="731"/>
      <c r="CC53" s="731"/>
      <c r="CD53" s="731"/>
      <c r="CE53" s="731"/>
      <c r="CF53" s="731"/>
      <c r="CG53" s="731"/>
      <c r="CH53" s="731"/>
      <c r="CI53" s="731"/>
      <c r="CJ53" s="731"/>
      <c r="CK53" s="731"/>
      <c r="CL53" s="731"/>
      <c r="CM53" s="731"/>
      <c r="CN53" s="731"/>
      <c r="CO53" s="731"/>
      <c r="CP53" s="731"/>
      <c r="CQ53" s="731"/>
      <c r="CR53" s="731"/>
      <c r="CS53" s="731"/>
      <c r="CT53" s="731"/>
      <c r="CU53" s="731"/>
      <c r="CV53" s="731"/>
      <c r="CW53" s="731"/>
      <c r="CX53" s="731"/>
      <c r="CY53" s="731"/>
      <c r="CZ53" s="731"/>
      <c r="DA53" s="731"/>
      <c r="DB53" s="731"/>
      <c r="DC53" s="731"/>
      <c r="DD53" s="731"/>
      <c r="DE53" s="731"/>
      <c r="DF53" s="731"/>
      <c r="DG53" s="731"/>
      <c r="DH53" s="731"/>
      <c r="DI53" s="731"/>
      <c r="DJ53" s="731"/>
      <c r="DK53" s="731"/>
      <c r="DL53" s="731"/>
      <c r="DM53" s="731"/>
      <c r="DN53" s="731"/>
      <c r="DO53" s="731"/>
      <c r="DP53" s="731"/>
      <c r="DQ53" s="731"/>
      <c r="DR53" s="731"/>
      <c r="DS53" s="731"/>
      <c r="DT53" s="731"/>
      <c r="DU53" s="731"/>
      <c r="DV53" s="731"/>
      <c r="DW53" s="731"/>
      <c r="DX53" s="731"/>
      <c r="DY53" s="731"/>
      <c r="DZ53" s="731"/>
      <c r="EA53" s="731"/>
      <c r="EB53" s="731"/>
      <c r="EC53" s="731"/>
      <c r="ED53" s="731"/>
      <c r="EE53" s="731"/>
      <c r="EF53" s="731"/>
    </row>
    <row r="54" spans="2:136" s="551" customFormat="1" ht="12.75">
      <c r="B54" s="534"/>
      <c r="C54" s="534"/>
      <c r="D54" s="584" t="s">
        <v>39</v>
      </c>
      <c r="E54" s="584" t="s">
        <v>40</v>
      </c>
      <c r="F54" s="586">
        <f>+F22</f>
        <v>1181005.8600000003</v>
      </c>
      <c r="G54" s="584"/>
      <c r="H54" s="584"/>
      <c r="I54" s="584"/>
      <c r="J54" s="584"/>
      <c r="K54" s="584"/>
      <c r="L54" s="584"/>
      <c r="M54" s="584"/>
      <c r="N54" s="584"/>
      <c r="O54" s="584"/>
      <c r="P54" s="555"/>
      <c r="Q54" s="555"/>
      <c r="R54" s="555"/>
      <c r="U54" s="728"/>
      <c r="V54" s="729"/>
      <c r="W54" s="730"/>
      <c r="X54" s="683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2"/>
      <c r="AK54" s="682"/>
      <c r="AL54" s="682"/>
      <c r="AM54" s="682"/>
      <c r="AN54" s="684"/>
      <c r="AO54" s="684"/>
      <c r="AP54" s="684"/>
      <c r="AQ54" s="684"/>
      <c r="AR54" s="684"/>
      <c r="AS54" s="684"/>
      <c r="AT54" s="731"/>
      <c r="AU54" s="731"/>
      <c r="AV54" s="731"/>
      <c r="AW54" s="731"/>
      <c r="AX54" s="731"/>
      <c r="AY54" s="731"/>
      <c r="AZ54" s="731"/>
      <c r="BA54" s="731"/>
      <c r="BB54" s="731"/>
      <c r="BC54" s="731"/>
      <c r="BD54" s="731"/>
      <c r="BE54" s="731"/>
      <c r="BF54" s="731"/>
      <c r="BG54" s="731"/>
      <c r="BH54" s="731"/>
      <c r="BI54" s="731"/>
      <c r="BJ54" s="731"/>
      <c r="BK54" s="731"/>
      <c r="BL54" s="731"/>
      <c r="BM54" s="731"/>
      <c r="BN54" s="731"/>
      <c r="BO54" s="731"/>
      <c r="BP54" s="731"/>
      <c r="BQ54" s="731"/>
      <c r="BR54" s="731"/>
      <c r="BS54" s="731"/>
      <c r="BT54" s="731"/>
      <c r="BU54" s="731"/>
      <c r="BV54" s="731"/>
      <c r="BW54" s="731"/>
      <c r="BX54" s="731"/>
      <c r="BY54" s="731"/>
      <c r="BZ54" s="731"/>
      <c r="CA54" s="731"/>
      <c r="CB54" s="731"/>
      <c r="CC54" s="731"/>
      <c r="CD54" s="731"/>
      <c r="CE54" s="731"/>
      <c r="CF54" s="731"/>
      <c r="CG54" s="731"/>
      <c r="CH54" s="731"/>
      <c r="CI54" s="731"/>
      <c r="CJ54" s="731"/>
      <c r="CK54" s="731"/>
      <c r="CL54" s="731"/>
      <c r="CM54" s="731"/>
      <c r="CN54" s="731"/>
      <c r="CO54" s="731"/>
      <c r="CP54" s="731"/>
      <c r="CQ54" s="731"/>
      <c r="CR54" s="731"/>
      <c r="CS54" s="731"/>
      <c r="CT54" s="731"/>
      <c r="CU54" s="731"/>
      <c r="CV54" s="731"/>
      <c r="CW54" s="731"/>
      <c r="CX54" s="731"/>
      <c r="CY54" s="731"/>
      <c r="CZ54" s="731"/>
      <c r="DA54" s="731"/>
      <c r="DB54" s="731"/>
      <c r="DC54" s="731"/>
      <c r="DD54" s="731"/>
      <c r="DE54" s="731"/>
      <c r="DF54" s="731"/>
      <c r="DG54" s="731"/>
      <c r="DH54" s="731"/>
      <c r="DI54" s="731"/>
      <c r="DJ54" s="731"/>
      <c r="DK54" s="731"/>
      <c r="DL54" s="731"/>
      <c r="DM54" s="731"/>
      <c r="DN54" s="731"/>
      <c r="DO54" s="731"/>
      <c r="DP54" s="731"/>
      <c r="DQ54" s="731"/>
      <c r="DR54" s="731"/>
      <c r="DS54" s="731"/>
      <c r="DT54" s="731"/>
      <c r="DU54" s="731"/>
      <c r="DV54" s="731"/>
      <c r="DW54" s="731"/>
      <c r="DX54" s="731"/>
      <c r="DY54" s="731"/>
      <c r="DZ54" s="731"/>
      <c r="EA54" s="731"/>
      <c r="EB54" s="731"/>
      <c r="EC54" s="731"/>
      <c r="ED54" s="731"/>
      <c r="EE54" s="731"/>
      <c r="EF54" s="731"/>
    </row>
    <row r="55" spans="2:136" s="551" customFormat="1" ht="12.75">
      <c r="B55" s="534"/>
      <c r="C55" s="534"/>
      <c r="D55" s="584" t="s">
        <v>41</v>
      </c>
      <c r="E55" s="584" t="s">
        <v>42</v>
      </c>
      <c r="F55" s="586">
        <f>+F24</f>
        <v>185850</v>
      </c>
      <c r="G55" s="584"/>
      <c r="H55" s="584"/>
      <c r="I55" s="584"/>
      <c r="J55" s="584"/>
      <c r="K55" s="584"/>
      <c r="L55" s="584"/>
      <c r="M55" s="584"/>
      <c r="N55" s="584"/>
      <c r="O55" s="584"/>
      <c r="P55" s="555"/>
      <c r="Q55" s="555"/>
      <c r="R55" s="602"/>
      <c r="S55" s="603"/>
      <c r="U55" s="728"/>
      <c r="V55" s="729"/>
      <c r="W55" s="730"/>
      <c r="X55" s="683"/>
      <c r="Y55" s="682"/>
      <c r="Z55" s="682"/>
      <c r="AA55" s="682"/>
      <c r="AB55" s="682"/>
      <c r="AC55" s="682"/>
      <c r="AD55" s="682"/>
      <c r="AE55" s="682"/>
      <c r="AF55" s="682"/>
      <c r="AG55" s="682"/>
      <c r="AH55" s="682"/>
      <c r="AI55" s="682"/>
      <c r="AJ55" s="682"/>
      <c r="AK55" s="682"/>
      <c r="AL55" s="682"/>
      <c r="AM55" s="682"/>
      <c r="AN55" s="684"/>
      <c r="AO55" s="684"/>
      <c r="AP55" s="684"/>
      <c r="AQ55" s="684"/>
      <c r="AR55" s="684"/>
      <c r="AS55" s="684"/>
      <c r="AT55" s="731"/>
      <c r="AU55" s="731"/>
      <c r="AV55" s="731"/>
      <c r="AW55" s="731"/>
      <c r="AX55" s="731"/>
      <c r="AY55" s="731"/>
      <c r="AZ55" s="731"/>
      <c r="BA55" s="731"/>
      <c r="BB55" s="731"/>
      <c r="BC55" s="731"/>
      <c r="BD55" s="731"/>
      <c r="BE55" s="731"/>
      <c r="BF55" s="731"/>
      <c r="BG55" s="731"/>
      <c r="BH55" s="731"/>
      <c r="BI55" s="731"/>
      <c r="BJ55" s="731"/>
      <c r="BK55" s="731"/>
      <c r="BL55" s="731"/>
      <c r="BM55" s="731"/>
      <c r="BN55" s="731"/>
      <c r="BO55" s="731"/>
      <c r="BP55" s="731"/>
      <c r="BQ55" s="731"/>
      <c r="BR55" s="731"/>
      <c r="BS55" s="731"/>
      <c r="BT55" s="731"/>
      <c r="BU55" s="731"/>
      <c r="BV55" s="731"/>
      <c r="BW55" s="731"/>
      <c r="BX55" s="731"/>
      <c r="BY55" s="731"/>
      <c r="BZ55" s="731"/>
      <c r="CA55" s="731"/>
      <c r="CB55" s="731"/>
      <c r="CC55" s="731"/>
      <c r="CD55" s="731"/>
      <c r="CE55" s="731"/>
      <c r="CF55" s="731"/>
      <c r="CG55" s="731"/>
      <c r="CH55" s="731"/>
      <c r="CI55" s="731"/>
      <c r="CJ55" s="731"/>
      <c r="CK55" s="731"/>
      <c r="CL55" s="731"/>
      <c r="CM55" s="731"/>
      <c r="CN55" s="731"/>
      <c r="CO55" s="731"/>
      <c r="CP55" s="731"/>
      <c r="CQ55" s="731"/>
      <c r="CR55" s="731"/>
      <c r="CS55" s="731"/>
      <c r="CT55" s="731"/>
      <c r="CU55" s="731"/>
      <c r="CV55" s="731"/>
      <c r="CW55" s="731"/>
      <c r="CX55" s="731"/>
      <c r="CY55" s="731"/>
      <c r="CZ55" s="731"/>
      <c r="DA55" s="731"/>
      <c r="DB55" s="731"/>
      <c r="DC55" s="731"/>
      <c r="DD55" s="731"/>
      <c r="DE55" s="731"/>
      <c r="DF55" s="731"/>
      <c r="DG55" s="731"/>
      <c r="DH55" s="731"/>
      <c r="DI55" s="731"/>
      <c r="DJ55" s="731"/>
      <c r="DK55" s="731"/>
      <c r="DL55" s="731"/>
      <c r="DM55" s="731"/>
      <c r="DN55" s="731"/>
      <c r="DO55" s="731"/>
      <c r="DP55" s="731"/>
      <c r="DQ55" s="731"/>
      <c r="DR55" s="731"/>
      <c r="DS55" s="731"/>
      <c r="DT55" s="731"/>
      <c r="DU55" s="731"/>
      <c r="DV55" s="731"/>
      <c r="DW55" s="731"/>
      <c r="DX55" s="731"/>
      <c r="DY55" s="731"/>
      <c r="DZ55" s="731"/>
      <c r="EA55" s="731"/>
      <c r="EB55" s="731"/>
      <c r="EC55" s="731"/>
      <c r="ED55" s="731"/>
      <c r="EE55" s="731"/>
      <c r="EF55" s="731"/>
    </row>
    <row r="56" spans="2:136" s="551" customFormat="1" ht="12.75">
      <c r="B56" s="534"/>
      <c r="C56" s="534"/>
      <c r="D56" s="584"/>
      <c r="E56" s="584"/>
      <c r="F56" s="555"/>
      <c r="G56" s="584"/>
      <c r="H56" s="584"/>
      <c r="I56" s="584"/>
      <c r="J56" s="584"/>
      <c r="K56" s="584"/>
      <c r="L56" s="584"/>
      <c r="M56" s="584"/>
      <c r="N56" s="584"/>
      <c r="O56" s="584"/>
      <c r="P56" s="555"/>
      <c r="Q56" s="555"/>
      <c r="R56" s="602"/>
      <c r="S56" s="603"/>
      <c r="U56" s="728"/>
      <c r="V56" s="729"/>
      <c r="W56" s="730"/>
      <c r="X56" s="683"/>
      <c r="Y56" s="682"/>
      <c r="Z56" s="682"/>
      <c r="AA56" s="682"/>
      <c r="AB56" s="682"/>
      <c r="AC56" s="682"/>
      <c r="AD56" s="682"/>
      <c r="AE56" s="682"/>
      <c r="AF56" s="682"/>
      <c r="AG56" s="682"/>
      <c r="AH56" s="682"/>
      <c r="AI56" s="682"/>
      <c r="AJ56" s="682"/>
      <c r="AK56" s="682"/>
      <c r="AL56" s="682"/>
      <c r="AM56" s="682"/>
      <c r="AN56" s="684"/>
      <c r="AO56" s="684"/>
      <c r="AP56" s="684"/>
      <c r="AQ56" s="684"/>
      <c r="AR56" s="684"/>
      <c r="AS56" s="684"/>
      <c r="AT56" s="731"/>
      <c r="AU56" s="731"/>
      <c r="AV56" s="731"/>
      <c r="AW56" s="731"/>
      <c r="AX56" s="731"/>
      <c r="AY56" s="731"/>
      <c r="AZ56" s="731"/>
      <c r="BA56" s="731"/>
      <c r="BB56" s="731"/>
      <c r="BC56" s="731"/>
      <c r="BD56" s="731"/>
      <c r="BE56" s="731"/>
      <c r="BF56" s="731"/>
      <c r="BG56" s="731"/>
      <c r="BH56" s="731"/>
      <c r="BI56" s="731"/>
      <c r="BJ56" s="731"/>
      <c r="BK56" s="731"/>
      <c r="BL56" s="731"/>
      <c r="BM56" s="731"/>
      <c r="BN56" s="731"/>
      <c r="BO56" s="731"/>
      <c r="BP56" s="731"/>
      <c r="BQ56" s="731"/>
      <c r="BR56" s="731"/>
      <c r="BS56" s="731"/>
      <c r="BT56" s="731"/>
      <c r="BU56" s="731"/>
      <c r="BV56" s="731"/>
      <c r="BW56" s="731"/>
      <c r="BX56" s="731"/>
      <c r="BY56" s="731"/>
      <c r="BZ56" s="731"/>
      <c r="CA56" s="731"/>
      <c r="CB56" s="731"/>
      <c r="CC56" s="731"/>
      <c r="CD56" s="731"/>
      <c r="CE56" s="731"/>
      <c r="CF56" s="731"/>
      <c r="CG56" s="731"/>
      <c r="CH56" s="731"/>
      <c r="CI56" s="731"/>
      <c r="CJ56" s="731"/>
      <c r="CK56" s="731"/>
      <c r="CL56" s="731"/>
      <c r="CM56" s="731"/>
      <c r="CN56" s="731"/>
      <c r="CO56" s="731"/>
      <c r="CP56" s="731"/>
      <c r="CQ56" s="731"/>
      <c r="CR56" s="731"/>
      <c r="CS56" s="731"/>
      <c r="CT56" s="731"/>
      <c r="CU56" s="731"/>
      <c r="CV56" s="731"/>
      <c r="CW56" s="731"/>
      <c r="CX56" s="731"/>
      <c r="CY56" s="731"/>
      <c r="CZ56" s="731"/>
      <c r="DA56" s="731"/>
      <c r="DB56" s="731"/>
      <c r="DC56" s="731"/>
      <c r="DD56" s="731"/>
      <c r="DE56" s="731"/>
      <c r="DF56" s="731"/>
      <c r="DG56" s="731"/>
      <c r="DH56" s="731"/>
      <c r="DI56" s="731"/>
      <c r="DJ56" s="731"/>
      <c r="DK56" s="731"/>
      <c r="DL56" s="731"/>
      <c r="DM56" s="731"/>
      <c r="DN56" s="731"/>
      <c r="DO56" s="731"/>
      <c r="DP56" s="731"/>
      <c r="DQ56" s="731"/>
      <c r="DR56" s="731"/>
      <c r="DS56" s="731"/>
      <c r="DT56" s="731"/>
      <c r="DU56" s="731"/>
      <c r="DV56" s="731"/>
      <c r="DW56" s="731"/>
      <c r="DX56" s="731"/>
      <c r="DY56" s="731"/>
      <c r="DZ56" s="731"/>
      <c r="EA56" s="731"/>
      <c r="EB56" s="731"/>
      <c r="EC56" s="731"/>
      <c r="ED56" s="731"/>
      <c r="EE56" s="731"/>
      <c r="EF56" s="731"/>
    </row>
    <row r="57" spans="2:136" s="552" customFormat="1" ht="12.75">
      <c r="B57" s="587"/>
      <c r="C57" s="587"/>
      <c r="D57" s="588"/>
      <c r="E57" s="588"/>
      <c r="F57" s="589"/>
      <c r="G57" s="588"/>
      <c r="H57" s="588"/>
      <c r="I57" s="588"/>
      <c r="J57" s="588"/>
      <c r="K57" s="588"/>
      <c r="L57" s="588"/>
      <c r="M57" s="588"/>
      <c r="N57" s="588"/>
      <c r="O57" s="592"/>
      <c r="P57" s="589"/>
      <c r="Q57" s="589"/>
      <c r="R57" s="604"/>
      <c r="S57" s="605"/>
      <c r="U57" s="728"/>
      <c r="V57" s="729"/>
      <c r="W57" s="730"/>
      <c r="X57" s="683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  <c r="AI57" s="682"/>
      <c r="AJ57" s="682"/>
      <c r="AK57" s="682"/>
      <c r="AL57" s="682"/>
      <c r="AM57" s="682"/>
      <c r="AN57" s="684"/>
      <c r="AO57" s="684"/>
      <c r="AP57" s="684"/>
      <c r="AQ57" s="684"/>
      <c r="AR57" s="684"/>
      <c r="AS57" s="684"/>
      <c r="AT57" s="731"/>
      <c r="AU57" s="731"/>
      <c r="AV57" s="731"/>
      <c r="AW57" s="731"/>
      <c r="AX57" s="731"/>
      <c r="AY57" s="731"/>
      <c r="AZ57" s="731"/>
      <c r="BA57" s="731"/>
      <c r="BB57" s="731"/>
      <c r="BC57" s="731"/>
      <c r="BD57" s="731"/>
      <c r="BE57" s="731"/>
      <c r="BF57" s="731"/>
      <c r="BG57" s="731"/>
      <c r="BH57" s="731"/>
      <c r="BI57" s="731"/>
      <c r="BJ57" s="731"/>
      <c r="BK57" s="731"/>
      <c r="BL57" s="731"/>
      <c r="BM57" s="731"/>
      <c r="BN57" s="731"/>
      <c r="BO57" s="731"/>
      <c r="BP57" s="731"/>
      <c r="BQ57" s="731"/>
      <c r="BR57" s="731"/>
      <c r="BS57" s="731"/>
      <c r="BT57" s="731"/>
      <c r="BU57" s="731"/>
      <c r="BV57" s="731"/>
      <c r="BW57" s="731"/>
      <c r="BX57" s="731"/>
      <c r="BY57" s="731"/>
      <c r="BZ57" s="731"/>
      <c r="CA57" s="731"/>
      <c r="CB57" s="731"/>
      <c r="CC57" s="731"/>
      <c r="CD57" s="731"/>
      <c r="CE57" s="731"/>
      <c r="CF57" s="731"/>
      <c r="CG57" s="731"/>
      <c r="CH57" s="731"/>
      <c r="CI57" s="731"/>
      <c r="CJ57" s="731"/>
      <c r="CK57" s="731"/>
      <c r="CL57" s="731"/>
      <c r="CM57" s="731"/>
      <c r="CN57" s="731"/>
      <c r="CO57" s="731"/>
      <c r="CP57" s="731"/>
      <c r="CQ57" s="731"/>
      <c r="CR57" s="731"/>
      <c r="CS57" s="731"/>
      <c r="CT57" s="731"/>
      <c r="CU57" s="731"/>
      <c r="CV57" s="731"/>
      <c r="CW57" s="731"/>
      <c r="CX57" s="731"/>
      <c r="CY57" s="731"/>
      <c r="CZ57" s="731"/>
      <c r="DA57" s="731"/>
      <c r="DB57" s="731"/>
      <c r="DC57" s="731"/>
      <c r="DD57" s="731"/>
      <c r="DE57" s="731"/>
      <c r="DF57" s="731"/>
      <c r="DG57" s="731"/>
      <c r="DH57" s="731"/>
      <c r="DI57" s="731"/>
      <c r="DJ57" s="731"/>
      <c r="DK57" s="731"/>
      <c r="DL57" s="731"/>
      <c r="DM57" s="731"/>
      <c r="DN57" s="731"/>
      <c r="DO57" s="731"/>
      <c r="DP57" s="731"/>
      <c r="DQ57" s="731"/>
      <c r="DR57" s="731"/>
      <c r="DS57" s="731"/>
      <c r="DT57" s="731"/>
      <c r="DU57" s="731"/>
      <c r="DV57" s="731"/>
      <c r="DW57" s="731"/>
      <c r="DX57" s="731"/>
      <c r="DY57" s="731"/>
      <c r="DZ57" s="731"/>
      <c r="EA57" s="731"/>
      <c r="EB57" s="731"/>
      <c r="EC57" s="731"/>
      <c r="ED57" s="731"/>
      <c r="EE57" s="731"/>
      <c r="EF57" s="731"/>
    </row>
    <row r="58" spans="3:136" s="553" customFormat="1" ht="12.75">
      <c r="C58" s="589"/>
      <c r="D58" s="589"/>
      <c r="E58" s="589"/>
      <c r="F58" s="590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604"/>
      <c r="S58" s="606"/>
      <c r="U58" s="680"/>
      <c r="V58" s="681"/>
      <c r="W58" s="682"/>
      <c r="X58" s="683"/>
      <c r="Y58" s="682"/>
      <c r="Z58" s="682"/>
      <c r="AA58" s="682"/>
      <c r="AB58" s="682"/>
      <c r="AC58" s="682"/>
      <c r="AD58" s="682"/>
      <c r="AE58" s="682"/>
      <c r="AF58" s="682"/>
      <c r="AG58" s="682"/>
      <c r="AH58" s="682"/>
      <c r="AI58" s="682"/>
      <c r="AJ58" s="682"/>
      <c r="AK58" s="682"/>
      <c r="AL58" s="682"/>
      <c r="AM58" s="682"/>
      <c r="AN58" s="684"/>
      <c r="AO58" s="684"/>
      <c r="AP58" s="684"/>
      <c r="AQ58" s="684"/>
      <c r="AR58" s="684"/>
      <c r="AS58" s="684"/>
      <c r="AT58" s="685"/>
      <c r="AU58" s="685"/>
      <c r="AV58" s="685"/>
      <c r="AW58" s="685"/>
      <c r="AX58" s="685"/>
      <c r="AY58" s="685"/>
      <c r="AZ58" s="685"/>
      <c r="BA58" s="685"/>
      <c r="BB58" s="685"/>
      <c r="BC58" s="685"/>
      <c r="BD58" s="685"/>
      <c r="BE58" s="685"/>
      <c r="BF58" s="685"/>
      <c r="BG58" s="685"/>
      <c r="BH58" s="685"/>
      <c r="BI58" s="685"/>
      <c r="BJ58" s="685"/>
      <c r="BK58" s="685"/>
      <c r="BL58" s="685"/>
      <c r="BM58" s="685"/>
      <c r="BN58" s="685"/>
      <c r="BO58" s="685"/>
      <c r="BP58" s="685"/>
      <c r="BQ58" s="685"/>
      <c r="BR58" s="685"/>
      <c r="BS58" s="685"/>
      <c r="BT58" s="685"/>
      <c r="BU58" s="685"/>
      <c r="BV58" s="685"/>
      <c r="BW58" s="685"/>
      <c r="BX58" s="685"/>
      <c r="BY58" s="685"/>
      <c r="BZ58" s="685"/>
      <c r="CA58" s="685"/>
      <c r="CB58" s="685"/>
      <c r="CC58" s="685"/>
      <c r="CD58" s="685"/>
      <c r="CE58" s="685"/>
      <c r="CF58" s="685"/>
      <c r="CG58" s="685"/>
      <c r="CH58" s="685"/>
      <c r="CI58" s="685"/>
      <c r="CJ58" s="685"/>
      <c r="CK58" s="685"/>
      <c r="CL58" s="685"/>
      <c r="CM58" s="685"/>
      <c r="CN58" s="685"/>
      <c r="CO58" s="685"/>
      <c r="CP58" s="685"/>
      <c r="CQ58" s="685"/>
      <c r="CR58" s="685"/>
      <c r="CS58" s="685"/>
      <c r="CT58" s="685"/>
      <c r="CU58" s="685"/>
      <c r="CV58" s="685"/>
      <c r="CW58" s="685"/>
      <c r="CX58" s="685"/>
      <c r="CY58" s="685"/>
      <c r="CZ58" s="685"/>
      <c r="DA58" s="685"/>
      <c r="DB58" s="685"/>
      <c r="DC58" s="685"/>
      <c r="DD58" s="685"/>
      <c r="DE58" s="685"/>
      <c r="DF58" s="685"/>
      <c r="DG58" s="685"/>
      <c r="DH58" s="685"/>
      <c r="DI58" s="685"/>
      <c r="DJ58" s="685"/>
      <c r="DK58" s="685"/>
      <c r="DL58" s="685"/>
      <c r="DM58" s="685"/>
      <c r="DN58" s="685"/>
      <c r="DO58" s="685"/>
      <c r="DP58" s="685"/>
      <c r="DQ58" s="685"/>
      <c r="DR58" s="685"/>
      <c r="DS58" s="685"/>
      <c r="DT58" s="685"/>
      <c r="DU58" s="685"/>
      <c r="DV58" s="685"/>
      <c r="DW58" s="685"/>
      <c r="DX58" s="685"/>
      <c r="DY58" s="685"/>
      <c r="DZ58" s="685"/>
      <c r="EA58" s="685"/>
      <c r="EB58" s="685"/>
      <c r="EC58" s="685"/>
      <c r="ED58" s="685"/>
      <c r="EE58" s="685"/>
      <c r="EF58" s="685"/>
    </row>
    <row r="59" spans="4:136" s="553" customFormat="1" ht="12.75"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604"/>
      <c r="S59" s="606"/>
      <c r="U59" s="680"/>
      <c r="V59" s="681"/>
      <c r="W59" s="682"/>
      <c r="X59" s="683"/>
      <c r="Y59" s="682"/>
      <c r="Z59" s="682"/>
      <c r="AA59" s="682"/>
      <c r="AB59" s="682"/>
      <c r="AC59" s="682"/>
      <c r="AD59" s="682"/>
      <c r="AE59" s="682"/>
      <c r="AF59" s="682"/>
      <c r="AG59" s="682"/>
      <c r="AH59" s="682"/>
      <c r="AI59" s="682"/>
      <c r="AJ59" s="682"/>
      <c r="AK59" s="682"/>
      <c r="AL59" s="682"/>
      <c r="AM59" s="682"/>
      <c r="AN59" s="684"/>
      <c r="AO59" s="684"/>
      <c r="AP59" s="684"/>
      <c r="AQ59" s="684"/>
      <c r="AR59" s="684"/>
      <c r="AS59" s="684"/>
      <c r="AT59" s="685"/>
      <c r="AU59" s="685"/>
      <c r="AV59" s="685"/>
      <c r="AW59" s="685"/>
      <c r="AX59" s="685"/>
      <c r="AY59" s="685"/>
      <c r="AZ59" s="685"/>
      <c r="BA59" s="685"/>
      <c r="BB59" s="685"/>
      <c r="BC59" s="685"/>
      <c r="BD59" s="685"/>
      <c r="BE59" s="685"/>
      <c r="BF59" s="685"/>
      <c r="BG59" s="685"/>
      <c r="BH59" s="685"/>
      <c r="BI59" s="685"/>
      <c r="BJ59" s="685"/>
      <c r="BK59" s="685"/>
      <c r="BL59" s="685"/>
      <c r="BM59" s="685"/>
      <c r="BN59" s="685"/>
      <c r="BO59" s="685"/>
      <c r="BP59" s="685"/>
      <c r="BQ59" s="685"/>
      <c r="BR59" s="685"/>
      <c r="BS59" s="685"/>
      <c r="BT59" s="685"/>
      <c r="BU59" s="685"/>
      <c r="BV59" s="685"/>
      <c r="BW59" s="685"/>
      <c r="BX59" s="685"/>
      <c r="BY59" s="685"/>
      <c r="BZ59" s="685"/>
      <c r="CA59" s="685"/>
      <c r="CB59" s="685"/>
      <c r="CC59" s="685"/>
      <c r="CD59" s="685"/>
      <c r="CE59" s="685"/>
      <c r="CF59" s="685"/>
      <c r="CG59" s="685"/>
      <c r="CH59" s="685"/>
      <c r="CI59" s="685"/>
      <c r="CJ59" s="685"/>
      <c r="CK59" s="685"/>
      <c r="CL59" s="685"/>
      <c r="CM59" s="685"/>
      <c r="CN59" s="685"/>
      <c r="CO59" s="685"/>
      <c r="CP59" s="685"/>
      <c r="CQ59" s="685"/>
      <c r="CR59" s="685"/>
      <c r="CS59" s="685"/>
      <c r="CT59" s="685"/>
      <c r="CU59" s="685"/>
      <c r="CV59" s="685"/>
      <c r="CW59" s="685"/>
      <c r="CX59" s="685"/>
      <c r="CY59" s="685"/>
      <c r="CZ59" s="685"/>
      <c r="DA59" s="685"/>
      <c r="DB59" s="685"/>
      <c r="DC59" s="685"/>
      <c r="DD59" s="685"/>
      <c r="DE59" s="685"/>
      <c r="DF59" s="685"/>
      <c r="DG59" s="685"/>
      <c r="DH59" s="685"/>
      <c r="DI59" s="685"/>
      <c r="DJ59" s="685"/>
      <c r="DK59" s="685"/>
      <c r="DL59" s="685"/>
      <c r="DM59" s="685"/>
      <c r="DN59" s="685"/>
      <c r="DO59" s="685"/>
      <c r="DP59" s="685"/>
      <c r="DQ59" s="685"/>
      <c r="DR59" s="685"/>
      <c r="DS59" s="685"/>
      <c r="DT59" s="685"/>
      <c r="DU59" s="685"/>
      <c r="DV59" s="685"/>
      <c r="DW59" s="685"/>
      <c r="DX59" s="685"/>
      <c r="DY59" s="685"/>
      <c r="DZ59" s="685"/>
      <c r="EA59" s="685"/>
      <c r="EB59" s="685"/>
      <c r="EC59" s="685"/>
      <c r="ED59" s="685"/>
      <c r="EE59" s="685"/>
      <c r="EF59" s="685"/>
    </row>
    <row r="60" spans="4:136" s="553" customFormat="1" ht="12.75"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U60" s="680"/>
      <c r="V60" s="681"/>
      <c r="W60" s="682"/>
      <c r="X60" s="683"/>
      <c r="Y60" s="682"/>
      <c r="Z60" s="682"/>
      <c r="AA60" s="682"/>
      <c r="AB60" s="682"/>
      <c r="AC60" s="682"/>
      <c r="AD60" s="682"/>
      <c r="AE60" s="682"/>
      <c r="AF60" s="682"/>
      <c r="AG60" s="682"/>
      <c r="AH60" s="682"/>
      <c r="AI60" s="682"/>
      <c r="AJ60" s="682"/>
      <c r="AK60" s="682"/>
      <c r="AL60" s="682"/>
      <c r="AM60" s="682"/>
      <c r="AN60" s="684"/>
      <c r="AO60" s="684"/>
      <c r="AP60" s="684"/>
      <c r="AQ60" s="684"/>
      <c r="AR60" s="684"/>
      <c r="AS60" s="684"/>
      <c r="AT60" s="685"/>
      <c r="AU60" s="685"/>
      <c r="AV60" s="685"/>
      <c r="AW60" s="685"/>
      <c r="AX60" s="685"/>
      <c r="AY60" s="685"/>
      <c r="AZ60" s="685"/>
      <c r="BA60" s="685"/>
      <c r="BB60" s="685"/>
      <c r="BC60" s="685"/>
      <c r="BD60" s="685"/>
      <c r="BE60" s="685"/>
      <c r="BF60" s="685"/>
      <c r="BG60" s="685"/>
      <c r="BH60" s="685"/>
      <c r="BI60" s="685"/>
      <c r="BJ60" s="685"/>
      <c r="BK60" s="685"/>
      <c r="BL60" s="685"/>
      <c r="BM60" s="685"/>
      <c r="BN60" s="685"/>
      <c r="BO60" s="685"/>
      <c r="BP60" s="685"/>
      <c r="BQ60" s="685"/>
      <c r="BR60" s="685"/>
      <c r="BS60" s="685"/>
      <c r="BT60" s="685"/>
      <c r="BU60" s="685"/>
      <c r="BV60" s="685"/>
      <c r="BW60" s="685"/>
      <c r="BX60" s="685"/>
      <c r="BY60" s="685"/>
      <c r="BZ60" s="685"/>
      <c r="CA60" s="685"/>
      <c r="CB60" s="685"/>
      <c r="CC60" s="685"/>
      <c r="CD60" s="685"/>
      <c r="CE60" s="685"/>
      <c r="CF60" s="685"/>
      <c r="CG60" s="685"/>
      <c r="CH60" s="685"/>
      <c r="CI60" s="685"/>
      <c r="CJ60" s="685"/>
      <c r="CK60" s="685"/>
      <c r="CL60" s="685"/>
      <c r="CM60" s="685"/>
      <c r="CN60" s="685"/>
      <c r="CO60" s="685"/>
      <c r="CP60" s="685"/>
      <c r="CQ60" s="685"/>
      <c r="CR60" s="685"/>
      <c r="CS60" s="685"/>
      <c r="CT60" s="685"/>
      <c r="CU60" s="685"/>
      <c r="CV60" s="685"/>
      <c r="CW60" s="685"/>
      <c r="CX60" s="685"/>
      <c r="CY60" s="685"/>
      <c r="CZ60" s="685"/>
      <c r="DA60" s="685"/>
      <c r="DB60" s="685"/>
      <c r="DC60" s="685"/>
      <c r="DD60" s="685"/>
      <c r="DE60" s="685"/>
      <c r="DF60" s="685"/>
      <c r="DG60" s="685"/>
      <c r="DH60" s="685"/>
      <c r="DI60" s="685"/>
      <c r="DJ60" s="685"/>
      <c r="DK60" s="685"/>
      <c r="DL60" s="685"/>
      <c r="DM60" s="685"/>
      <c r="DN60" s="685"/>
      <c r="DO60" s="685"/>
      <c r="DP60" s="685"/>
      <c r="DQ60" s="685"/>
      <c r="DR60" s="685"/>
      <c r="DS60" s="685"/>
      <c r="DT60" s="685"/>
      <c r="DU60" s="685"/>
      <c r="DV60" s="685"/>
      <c r="DW60" s="685"/>
      <c r="DX60" s="685"/>
      <c r="DY60" s="685"/>
      <c r="DZ60" s="685"/>
      <c r="EA60" s="685"/>
      <c r="EB60" s="685"/>
      <c r="EC60" s="685"/>
      <c r="ED60" s="685"/>
      <c r="EE60" s="685"/>
      <c r="EF60" s="685"/>
    </row>
    <row r="61" spans="4:18" ht="12.75"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</row>
    <row r="71" ht="14.25">
      <c r="D71" s="216" t="s">
        <v>184</v>
      </c>
    </row>
    <row r="88" spans="19:24" ht="12.75">
      <c r="S88" s="608"/>
      <c r="T88" s="608"/>
      <c r="U88" s="732"/>
      <c r="V88" s="733"/>
      <c r="W88" s="734"/>
      <c r="X88" s="735"/>
    </row>
    <row r="89" spans="19:24" ht="12.75">
      <c r="S89" s="608"/>
      <c r="T89" s="608"/>
      <c r="U89" s="732"/>
      <c r="V89" s="733"/>
      <c r="W89" s="734"/>
      <c r="X89" s="735"/>
    </row>
    <row r="90" spans="19:24" ht="12.75">
      <c r="S90" s="608"/>
      <c r="T90" s="608"/>
      <c r="U90" s="732"/>
      <c r="V90" s="733"/>
      <c r="W90" s="734"/>
      <c r="X90" s="735"/>
    </row>
    <row r="91" spans="19:24" ht="12.75">
      <c r="S91" s="608"/>
      <c r="T91" s="608"/>
      <c r="U91" s="732"/>
      <c r="V91" s="733"/>
      <c r="W91" s="736"/>
      <c r="X91" s="735"/>
    </row>
    <row r="92" spans="19:24" ht="15.75">
      <c r="S92" s="608"/>
      <c r="T92" s="608"/>
      <c r="U92" s="732"/>
      <c r="V92" s="737"/>
      <c r="W92" s="738"/>
      <c r="X92" s="739"/>
    </row>
    <row r="93" spans="19:24" ht="15.75">
      <c r="S93" s="608"/>
      <c r="T93" s="608"/>
      <c r="U93" s="732"/>
      <c r="V93" s="737"/>
      <c r="W93" s="738"/>
      <c r="X93" s="739"/>
    </row>
    <row r="94" spans="19:24" ht="15.75">
      <c r="S94" s="608"/>
      <c r="T94" s="608"/>
      <c r="U94" s="732"/>
      <c r="V94" s="737"/>
      <c r="W94" s="738"/>
      <c r="X94" s="739"/>
    </row>
    <row r="95" spans="19:24" ht="15.75">
      <c r="S95" s="608"/>
      <c r="T95" s="608"/>
      <c r="U95" s="732"/>
      <c r="V95" s="737"/>
      <c r="W95" s="740"/>
      <c r="X95" s="735"/>
    </row>
    <row r="96" spans="19:24" ht="15.75">
      <c r="S96" s="608"/>
      <c r="T96" s="608"/>
      <c r="U96" s="732"/>
      <c r="V96" s="737"/>
      <c r="W96" s="740"/>
      <c r="X96" s="735"/>
    </row>
    <row r="97" spans="19:24" ht="15.75">
      <c r="S97" s="608"/>
      <c r="T97" s="608"/>
      <c r="U97" s="732"/>
      <c r="V97" s="737"/>
      <c r="W97" s="740"/>
      <c r="X97" s="735"/>
    </row>
    <row r="98" spans="19:24" ht="15.75">
      <c r="S98" s="608"/>
      <c r="T98" s="608"/>
      <c r="U98" s="732"/>
      <c r="V98" s="737"/>
      <c r="W98" s="740"/>
      <c r="X98" s="735"/>
    </row>
    <row r="99" spans="19:24" ht="15.75">
      <c r="S99" s="608"/>
      <c r="T99" s="608"/>
      <c r="U99" s="732"/>
      <c r="V99" s="737"/>
      <c r="W99" s="740"/>
      <c r="X99" s="735"/>
    </row>
    <row r="100" spans="19:24" ht="15.75">
      <c r="S100" s="608"/>
      <c r="T100" s="608"/>
      <c r="U100" s="732"/>
      <c r="V100" s="737"/>
      <c r="W100" s="740"/>
      <c r="X100" s="735"/>
    </row>
    <row r="101" spans="19:24" ht="15.75">
      <c r="S101" s="608"/>
      <c r="T101" s="608"/>
      <c r="U101" s="732"/>
      <c r="V101" s="737"/>
      <c r="W101" s="740"/>
      <c r="X101" s="735"/>
    </row>
    <row r="102" spans="16:24" ht="15.75">
      <c r="P102" s="607"/>
      <c r="S102" s="608"/>
      <c r="T102" s="608"/>
      <c r="U102" s="732"/>
      <c r="V102" s="737"/>
      <c r="W102" s="740"/>
      <c r="X102" s="735"/>
    </row>
    <row r="103" spans="19:24" ht="15.75">
      <c r="S103" s="608"/>
      <c r="T103" s="608"/>
      <c r="U103" s="732"/>
      <c r="V103" s="737"/>
      <c r="W103" s="740"/>
      <c r="X103" s="735"/>
    </row>
    <row r="104" spans="19:24" ht="15.75">
      <c r="S104" s="608"/>
      <c r="T104" s="608"/>
      <c r="U104" s="732"/>
      <c r="V104" s="737"/>
      <c r="W104" s="740"/>
      <c r="X104" s="735"/>
    </row>
    <row r="105" spans="19:24" ht="15.75">
      <c r="S105" s="608"/>
      <c r="T105" s="608"/>
      <c r="U105" s="732"/>
      <c r="V105" s="737"/>
      <c r="W105" s="740"/>
      <c r="X105" s="735"/>
    </row>
    <row r="106" spans="19:24" ht="15.75">
      <c r="S106" s="608"/>
      <c r="T106" s="608"/>
      <c r="U106" s="732"/>
      <c r="V106" s="737"/>
      <c r="W106" s="740"/>
      <c r="X106" s="735"/>
    </row>
    <row r="107" spans="19:24" ht="15.75">
      <c r="S107" s="608"/>
      <c r="T107" s="608"/>
      <c r="U107" s="732"/>
      <c r="V107" s="737"/>
      <c r="W107" s="740"/>
      <c r="X107" s="735"/>
    </row>
    <row r="108" spans="19:24" ht="15.75">
      <c r="S108" s="608"/>
      <c r="T108" s="608"/>
      <c r="U108" s="732"/>
      <c r="V108" s="737"/>
      <c r="W108" s="740"/>
      <c r="X108" s="735"/>
    </row>
    <row r="109" spans="19:24" ht="15.75">
      <c r="S109" s="608"/>
      <c r="T109" s="608"/>
      <c r="U109" s="732"/>
      <c r="V109" s="737"/>
      <c r="W109" s="740"/>
      <c r="X109" s="735"/>
    </row>
    <row r="110" spans="19:24" ht="15.75">
      <c r="S110" s="608"/>
      <c r="T110" s="608"/>
      <c r="U110" s="732"/>
      <c r="V110" s="737"/>
      <c r="W110" s="740"/>
      <c r="X110" s="735"/>
    </row>
    <row r="111" spans="19:24" ht="15.75">
      <c r="S111" s="608"/>
      <c r="T111" s="608"/>
      <c r="U111" s="732"/>
      <c r="V111" s="737"/>
      <c r="W111" s="740"/>
      <c r="X111" s="735"/>
    </row>
    <row r="112" spans="19:24" ht="15.75">
      <c r="S112" s="608"/>
      <c r="T112" s="608"/>
      <c r="U112" s="732"/>
      <c r="V112" s="737"/>
      <c r="W112" s="740"/>
      <c r="X112" s="735"/>
    </row>
    <row r="113" spans="19:24" ht="15.75">
      <c r="S113" s="608"/>
      <c r="T113" s="608"/>
      <c r="U113" s="732"/>
      <c r="V113" s="737"/>
      <c r="W113" s="740"/>
      <c r="X113" s="735"/>
    </row>
    <row r="114" spans="19:24" ht="15.75">
      <c r="S114" s="608"/>
      <c r="T114" s="608"/>
      <c r="U114" s="732"/>
      <c r="V114" s="737"/>
      <c r="W114" s="740"/>
      <c r="X114" s="735"/>
    </row>
    <row r="115" spans="19:24" ht="15.75">
      <c r="S115" s="608"/>
      <c r="T115" s="608"/>
      <c r="U115" s="732"/>
      <c r="V115" s="737"/>
      <c r="W115" s="740"/>
      <c r="X115" s="735"/>
    </row>
    <row r="116" spans="19:24" ht="15.75">
      <c r="S116" s="608"/>
      <c r="T116" s="608"/>
      <c r="U116" s="732"/>
      <c r="V116" s="737"/>
      <c r="W116" s="740"/>
      <c r="X116" s="735"/>
    </row>
    <row r="117" spans="19:24" ht="15.75">
      <c r="S117" s="608"/>
      <c r="T117" s="608"/>
      <c r="U117" s="732"/>
      <c r="V117" s="737"/>
      <c r="W117" s="738"/>
      <c r="X117" s="735"/>
    </row>
    <row r="118" spans="19:24" ht="15.75">
      <c r="S118" s="608"/>
      <c r="T118" s="608"/>
      <c r="U118" s="732"/>
      <c r="V118" s="737"/>
      <c r="W118" s="738"/>
      <c r="X118" s="735"/>
    </row>
    <row r="119" spans="19:24" ht="15.75">
      <c r="S119" s="608"/>
      <c r="T119" s="608"/>
      <c r="U119" s="732"/>
      <c r="V119" s="737"/>
      <c r="W119" s="738"/>
      <c r="X119" s="735"/>
    </row>
    <row r="120" spans="19:24" ht="15.75">
      <c r="S120" s="608"/>
      <c r="T120" s="608"/>
      <c r="U120" s="732"/>
      <c r="V120" s="737"/>
      <c r="W120" s="738"/>
      <c r="X120" s="735"/>
    </row>
    <row r="121" spans="19:24" ht="15.75">
      <c r="S121" s="608"/>
      <c r="T121" s="608"/>
      <c r="U121" s="732"/>
      <c r="V121" s="737"/>
      <c r="W121" s="740"/>
      <c r="X121" s="735"/>
    </row>
    <row r="122" spans="19:24" ht="12.75">
      <c r="S122" s="608"/>
      <c r="T122" s="608"/>
      <c r="U122" s="732"/>
      <c r="V122" s="733"/>
      <c r="W122" s="734"/>
      <c r="X122" s="735"/>
    </row>
    <row r="123" spans="19:24" ht="12.75">
      <c r="S123" s="608"/>
      <c r="T123" s="608"/>
      <c r="U123" s="732"/>
      <c r="V123" s="733"/>
      <c r="W123" s="734"/>
      <c r="X123" s="735"/>
    </row>
    <row r="124" spans="19:24" ht="12.75">
      <c r="S124" s="608"/>
      <c r="T124" s="608"/>
      <c r="U124" s="732"/>
      <c r="V124" s="733"/>
      <c r="W124" s="734"/>
      <c r="X124" s="735"/>
    </row>
    <row r="125" spans="19:24" ht="12.75">
      <c r="S125" s="608"/>
      <c r="T125" s="608"/>
      <c r="U125" s="732"/>
      <c r="V125" s="733"/>
      <c r="W125" s="734"/>
      <c r="X125" s="735"/>
    </row>
    <row r="126" spans="19:24" ht="12.75">
      <c r="S126" s="608"/>
      <c r="T126" s="608"/>
      <c r="U126" s="732"/>
      <c r="V126" s="733"/>
      <c r="W126" s="734"/>
      <c r="X126" s="735"/>
    </row>
    <row r="127" spans="19:24" ht="12.75">
      <c r="S127" s="608"/>
      <c r="T127" s="608"/>
      <c r="U127" s="732"/>
      <c r="V127" s="733"/>
      <c r="W127" s="734"/>
      <c r="X127" s="735"/>
    </row>
    <row r="128" spans="19:24" ht="12.75">
      <c r="S128" s="608"/>
      <c r="T128" s="608"/>
      <c r="U128" s="732"/>
      <c r="V128" s="733"/>
      <c r="W128" s="734"/>
      <c r="X128" s="735"/>
    </row>
    <row r="129" spans="19:24" ht="12.75">
      <c r="S129" s="608"/>
      <c r="T129" s="608"/>
      <c r="U129" s="732"/>
      <c r="V129" s="733"/>
      <c r="W129" s="734"/>
      <c r="X129" s="735"/>
    </row>
    <row r="130" spans="19:24" ht="12.75">
      <c r="S130" s="608"/>
      <c r="T130" s="608"/>
      <c r="U130" s="732"/>
      <c r="V130" s="733"/>
      <c r="W130" s="734"/>
      <c r="X130" s="735"/>
    </row>
    <row r="131" spans="19:24" ht="12.75">
      <c r="S131" s="608"/>
      <c r="T131" s="608"/>
      <c r="U131" s="732"/>
      <c r="V131" s="733"/>
      <c r="W131" s="734"/>
      <c r="X131" s="735"/>
    </row>
    <row r="132" spans="19:24" ht="12.75">
      <c r="S132" s="608"/>
      <c r="T132" s="608"/>
      <c r="U132" s="732"/>
      <c r="V132" s="733"/>
      <c r="W132" s="734"/>
      <c r="X132" s="735"/>
    </row>
    <row r="133" spans="19:24" ht="12.75">
      <c r="S133" s="608"/>
      <c r="T133" s="608"/>
      <c r="U133" s="732"/>
      <c r="V133" s="733"/>
      <c r="W133" s="734"/>
      <c r="X133" s="735"/>
    </row>
    <row r="134" spans="19:24" ht="12.75">
      <c r="S134" s="608"/>
      <c r="T134" s="608"/>
      <c r="U134" s="732"/>
      <c r="V134" s="733"/>
      <c r="W134" s="734"/>
      <c r="X134" s="735"/>
    </row>
    <row r="135" spans="19:24" ht="12.75">
      <c r="S135" s="608"/>
      <c r="T135" s="608"/>
      <c r="U135" s="732"/>
      <c r="V135" s="733"/>
      <c r="W135" s="734"/>
      <c r="X135" s="735"/>
    </row>
    <row r="136" spans="19:24" ht="12.75">
      <c r="S136" s="608"/>
      <c r="T136" s="608"/>
      <c r="U136" s="732"/>
      <c r="V136" s="733"/>
      <c r="W136" s="734"/>
      <c r="X136" s="735"/>
    </row>
    <row r="137" spans="19:24" ht="12.75">
      <c r="S137" s="608"/>
      <c r="T137" s="608"/>
      <c r="U137" s="732"/>
      <c r="V137" s="733"/>
      <c r="W137" s="734"/>
      <c r="X137" s="735"/>
    </row>
    <row r="138" spans="19:24" ht="12.75">
      <c r="S138" s="608"/>
      <c r="T138" s="608"/>
      <c r="U138" s="732"/>
      <c r="V138" s="733"/>
      <c r="W138" s="734"/>
      <c r="X138" s="735"/>
    </row>
    <row r="139" spans="19:24" ht="12.75">
      <c r="S139" s="608"/>
      <c r="T139" s="608"/>
      <c r="U139" s="732"/>
      <c r="V139" s="733"/>
      <c r="W139" s="734"/>
      <c r="X139" s="735"/>
    </row>
    <row r="140" spans="19:24" ht="12.75">
      <c r="S140" s="608"/>
      <c r="T140" s="608"/>
      <c r="U140" s="732"/>
      <c r="V140" s="733"/>
      <c r="W140" s="734"/>
      <c r="X140" s="735"/>
    </row>
    <row r="141" spans="19:24" ht="12.75">
      <c r="S141" s="608"/>
      <c r="T141" s="608"/>
      <c r="U141" s="732"/>
      <c r="V141" s="733"/>
      <c r="W141" s="734"/>
      <c r="X141" s="735"/>
    </row>
    <row r="142" spans="19:24" ht="12.75">
      <c r="S142" s="608"/>
      <c r="T142" s="608"/>
      <c r="U142" s="732"/>
      <c r="V142" s="733"/>
      <c r="W142" s="734"/>
      <c r="X142" s="735"/>
    </row>
    <row r="143" spans="19:24" ht="12.75">
      <c r="S143" s="608"/>
      <c r="T143" s="608"/>
      <c r="U143" s="732"/>
      <c r="V143" s="733"/>
      <c r="W143" s="734"/>
      <c r="X143" s="735"/>
    </row>
    <row r="144" spans="19:24" ht="12.75">
      <c r="S144" s="608"/>
      <c r="T144" s="608"/>
      <c r="U144" s="732"/>
      <c r="V144" s="733"/>
      <c r="W144" s="734"/>
      <c r="X144" s="735"/>
    </row>
    <row r="145" spans="19:24" ht="12.75">
      <c r="S145" s="608"/>
      <c r="T145" s="608"/>
      <c r="U145" s="732"/>
      <c r="V145" s="733"/>
      <c r="W145" s="734"/>
      <c r="X145" s="735"/>
    </row>
    <row r="146" spans="19:24" ht="12.75">
      <c r="S146" s="608"/>
      <c r="T146" s="608"/>
      <c r="U146" s="732"/>
      <c r="V146" s="733"/>
      <c r="W146" s="734"/>
      <c r="X146" s="735"/>
    </row>
    <row r="147" spans="19:24" ht="12.75">
      <c r="S147" s="608"/>
      <c r="T147" s="608"/>
      <c r="U147" s="732"/>
      <c r="V147" s="733"/>
      <c r="W147" s="734"/>
      <c r="X147" s="735"/>
    </row>
    <row r="148" spans="19:24" ht="12.75">
      <c r="S148" s="608"/>
      <c r="T148" s="608"/>
      <c r="U148" s="732"/>
      <c r="V148" s="733"/>
      <c r="W148" s="734"/>
      <c r="X148" s="735"/>
    </row>
    <row r="149" spans="19:24" ht="12.75">
      <c r="S149" s="608"/>
      <c r="T149" s="608"/>
      <c r="U149" s="732"/>
      <c r="V149" s="733"/>
      <c r="W149" s="736"/>
      <c r="X149" s="735"/>
    </row>
    <row r="150" spans="19:26" ht="12.75">
      <c r="S150" s="608"/>
      <c r="T150" s="608"/>
      <c r="U150" s="732"/>
      <c r="V150" s="733"/>
      <c r="W150" s="736"/>
      <c r="X150" s="739"/>
      <c r="Z150" s="734"/>
    </row>
    <row r="151" spans="19:26" ht="12.75">
      <c r="S151" s="608"/>
      <c r="T151" s="608"/>
      <c r="U151" s="732"/>
      <c r="V151" s="733"/>
      <c r="W151" s="736"/>
      <c r="X151" s="739"/>
      <c r="Z151" s="734"/>
    </row>
    <row r="152" spans="19:26" ht="12.75">
      <c r="S152" s="608"/>
      <c r="T152" s="608"/>
      <c r="U152" s="732"/>
      <c r="V152" s="733"/>
      <c r="W152" s="736"/>
      <c r="X152" s="739"/>
      <c r="Z152" s="734"/>
    </row>
    <row r="153" spans="19:24" ht="12.75">
      <c r="S153" s="608"/>
      <c r="T153" s="608"/>
      <c r="U153" s="732"/>
      <c r="V153" s="733"/>
      <c r="W153" s="734"/>
      <c r="X153" s="735"/>
    </row>
    <row r="154" spans="19:24" ht="12.75">
      <c r="S154" s="608"/>
      <c r="T154" s="608"/>
      <c r="U154" s="732"/>
      <c r="V154" s="733"/>
      <c r="W154" s="734"/>
      <c r="X154" s="735"/>
    </row>
    <row r="155" spans="19:24" ht="12.75">
      <c r="S155" s="608"/>
      <c r="T155" s="608"/>
      <c r="U155" s="732"/>
      <c r="V155" s="733"/>
      <c r="W155" s="734"/>
      <c r="X155" s="735"/>
    </row>
    <row r="156" spans="19:24" ht="12.75">
      <c r="S156" s="608"/>
      <c r="T156" s="608"/>
      <c r="U156" s="732"/>
      <c r="V156" s="733"/>
      <c r="W156" s="734"/>
      <c r="X156" s="735"/>
    </row>
    <row r="157" spans="19:24" ht="12.75">
      <c r="S157" s="608"/>
      <c r="T157" s="608"/>
      <c r="U157" s="732"/>
      <c r="V157" s="733"/>
      <c r="W157" s="734"/>
      <c r="X157" s="735"/>
    </row>
    <row r="158" spans="19:24" ht="12.75">
      <c r="S158" s="608"/>
      <c r="T158" s="608"/>
      <c r="U158" s="732"/>
      <c r="V158" s="733"/>
      <c r="W158" s="734"/>
      <c r="X158" s="735"/>
    </row>
    <row r="159" spans="19:24" ht="12.75">
      <c r="S159" s="608"/>
      <c r="T159" s="608"/>
      <c r="U159" s="732"/>
      <c r="V159" s="733"/>
      <c r="W159" s="734"/>
      <c r="X159" s="735"/>
    </row>
    <row r="160" spans="19:24" ht="12.75">
      <c r="S160" s="608"/>
      <c r="T160" s="608"/>
      <c r="U160" s="732"/>
      <c r="V160" s="733"/>
      <c r="W160" s="734"/>
      <c r="X160" s="735"/>
    </row>
    <row r="161" spans="19:24" ht="12.75">
      <c r="S161" s="608"/>
      <c r="T161" s="608"/>
      <c r="U161" s="732"/>
      <c r="V161" s="733"/>
      <c r="W161" s="734"/>
      <c r="X161" s="735"/>
    </row>
    <row r="162" spans="19:24" ht="12.75">
      <c r="S162" s="608"/>
      <c r="T162" s="608"/>
      <c r="U162" s="732"/>
      <c r="V162" s="733"/>
      <c r="W162" s="734"/>
      <c r="X162" s="735"/>
    </row>
    <row r="163" spans="19:24" ht="12.75">
      <c r="S163" s="608"/>
      <c r="T163" s="608"/>
      <c r="U163" s="732"/>
      <c r="V163" s="733"/>
      <c r="W163" s="734"/>
      <c r="X163" s="735"/>
    </row>
    <row r="164" spans="19:24" ht="12.75">
      <c r="S164" s="608"/>
      <c r="T164" s="608"/>
      <c r="U164" s="732"/>
      <c r="V164" s="733"/>
      <c r="W164" s="734"/>
      <c r="X164" s="735"/>
    </row>
    <row r="165" spans="19:24" ht="12.75">
      <c r="S165" s="608"/>
      <c r="T165" s="608"/>
      <c r="U165" s="732"/>
      <c r="V165" s="733"/>
      <c r="W165" s="734"/>
      <c r="X165" s="735"/>
    </row>
    <row r="166" spans="19:24" ht="12.75">
      <c r="S166" s="608"/>
      <c r="T166" s="608"/>
      <c r="U166" s="732"/>
      <c r="V166" s="733"/>
      <c r="W166" s="734"/>
      <c r="X166" s="735"/>
    </row>
    <row r="167" spans="19:24" ht="12.75">
      <c r="S167" s="608"/>
      <c r="T167" s="608"/>
      <c r="U167" s="732"/>
      <c r="V167" s="733"/>
      <c r="W167" s="734"/>
      <c r="X167" s="735"/>
    </row>
    <row r="168" spans="19:24" ht="12.75">
      <c r="S168" s="608"/>
      <c r="T168" s="608"/>
      <c r="U168" s="732"/>
      <c r="V168" s="733"/>
      <c r="W168" s="734"/>
      <c r="X168" s="735"/>
    </row>
    <row r="169" spans="19:24" ht="12.75">
      <c r="S169" s="608"/>
      <c r="T169" s="608"/>
      <c r="U169" s="732"/>
      <c r="V169" s="733"/>
      <c r="W169" s="734"/>
      <c r="X169" s="735"/>
    </row>
    <row r="170" spans="19:24" ht="12.75">
      <c r="S170" s="608"/>
      <c r="T170" s="608"/>
      <c r="U170" s="732"/>
      <c r="V170" s="733"/>
      <c r="W170" s="734"/>
      <c r="X170" s="735"/>
    </row>
    <row r="171" spans="19:24" ht="12.75">
      <c r="S171" s="608"/>
      <c r="T171" s="608"/>
      <c r="U171" s="732"/>
      <c r="V171" s="733"/>
      <c r="W171" s="734"/>
      <c r="X171" s="735"/>
    </row>
    <row r="172" spans="19:24" ht="12.75">
      <c r="S172" s="608"/>
      <c r="T172" s="608"/>
      <c r="U172" s="732"/>
      <c r="V172" s="733"/>
      <c r="W172" s="734"/>
      <c r="X172" s="735"/>
    </row>
    <row r="173" spans="19:24" ht="12.75">
      <c r="S173" s="608"/>
      <c r="T173" s="608"/>
      <c r="U173" s="732"/>
      <c r="V173" s="733"/>
      <c r="W173" s="734"/>
      <c r="X173" s="735"/>
    </row>
    <row r="174" spans="19:24" ht="12.75">
      <c r="S174" s="608"/>
      <c r="T174" s="608"/>
      <c r="U174" s="732"/>
      <c r="V174" s="733"/>
      <c r="W174" s="734"/>
      <c r="X174" s="735"/>
    </row>
    <row r="175" spans="19:24" ht="12.75">
      <c r="S175" s="608"/>
      <c r="T175" s="608"/>
      <c r="U175" s="732"/>
      <c r="V175" s="733"/>
      <c r="W175" s="734"/>
      <c r="X175" s="735"/>
    </row>
    <row r="176" spans="19:24" ht="12.75">
      <c r="S176" s="608"/>
      <c r="T176" s="608"/>
      <c r="U176" s="732"/>
      <c r="V176" s="733"/>
      <c r="W176" s="734"/>
      <c r="X176" s="735"/>
    </row>
    <row r="177" spans="19:24" ht="12.75">
      <c r="S177" s="608"/>
      <c r="T177" s="608"/>
      <c r="U177" s="732"/>
      <c r="V177" s="733"/>
      <c r="W177" s="734"/>
      <c r="X177" s="735"/>
    </row>
    <row r="178" spans="19:24" ht="12.75">
      <c r="S178" s="608"/>
      <c r="T178" s="608"/>
      <c r="U178" s="732"/>
      <c r="V178" s="733"/>
      <c r="W178" s="734"/>
      <c r="X178" s="735"/>
    </row>
    <row r="179" spans="19:24" ht="12.75">
      <c r="S179" s="608"/>
      <c r="T179" s="608"/>
      <c r="U179" s="732"/>
      <c r="V179" s="733"/>
      <c r="W179" s="734"/>
      <c r="X179" s="735"/>
    </row>
    <row r="180" spans="19:24" ht="12.75">
      <c r="S180" s="608"/>
      <c r="T180" s="608"/>
      <c r="U180" s="732"/>
      <c r="V180" s="733"/>
      <c r="W180" s="734"/>
      <c r="X180" s="735"/>
    </row>
    <row r="181" spans="19:24" ht="12.75">
      <c r="S181" s="608"/>
      <c r="T181" s="608"/>
      <c r="U181" s="732"/>
      <c r="V181" s="733"/>
      <c r="W181" s="734"/>
      <c r="X181" s="735"/>
    </row>
    <row r="182" spans="19:24" ht="12.75">
      <c r="S182" s="608"/>
      <c r="T182" s="608"/>
      <c r="U182" s="732"/>
      <c r="V182" s="733"/>
      <c r="W182" s="734"/>
      <c r="X182" s="735"/>
    </row>
    <row r="183" spans="19:24" ht="12.75">
      <c r="S183" s="608"/>
      <c r="T183" s="608"/>
      <c r="U183" s="732"/>
      <c r="V183" s="733"/>
      <c r="W183" s="734"/>
      <c r="X183" s="735"/>
    </row>
    <row r="184" spans="19:24" ht="12.75">
      <c r="S184" s="608"/>
      <c r="T184" s="608"/>
      <c r="U184" s="732"/>
      <c r="V184" s="733"/>
      <c r="W184" s="734"/>
      <c r="X184" s="735"/>
    </row>
    <row r="185" spans="19:24" ht="12.75">
      <c r="S185" s="608"/>
      <c r="T185" s="608"/>
      <c r="U185" s="732"/>
      <c r="V185" s="733"/>
      <c r="W185" s="734"/>
      <c r="X185" s="735"/>
    </row>
    <row r="186" spans="19:24" ht="12.75">
      <c r="S186" s="608"/>
      <c r="T186" s="608"/>
      <c r="U186" s="732"/>
      <c r="V186" s="733"/>
      <c r="W186" s="734"/>
      <c r="X186" s="735"/>
    </row>
    <row r="187" spans="19:24" ht="12.75">
      <c r="S187" s="608"/>
      <c r="T187" s="608"/>
      <c r="U187" s="732"/>
      <c r="V187" s="733"/>
      <c r="W187" s="734"/>
      <c r="X187" s="735"/>
    </row>
    <row r="188" spans="19:24" ht="12.75">
      <c r="S188" s="608"/>
      <c r="T188" s="608"/>
      <c r="U188" s="732"/>
      <c r="V188" s="733"/>
      <c r="W188" s="734"/>
      <c r="X188" s="735"/>
    </row>
    <row r="189" spans="19:24" ht="12.75">
      <c r="S189" s="608"/>
      <c r="T189" s="608"/>
      <c r="U189" s="732"/>
      <c r="V189" s="733"/>
      <c r="W189" s="734"/>
      <c r="X189" s="735"/>
    </row>
    <row r="190" spans="19:24" ht="12.75">
      <c r="S190" s="608"/>
      <c r="T190" s="608"/>
      <c r="U190" s="732"/>
      <c r="V190" s="733"/>
      <c r="W190" s="734"/>
      <c r="X190" s="735"/>
    </row>
    <row r="191" spans="19:24" ht="12.75">
      <c r="S191" s="608"/>
      <c r="T191" s="608"/>
      <c r="U191" s="732"/>
      <c r="V191" s="733"/>
      <c r="W191" s="734"/>
      <c r="X191" s="735"/>
    </row>
    <row r="192" spans="19:24" ht="12.75">
      <c r="S192" s="608"/>
      <c r="T192" s="608"/>
      <c r="U192" s="732"/>
      <c r="V192" s="733"/>
      <c r="W192" s="734"/>
      <c r="X192" s="735"/>
    </row>
    <row r="193" spans="19:24" ht="12.75">
      <c r="S193" s="608"/>
      <c r="T193" s="608"/>
      <c r="U193" s="732"/>
      <c r="V193" s="733"/>
      <c r="W193" s="734"/>
      <c r="X193" s="735"/>
    </row>
    <row r="194" spans="19:24" ht="12.75">
      <c r="S194" s="608"/>
      <c r="T194" s="608"/>
      <c r="U194" s="732"/>
      <c r="V194" s="733"/>
      <c r="W194" s="734"/>
      <c r="X194" s="735"/>
    </row>
    <row r="195" spans="19:24" ht="12.75">
      <c r="S195" s="608"/>
      <c r="T195" s="608"/>
      <c r="U195" s="732"/>
      <c r="V195" s="733"/>
      <c r="W195" s="734"/>
      <c r="X195" s="735"/>
    </row>
    <row r="196" spans="19:24" ht="12.75">
      <c r="S196" s="608"/>
      <c r="T196" s="608"/>
      <c r="U196" s="732"/>
      <c r="V196" s="733"/>
      <c r="W196" s="734"/>
      <c r="X196" s="735"/>
    </row>
    <row r="197" spans="19:24" ht="12.75">
      <c r="S197" s="608"/>
      <c r="T197" s="608"/>
      <c r="U197" s="732"/>
      <c r="V197" s="733"/>
      <c r="W197" s="734"/>
      <c r="X197" s="735"/>
    </row>
    <row r="198" spans="19:24" ht="12.75">
      <c r="S198" s="608"/>
      <c r="T198" s="608"/>
      <c r="U198" s="732"/>
      <c r="V198" s="733"/>
      <c r="W198" s="734"/>
      <c r="X198" s="735"/>
    </row>
    <row r="199" spans="19:24" ht="12.75">
      <c r="S199" s="608"/>
      <c r="T199" s="608"/>
      <c r="U199" s="732"/>
      <c r="V199" s="733"/>
      <c r="W199" s="734"/>
      <c r="X199" s="735"/>
    </row>
    <row r="200" spans="19:24" ht="12.75">
      <c r="S200" s="608"/>
      <c r="T200" s="608"/>
      <c r="U200" s="732"/>
      <c r="V200" s="733"/>
      <c r="W200" s="734"/>
      <c r="X200" s="735"/>
    </row>
    <row r="201" spans="19:24" ht="12.75">
      <c r="S201" s="608"/>
      <c r="T201" s="608"/>
      <c r="U201" s="732"/>
      <c r="V201" s="733"/>
      <c r="W201" s="734"/>
      <c r="X201" s="735"/>
    </row>
    <row r="202" spans="19:24" ht="12.75">
      <c r="S202" s="608"/>
      <c r="T202" s="608"/>
      <c r="U202" s="732"/>
      <c r="V202" s="733"/>
      <c r="W202" s="734"/>
      <c r="X202" s="735"/>
    </row>
    <row r="203" spans="19:24" ht="12.75">
      <c r="S203" s="608"/>
      <c r="T203" s="608"/>
      <c r="U203" s="732"/>
      <c r="V203" s="733"/>
      <c r="W203" s="734"/>
      <c r="X203" s="735"/>
    </row>
    <row r="204" spans="19:24" ht="12.75">
      <c r="S204" s="608"/>
      <c r="T204" s="608"/>
      <c r="U204" s="732"/>
      <c r="V204" s="733"/>
      <c r="W204" s="734"/>
      <c r="X204" s="735"/>
    </row>
    <row r="205" spans="19:24" ht="12.75">
      <c r="S205" s="608"/>
      <c r="T205" s="608"/>
      <c r="U205" s="732"/>
      <c r="V205" s="733"/>
      <c r="W205" s="734"/>
      <c r="X205" s="735"/>
    </row>
    <row r="206" spans="19:24" ht="12.75">
      <c r="S206" s="608"/>
      <c r="T206" s="608"/>
      <c r="U206" s="732"/>
      <c r="V206" s="733"/>
      <c r="W206" s="734"/>
      <c r="X206" s="735"/>
    </row>
    <row r="207" spans="19:24" ht="12.75">
      <c r="S207" s="608"/>
      <c r="T207" s="608"/>
      <c r="U207" s="732"/>
      <c r="V207" s="733"/>
      <c r="W207" s="734"/>
      <c r="X207" s="735"/>
    </row>
    <row r="208" spans="19:24" ht="12.75">
      <c r="S208" s="608"/>
      <c r="T208" s="608"/>
      <c r="U208" s="732"/>
      <c r="V208" s="733"/>
      <c r="W208" s="734"/>
      <c r="X208" s="735"/>
    </row>
    <row r="209" spans="19:24" ht="12.75">
      <c r="S209" s="608"/>
      <c r="T209" s="608"/>
      <c r="U209" s="732"/>
      <c r="V209" s="733"/>
      <c r="W209" s="734"/>
      <c r="X209" s="735"/>
    </row>
    <row r="210" spans="19:24" ht="12.75">
      <c r="S210" s="608"/>
      <c r="T210" s="608"/>
      <c r="U210" s="732"/>
      <c r="V210" s="733"/>
      <c r="W210" s="734"/>
      <c r="X210" s="735"/>
    </row>
    <row r="211" spans="19:24" ht="12.75">
      <c r="S211" s="608"/>
      <c r="T211" s="608"/>
      <c r="U211" s="732"/>
      <c r="V211" s="733"/>
      <c r="W211" s="734"/>
      <c r="X211" s="735"/>
    </row>
    <row r="212" spans="19:24" ht="12.75">
      <c r="S212" s="608"/>
      <c r="T212" s="608"/>
      <c r="U212" s="732"/>
      <c r="V212" s="733"/>
      <c r="W212" s="734"/>
      <c r="X212" s="735"/>
    </row>
    <row r="213" spans="19:24" ht="12.75">
      <c r="S213" s="608"/>
      <c r="T213" s="608"/>
      <c r="U213" s="732"/>
      <c r="V213" s="733"/>
      <c r="W213" s="734"/>
      <c r="X213" s="735"/>
    </row>
    <row r="214" spans="19:24" ht="12.75">
      <c r="S214" s="608"/>
      <c r="T214" s="608"/>
      <c r="U214" s="732"/>
      <c r="V214" s="733"/>
      <c r="W214" s="734"/>
      <c r="X214" s="735"/>
    </row>
    <row r="215" spans="19:24" ht="12.75">
      <c r="S215" s="608"/>
      <c r="T215" s="608"/>
      <c r="U215" s="732"/>
      <c r="V215" s="733"/>
      <c r="W215" s="734"/>
      <c r="X215" s="735"/>
    </row>
    <row r="216" spans="19:24" ht="12.75">
      <c r="S216" s="608"/>
      <c r="T216" s="608"/>
      <c r="U216" s="732"/>
      <c r="V216" s="733"/>
      <c r="W216" s="734"/>
      <c r="X216" s="735"/>
    </row>
    <row r="217" spans="19:24" ht="12.75">
      <c r="S217" s="608"/>
      <c r="T217" s="608"/>
      <c r="U217" s="732"/>
      <c r="V217" s="733"/>
      <c r="W217" s="734"/>
      <c r="X217" s="735"/>
    </row>
    <row r="218" spans="19:24" ht="12.75">
      <c r="S218" s="608"/>
      <c r="T218" s="608"/>
      <c r="U218" s="732"/>
      <c r="V218" s="733"/>
      <c r="W218" s="734"/>
      <c r="X218" s="735"/>
    </row>
    <row r="219" spans="19:24" ht="12.75">
      <c r="S219" s="608"/>
      <c r="T219" s="608"/>
      <c r="U219" s="732"/>
      <c r="V219" s="733"/>
      <c r="W219" s="734"/>
      <c r="X219" s="735"/>
    </row>
    <row r="220" spans="19:24" ht="12.75">
      <c r="S220" s="608"/>
      <c r="T220" s="608"/>
      <c r="U220" s="732"/>
      <c r="V220" s="733"/>
      <c r="W220" s="734"/>
      <c r="X220" s="735"/>
    </row>
    <row r="221" spans="19:24" ht="12.75">
      <c r="S221" s="608"/>
      <c r="T221" s="608"/>
      <c r="U221" s="732"/>
      <c r="V221" s="733"/>
      <c r="W221" s="734"/>
      <c r="X221" s="735"/>
    </row>
    <row r="222" spans="19:24" ht="12.75">
      <c r="S222" s="608"/>
      <c r="T222" s="608"/>
      <c r="U222" s="732"/>
      <c r="V222" s="733"/>
      <c r="W222" s="734"/>
      <c r="X222" s="735"/>
    </row>
    <row r="223" spans="19:24" ht="12.75">
      <c r="S223" s="608"/>
      <c r="T223" s="608"/>
      <c r="U223" s="732"/>
      <c r="V223" s="733"/>
      <c r="W223" s="734"/>
      <c r="X223" s="735"/>
    </row>
    <row r="224" spans="19:24" ht="12.75">
      <c r="S224" s="608"/>
      <c r="T224" s="608"/>
      <c r="U224" s="732"/>
      <c r="V224" s="733"/>
      <c r="W224" s="734"/>
      <c r="X224" s="735"/>
    </row>
    <row r="225" spans="19:24" ht="12.75">
      <c r="S225" s="608"/>
      <c r="T225" s="608"/>
      <c r="U225" s="732"/>
      <c r="V225" s="733"/>
      <c r="W225" s="734"/>
      <c r="X225" s="735"/>
    </row>
    <row r="226" spans="19:24" ht="12.75">
      <c r="S226" s="608"/>
      <c r="T226" s="608"/>
      <c r="U226" s="732"/>
      <c r="V226" s="733"/>
      <c r="W226" s="734"/>
      <c r="X226" s="735"/>
    </row>
    <row r="227" spans="19:24" ht="12.75">
      <c r="S227" s="608"/>
      <c r="T227" s="608"/>
      <c r="U227" s="732"/>
      <c r="V227" s="733"/>
      <c r="W227" s="734"/>
      <c r="X227" s="735"/>
    </row>
    <row r="228" spans="19:24" ht="12.75">
      <c r="S228" s="608"/>
      <c r="T228" s="608"/>
      <c r="U228" s="732"/>
      <c r="V228" s="733"/>
      <c r="W228" s="734"/>
      <c r="X228" s="735"/>
    </row>
    <row r="229" spans="19:24" ht="12.75">
      <c r="S229" s="608"/>
      <c r="T229" s="608"/>
      <c r="U229" s="732"/>
      <c r="V229" s="733"/>
      <c r="W229" s="734"/>
      <c r="X229" s="735"/>
    </row>
    <row r="230" spans="19:24" ht="12.75">
      <c r="S230" s="608"/>
      <c r="T230" s="608"/>
      <c r="U230" s="732"/>
      <c r="V230" s="733"/>
      <c r="W230" s="734"/>
      <c r="X230" s="735"/>
    </row>
    <row r="231" spans="19:24" ht="12.75">
      <c r="S231" s="608"/>
      <c r="T231" s="608"/>
      <c r="U231" s="732"/>
      <c r="V231" s="733"/>
      <c r="W231" s="734"/>
      <c r="X231" s="735"/>
    </row>
    <row r="232" spans="19:24" ht="12.75">
      <c r="S232" s="608"/>
      <c r="T232" s="608"/>
      <c r="U232" s="732"/>
      <c r="V232" s="733"/>
      <c r="W232" s="734"/>
      <c r="X232" s="735"/>
    </row>
    <row r="233" spans="19:24" ht="12.75">
      <c r="S233" s="608"/>
      <c r="T233" s="608"/>
      <c r="U233" s="732"/>
      <c r="V233" s="733"/>
      <c r="W233" s="734"/>
      <c r="X233" s="735"/>
    </row>
    <row r="234" spans="19:24" ht="12.75">
      <c r="S234" s="608"/>
      <c r="T234" s="608"/>
      <c r="U234" s="732"/>
      <c r="V234" s="733"/>
      <c r="W234" s="734"/>
      <c r="X234" s="735"/>
    </row>
    <row r="235" spans="19:24" ht="12.75">
      <c r="S235" s="608"/>
      <c r="T235" s="608"/>
      <c r="U235" s="732"/>
      <c r="V235" s="733"/>
      <c r="W235" s="734"/>
      <c r="X235" s="735"/>
    </row>
    <row r="236" spans="19:24" ht="12.75">
      <c r="S236" s="608"/>
      <c r="T236" s="608"/>
      <c r="U236" s="732"/>
      <c r="V236" s="733"/>
      <c r="W236" s="734"/>
      <c r="X236" s="735"/>
    </row>
    <row r="237" spans="19:24" ht="12.75">
      <c r="S237" s="608"/>
      <c r="T237" s="608"/>
      <c r="U237" s="732"/>
      <c r="V237" s="733"/>
      <c r="W237" s="734"/>
      <c r="X237" s="735"/>
    </row>
    <row r="238" spans="19:24" ht="12.75">
      <c r="S238" s="608"/>
      <c r="T238" s="608"/>
      <c r="U238" s="732"/>
      <c r="V238" s="733"/>
      <c r="W238" s="734"/>
      <c r="X238" s="735"/>
    </row>
    <row r="239" spans="19:24" ht="12.75">
      <c r="S239" s="608"/>
      <c r="T239" s="608"/>
      <c r="U239" s="732"/>
      <c r="V239" s="733"/>
      <c r="W239" s="734"/>
      <c r="X239" s="735"/>
    </row>
    <row r="240" spans="19:24" ht="12.75">
      <c r="S240" s="608"/>
      <c r="T240" s="608"/>
      <c r="U240" s="732"/>
      <c r="V240" s="733"/>
      <c r="W240" s="734"/>
      <c r="X240" s="735"/>
    </row>
    <row r="241" spans="19:24" ht="12.75">
      <c r="S241" s="608"/>
      <c r="T241" s="608"/>
      <c r="U241" s="732"/>
      <c r="V241" s="733"/>
      <c r="W241" s="734"/>
      <c r="X241" s="735"/>
    </row>
    <row r="242" spans="19:24" ht="12.75">
      <c r="S242" s="608"/>
      <c r="T242" s="608"/>
      <c r="U242" s="732"/>
      <c r="V242" s="733"/>
      <c r="W242" s="734"/>
      <c r="X242" s="735"/>
    </row>
    <row r="243" spans="19:24" ht="12.75">
      <c r="S243" s="608"/>
      <c r="T243" s="608"/>
      <c r="U243" s="732"/>
      <c r="V243" s="733"/>
      <c r="W243" s="734"/>
      <c r="X243" s="735"/>
    </row>
    <row r="244" spans="19:24" ht="12.75">
      <c r="S244" s="608"/>
      <c r="T244" s="608"/>
      <c r="U244" s="732"/>
      <c r="V244" s="733"/>
      <c r="W244" s="734"/>
      <c r="X244" s="735"/>
    </row>
    <row r="245" spans="19:24" ht="12.75">
      <c r="S245" s="608"/>
      <c r="T245" s="608"/>
      <c r="U245" s="732"/>
      <c r="V245" s="733"/>
      <c r="W245" s="734"/>
      <c r="X245" s="735"/>
    </row>
    <row r="246" spans="19:24" ht="12.75">
      <c r="S246" s="608"/>
      <c r="T246" s="608"/>
      <c r="U246" s="732"/>
      <c r="V246" s="733"/>
      <c r="W246" s="734"/>
      <c r="X246" s="735"/>
    </row>
    <row r="247" spans="19:24" ht="12.75">
      <c r="S247" s="608"/>
      <c r="T247" s="608"/>
      <c r="U247" s="732"/>
      <c r="V247" s="733"/>
      <c r="W247" s="734"/>
      <c r="X247" s="735"/>
    </row>
    <row r="248" spans="19:24" ht="12.75">
      <c r="S248" s="608"/>
      <c r="T248" s="608"/>
      <c r="U248" s="732"/>
      <c r="V248" s="733"/>
      <c r="W248" s="734"/>
      <c r="X248" s="735"/>
    </row>
    <row r="249" spans="19:24" ht="12.75">
      <c r="S249" s="608"/>
      <c r="T249" s="608"/>
      <c r="U249" s="732"/>
      <c r="V249" s="733"/>
      <c r="W249" s="734"/>
      <c r="X249" s="735"/>
    </row>
    <row r="250" spans="19:24" ht="12.75">
      <c r="S250" s="608"/>
      <c r="T250" s="608"/>
      <c r="U250" s="732"/>
      <c r="V250" s="733"/>
      <c r="W250" s="734"/>
      <c r="X250" s="735"/>
    </row>
    <row r="251" spans="19:24" ht="12.75">
      <c r="S251" s="608"/>
      <c r="T251" s="608"/>
      <c r="U251" s="732"/>
      <c r="V251" s="733"/>
      <c r="W251" s="734"/>
      <c r="X251" s="735"/>
    </row>
    <row r="252" spans="19:24" ht="12.75">
      <c r="S252" s="608"/>
      <c r="T252" s="608"/>
      <c r="U252" s="732"/>
      <c r="V252" s="733"/>
      <c r="W252" s="734"/>
      <c r="X252" s="735"/>
    </row>
    <row r="253" spans="19:24" ht="12.75">
      <c r="S253" s="608"/>
      <c r="T253" s="608"/>
      <c r="U253" s="732"/>
      <c r="V253" s="733"/>
      <c r="W253" s="734"/>
      <c r="X253" s="735"/>
    </row>
    <row r="254" spans="19:24" ht="12.75">
      <c r="S254" s="608"/>
      <c r="T254" s="608"/>
      <c r="U254" s="732"/>
      <c r="V254" s="733"/>
      <c r="W254" s="734"/>
      <c r="X254" s="735"/>
    </row>
    <row r="255" spans="19:24" ht="12.75">
      <c r="S255" s="608"/>
      <c r="T255" s="608"/>
      <c r="U255" s="732"/>
      <c r="V255" s="733"/>
      <c r="W255" s="734"/>
      <c r="X255" s="735"/>
    </row>
    <row r="256" spans="19:24" ht="12.75">
      <c r="S256" s="608"/>
      <c r="T256" s="608"/>
      <c r="U256" s="732"/>
      <c r="V256" s="733"/>
      <c r="W256" s="734"/>
      <c r="X256" s="735"/>
    </row>
    <row r="257" spans="19:24" ht="12.75">
      <c r="S257" s="608"/>
      <c r="T257" s="608"/>
      <c r="U257" s="732"/>
      <c r="V257" s="733"/>
      <c r="W257" s="734"/>
      <c r="X257" s="735"/>
    </row>
    <row r="258" spans="19:24" ht="12.75">
      <c r="S258" s="608"/>
      <c r="T258" s="608"/>
      <c r="U258" s="732"/>
      <c r="V258" s="733"/>
      <c r="W258" s="734"/>
      <c r="X258" s="735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0" r:id="rId2"/>
  <ignoredErrors>
    <ignoredError sqref="G8" formula="1"/>
    <ignoredError sqref="F2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9"/>
  <sheetViews>
    <sheetView showGridLines="0" workbookViewId="0" topLeftCell="A1">
      <selection activeCell="U30" sqref="U30"/>
    </sheetView>
  </sheetViews>
  <sheetFormatPr defaultColWidth="8.88671875" defaultRowHeight="15"/>
  <cols>
    <col min="1" max="1" width="1.5625" style="8" customWidth="1"/>
    <col min="2" max="2" width="2.10546875" style="8" customWidth="1"/>
    <col min="3" max="3" width="14.99609375" style="8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3.664062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154</v>
      </c>
    </row>
    <row r="2" spans="2:17" ht="16.5">
      <c r="B2" s="1040" t="s">
        <v>182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0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" customFormat="1" ht="15.75">
      <c r="B4" s="13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13"/>
      <c r="T4" s="45"/>
      <c r="U4" s="45"/>
      <c r="V4" s="46"/>
      <c r="W4" s="47"/>
      <c r="X4" s="45"/>
      <c r="Y4" s="94"/>
    </row>
    <row r="5" spans="2:25" s="2" customFormat="1" ht="38.25" customHeight="1">
      <c r="B5" s="1045" t="s">
        <v>46</v>
      </c>
      <c r="C5" s="1046"/>
      <c r="D5" s="945" t="s">
        <v>2</v>
      </c>
      <c r="E5" s="946" t="s">
        <v>155</v>
      </c>
      <c r="F5" s="945" t="s">
        <v>156</v>
      </c>
      <c r="G5" s="945" t="s">
        <v>157</v>
      </c>
      <c r="H5" s="945" t="s">
        <v>158</v>
      </c>
      <c r="I5" s="945" t="s">
        <v>159</v>
      </c>
      <c r="J5" s="945" t="s">
        <v>160</v>
      </c>
      <c r="K5" s="945" t="s">
        <v>161</v>
      </c>
      <c r="L5" s="945" t="s">
        <v>162</v>
      </c>
      <c r="M5" s="945" t="s">
        <v>163</v>
      </c>
      <c r="N5" s="945" t="s">
        <v>164</v>
      </c>
      <c r="O5" s="945" t="s">
        <v>165</v>
      </c>
      <c r="P5" s="947" t="s">
        <v>166</v>
      </c>
      <c r="Q5" s="48"/>
      <c r="T5" s="49"/>
      <c r="U5" s="49"/>
      <c r="V5" s="10"/>
      <c r="W5" s="11"/>
      <c r="X5" s="49"/>
      <c r="Y5" s="95"/>
    </row>
    <row r="6" spans="2:25" s="2" customFormat="1" ht="15.75">
      <c r="B6" s="948"/>
      <c r="C6" s="949"/>
      <c r="D6" s="950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50"/>
      <c r="T6" s="49"/>
      <c r="U6" s="49"/>
      <c r="V6" s="10"/>
      <c r="W6" s="11"/>
      <c r="X6" s="49"/>
      <c r="Y6" s="95"/>
    </row>
    <row r="7" spans="2:256" s="2" customFormat="1" ht="15.75">
      <c r="B7" s="952"/>
      <c r="C7" s="953" t="s">
        <v>2</v>
      </c>
      <c r="D7" s="954">
        <f>SUM(D9:D24)</f>
        <v>185850.7640476</v>
      </c>
      <c r="E7" s="954">
        <f aca="true" t="shared" si="0" ref="E7:P7">SUM(E9:E24)</f>
        <v>5635.86</v>
      </c>
      <c r="F7" s="954">
        <f t="shared" si="0"/>
        <v>47151.2869986</v>
      </c>
      <c r="G7" s="954">
        <f t="shared" si="0"/>
        <v>22955.280000000002</v>
      </c>
      <c r="H7" s="954">
        <f t="shared" si="0"/>
        <v>14269.965009000003</v>
      </c>
      <c r="I7" s="954">
        <f t="shared" si="0"/>
        <v>10215.945007999999</v>
      </c>
      <c r="J7" s="954">
        <f t="shared" si="0"/>
        <v>7072.200009999999</v>
      </c>
      <c r="K7" s="954">
        <f t="shared" si="0"/>
        <v>30527.804021000004</v>
      </c>
      <c r="L7" s="954">
        <f t="shared" si="0"/>
        <v>28176.943009000002</v>
      </c>
      <c r="M7" s="954">
        <f t="shared" si="0"/>
        <v>6729.190002</v>
      </c>
      <c r="N7" s="954">
        <f t="shared" si="0"/>
        <v>7092.735</v>
      </c>
      <c r="O7" s="954">
        <f t="shared" si="0"/>
        <v>2484.2649899999997</v>
      </c>
      <c r="P7" s="954">
        <f t="shared" si="0"/>
        <v>3539.29</v>
      </c>
      <c r="Q7" s="51"/>
      <c r="R7" s="52"/>
      <c r="S7" s="52"/>
      <c r="T7" s="53"/>
      <c r="U7" s="53"/>
      <c r="V7" s="54"/>
      <c r="W7" s="55"/>
      <c r="X7" s="53"/>
      <c r="Y7" s="96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2:256" s="3" customFormat="1" ht="15.75">
      <c r="B8" s="955"/>
      <c r="C8" s="956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56"/>
      <c r="R8" s="57"/>
      <c r="S8" s="57"/>
      <c r="T8" s="58"/>
      <c r="U8" s="58"/>
      <c r="V8" s="59"/>
      <c r="W8" s="60"/>
      <c r="X8" s="58"/>
      <c r="Y8" s="9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2:32" s="2" customFormat="1" ht="15">
      <c r="B9" s="948"/>
      <c r="C9" s="5" t="s">
        <v>51</v>
      </c>
      <c r="D9" s="958">
        <f>SUM(E9:P9)</f>
        <v>41382.813</v>
      </c>
      <c r="E9" s="958" t="s">
        <v>52</v>
      </c>
      <c r="F9" s="958">
        <v>12369.86</v>
      </c>
      <c r="G9" s="958" t="s">
        <v>52</v>
      </c>
      <c r="H9" s="958" t="s">
        <v>52</v>
      </c>
      <c r="I9" s="958">
        <v>4213.36</v>
      </c>
      <c r="J9" s="958">
        <v>4003.58</v>
      </c>
      <c r="K9" s="958">
        <v>14847.18</v>
      </c>
      <c r="L9" s="958">
        <v>5948.8330000000005</v>
      </c>
      <c r="M9" s="958" t="s">
        <v>52</v>
      </c>
      <c r="N9" s="958" t="s">
        <v>52</v>
      </c>
      <c r="O9" s="958" t="s">
        <v>52</v>
      </c>
      <c r="P9" s="958" t="s">
        <v>52</v>
      </c>
      <c r="Q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2:32" s="2" customFormat="1" ht="15">
      <c r="B10" s="948"/>
      <c r="C10" s="5" t="s">
        <v>85</v>
      </c>
      <c r="D10" s="958">
        <f aca="true" t="shared" si="1" ref="D10:D24">SUM(E10:P10)</f>
        <v>46565.185009</v>
      </c>
      <c r="E10" s="958">
        <v>2901.63</v>
      </c>
      <c r="F10" s="958">
        <v>5933.055</v>
      </c>
      <c r="G10" s="958">
        <v>9605.304999999998</v>
      </c>
      <c r="H10" s="958">
        <v>10076.895009000002</v>
      </c>
      <c r="I10" s="958">
        <v>3275.3800000000006</v>
      </c>
      <c r="J10" s="958">
        <v>1135.14</v>
      </c>
      <c r="K10" s="958">
        <v>1098.27</v>
      </c>
      <c r="L10" s="958">
        <v>4052.71</v>
      </c>
      <c r="M10" s="958">
        <v>1885.8899999999999</v>
      </c>
      <c r="N10" s="958">
        <v>3947.1749999999997</v>
      </c>
      <c r="O10" s="958">
        <v>1448.485</v>
      </c>
      <c r="P10" s="958">
        <v>1205.25</v>
      </c>
      <c r="Q10" s="61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s="2" customFormat="1" ht="15">
      <c r="B11" s="948"/>
      <c r="C11" s="5" t="s">
        <v>76</v>
      </c>
      <c r="D11" s="958">
        <f t="shared" si="1"/>
        <v>14700.107048999998</v>
      </c>
      <c r="E11" s="958">
        <v>303.65</v>
      </c>
      <c r="F11" s="958">
        <v>3944.3319999999994</v>
      </c>
      <c r="G11" s="958">
        <v>411.95</v>
      </c>
      <c r="H11" s="958">
        <v>848.33</v>
      </c>
      <c r="I11" s="958">
        <v>1722.9350099999997</v>
      </c>
      <c r="J11" s="958">
        <v>1195.6900099999998</v>
      </c>
      <c r="K11" s="958">
        <v>740.3500210000001</v>
      </c>
      <c r="L11" s="958">
        <v>3583.3300080000004</v>
      </c>
      <c r="M11" s="958">
        <v>1731.6499999999999</v>
      </c>
      <c r="N11" s="958" t="s">
        <v>52</v>
      </c>
      <c r="O11" s="958" t="s">
        <v>52</v>
      </c>
      <c r="P11" s="958">
        <v>217.89</v>
      </c>
      <c r="Q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s="2" customFormat="1" ht="15">
      <c r="B12" s="948"/>
      <c r="C12" s="5" t="s">
        <v>64</v>
      </c>
      <c r="D12" s="958">
        <f t="shared" si="1"/>
        <v>25721.180001</v>
      </c>
      <c r="E12" s="958" t="s">
        <v>52</v>
      </c>
      <c r="F12" s="958">
        <v>10000.400000000001</v>
      </c>
      <c r="G12" s="958" t="s">
        <v>52</v>
      </c>
      <c r="H12" s="958" t="s">
        <v>52</v>
      </c>
      <c r="I12" s="958">
        <v>191.869998</v>
      </c>
      <c r="J12" s="958" t="s">
        <v>52</v>
      </c>
      <c r="K12" s="958">
        <v>12839.74</v>
      </c>
      <c r="L12" s="958">
        <v>2188.5900009999996</v>
      </c>
      <c r="M12" s="958">
        <v>500.58000200000004</v>
      </c>
      <c r="N12" s="958" t="s">
        <v>52</v>
      </c>
      <c r="O12" s="958" t="s">
        <v>52</v>
      </c>
      <c r="P12" s="958" t="s">
        <v>52</v>
      </c>
      <c r="Q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s="2" customFormat="1" ht="15">
      <c r="B13" s="948"/>
      <c r="C13" s="5" t="s">
        <v>61</v>
      </c>
      <c r="D13" s="958">
        <f t="shared" si="1"/>
        <v>26666.77</v>
      </c>
      <c r="E13" s="958" t="s">
        <v>52</v>
      </c>
      <c r="F13" s="958">
        <v>12868.630000000001</v>
      </c>
      <c r="G13" s="958">
        <v>5161.049999999999</v>
      </c>
      <c r="H13" s="958" t="s">
        <v>52</v>
      </c>
      <c r="I13" s="958" t="s">
        <v>52</v>
      </c>
      <c r="J13" s="958" t="s">
        <v>52</v>
      </c>
      <c r="K13" s="958" t="s">
        <v>52</v>
      </c>
      <c r="L13" s="958">
        <v>8637.09</v>
      </c>
      <c r="M13" s="958" t="s">
        <v>52</v>
      </c>
      <c r="N13" s="958" t="s">
        <v>52</v>
      </c>
      <c r="O13" s="958" t="s">
        <v>52</v>
      </c>
      <c r="P13" s="958" t="s">
        <v>52</v>
      </c>
      <c r="Q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s="2" customFormat="1" ht="15">
      <c r="B14" s="948"/>
      <c r="C14" s="5" t="s">
        <v>100</v>
      </c>
      <c r="D14" s="958">
        <f t="shared" si="1"/>
        <v>7633.745</v>
      </c>
      <c r="E14" s="958">
        <v>1023.9599999999999</v>
      </c>
      <c r="F14" s="958">
        <v>1446.78</v>
      </c>
      <c r="G14" s="958">
        <v>1035.905</v>
      </c>
      <c r="H14" s="958">
        <v>1039.23</v>
      </c>
      <c r="I14" s="958" t="s">
        <v>52</v>
      </c>
      <c r="J14" s="958" t="s">
        <v>52</v>
      </c>
      <c r="K14" s="958">
        <v>704.93</v>
      </c>
      <c r="L14" s="958">
        <v>209.16</v>
      </c>
      <c r="M14" s="958">
        <v>404.72</v>
      </c>
      <c r="N14" s="958">
        <v>400.65</v>
      </c>
      <c r="O14" s="958">
        <v>321.38</v>
      </c>
      <c r="P14" s="958">
        <v>1047.03</v>
      </c>
      <c r="Q14" s="61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s="2" customFormat="1" ht="15">
      <c r="B15" s="948"/>
      <c r="C15" s="5" t="s">
        <v>55</v>
      </c>
      <c r="D15" s="958">
        <f t="shared" si="1"/>
        <v>2217.01</v>
      </c>
      <c r="E15" s="958" t="s">
        <v>52</v>
      </c>
      <c r="F15" s="958" t="s">
        <v>52</v>
      </c>
      <c r="G15" s="958" t="s">
        <v>52</v>
      </c>
      <c r="H15" s="958" t="s">
        <v>52</v>
      </c>
      <c r="I15" s="958" t="s">
        <v>52</v>
      </c>
      <c r="J15" s="958" t="s">
        <v>52</v>
      </c>
      <c r="K15" s="958" t="s">
        <v>52</v>
      </c>
      <c r="L15" s="958">
        <v>2217.01</v>
      </c>
      <c r="M15" s="958" t="s">
        <v>52</v>
      </c>
      <c r="N15" s="958" t="s">
        <v>52</v>
      </c>
      <c r="O15" s="958" t="s">
        <v>52</v>
      </c>
      <c r="P15" s="958" t="s">
        <v>52</v>
      </c>
      <c r="Q15" s="61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s="2" customFormat="1" ht="15">
      <c r="B16" s="948"/>
      <c r="C16" s="5" t="s">
        <v>70</v>
      </c>
      <c r="D16" s="958">
        <f t="shared" si="1"/>
        <v>7098.880000000001</v>
      </c>
      <c r="E16" s="958">
        <v>201.93</v>
      </c>
      <c r="F16" s="958">
        <v>407.79</v>
      </c>
      <c r="G16" s="958">
        <v>4401.67</v>
      </c>
      <c r="H16" s="958">
        <v>193.01</v>
      </c>
      <c r="I16" s="958" t="s">
        <v>52</v>
      </c>
      <c r="J16" s="958" t="s">
        <v>52</v>
      </c>
      <c r="K16" s="958" t="s">
        <v>52</v>
      </c>
      <c r="L16" s="958" t="s">
        <v>52</v>
      </c>
      <c r="M16" s="958">
        <v>1894.48</v>
      </c>
      <c r="N16" s="958" t="s">
        <v>52</v>
      </c>
      <c r="O16" s="958" t="s">
        <v>52</v>
      </c>
      <c r="P16" s="958" t="s">
        <v>52</v>
      </c>
      <c r="Q16" s="61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s="2" customFormat="1" ht="15">
      <c r="B17" s="948"/>
      <c r="C17" s="5" t="s">
        <v>88</v>
      </c>
      <c r="D17" s="958">
        <f t="shared" si="1"/>
        <v>4260.27499</v>
      </c>
      <c r="E17" s="958">
        <v>465.94</v>
      </c>
      <c r="F17" s="958" t="s">
        <v>52</v>
      </c>
      <c r="G17" s="958">
        <v>993.4549999999999</v>
      </c>
      <c r="H17" s="958">
        <v>588.05</v>
      </c>
      <c r="I17" s="958">
        <v>410.95</v>
      </c>
      <c r="J17" s="958">
        <v>445.07</v>
      </c>
      <c r="K17" s="958">
        <v>100.88</v>
      </c>
      <c r="L17" s="958" t="s">
        <v>52</v>
      </c>
      <c r="M17" s="958">
        <v>311.87</v>
      </c>
      <c r="N17" s="958">
        <v>62.92</v>
      </c>
      <c r="O17" s="958">
        <v>293.97999</v>
      </c>
      <c r="P17" s="958">
        <v>587.16</v>
      </c>
      <c r="Q17" s="61"/>
      <c r="T17" s="6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s="2" customFormat="1" ht="15">
      <c r="B18" s="948"/>
      <c r="C18" s="5" t="s">
        <v>77</v>
      </c>
      <c r="D18" s="958">
        <f t="shared" si="1"/>
        <v>0</v>
      </c>
      <c r="E18" s="958" t="s">
        <v>52</v>
      </c>
      <c r="F18" s="958" t="s">
        <v>52</v>
      </c>
      <c r="G18" s="958" t="s">
        <v>52</v>
      </c>
      <c r="H18" s="958" t="s">
        <v>52</v>
      </c>
      <c r="I18" s="958" t="s">
        <v>52</v>
      </c>
      <c r="J18" s="958" t="s">
        <v>52</v>
      </c>
      <c r="K18" s="958" t="s">
        <v>52</v>
      </c>
      <c r="L18" s="958" t="s">
        <v>52</v>
      </c>
      <c r="M18" s="958" t="s">
        <v>52</v>
      </c>
      <c r="N18" s="958" t="s">
        <v>52</v>
      </c>
      <c r="O18" s="958" t="s">
        <v>52</v>
      </c>
      <c r="P18" s="958" t="s">
        <v>52</v>
      </c>
      <c r="Q18" s="61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s="2" customFormat="1" ht="15">
      <c r="B19" s="948"/>
      <c r="C19" s="5" t="s">
        <v>73</v>
      </c>
      <c r="D19" s="958">
        <f t="shared" si="1"/>
        <v>2118.94</v>
      </c>
      <c r="E19" s="958">
        <v>195.3</v>
      </c>
      <c r="F19" s="958">
        <v>29.95</v>
      </c>
      <c r="G19" s="958">
        <v>56.33</v>
      </c>
      <c r="H19" s="958">
        <v>29.37</v>
      </c>
      <c r="I19" s="958">
        <v>57.480000000000004</v>
      </c>
      <c r="J19" s="958">
        <v>209.86</v>
      </c>
      <c r="K19" s="958">
        <v>88.9</v>
      </c>
      <c r="L19" s="958" t="s">
        <v>52</v>
      </c>
      <c r="M19" s="958" t="s">
        <v>52</v>
      </c>
      <c r="N19" s="958">
        <v>693.7</v>
      </c>
      <c r="O19" s="958">
        <v>276.09000000000003</v>
      </c>
      <c r="P19" s="958">
        <v>481.96</v>
      </c>
      <c r="Q19" s="61"/>
      <c r="T19" s="62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47" s="2" customFormat="1" ht="15">
      <c r="B20" s="948"/>
      <c r="C20" s="5" t="s">
        <v>168</v>
      </c>
      <c r="D20" s="958">
        <f t="shared" si="1"/>
        <v>2319.855</v>
      </c>
      <c r="E20" s="958">
        <v>543.45</v>
      </c>
      <c r="F20" s="958" t="s">
        <v>52</v>
      </c>
      <c r="G20" s="958">
        <v>369.005</v>
      </c>
      <c r="H20" s="958">
        <v>912.36</v>
      </c>
      <c r="I20" s="958">
        <v>256.75</v>
      </c>
      <c r="J20" s="958" t="s">
        <v>52</v>
      </c>
      <c r="K20" s="958" t="s">
        <v>52</v>
      </c>
      <c r="L20" s="958" t="s">
        <v>52</v>
      </c>
      <c r="M20" s="958" t="s">
        <v>52</v>
      </c>
      <c r="N20" s="958">
        <v>238.29</v>
      </c>
      <c r="O20" s="958" t="s">
        <v>52</v>
      </c>
      <c r="P20" s="958" t="s">
        <v>52</v>
      </c>
      <c r="Q20" s="61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</row>
    <row r="21" spans="2:47" s="2" customFormat="1" ht="15">
      <c r="B21" s="948"/>
      <c r="C21" s="5" t="s">
        <v>75</v>
      </c>
      <c r="D21" s="958">
        <f t="shared" si="1"/>
        <v>964.1899986000001</v>
      </c>
      <c r="E21" s="958" t="s">
        <v>52</v>
      </c>
      <c r="F21" s="958">
        <v>150.4899986</v>
      </c>
      <c r="G21" s="958">
        <v>80.11</v>
      </c>
      <c r="H21" s="958">
        <v>162.52</v>
      </c>
      <c r="I21" s="958">
        <v>87.22</v>
      </c>
      <c r="J21" s="958">
        <v>82.86</v>
      </c>
      <c r="K21" s="958">
        <v>105.87</v>
      </c>
      <c r="L21" s="958">
        <v>150.79</v>
      </c>
      <c r="M21" s="958" t="s">
        <v>52</v>
      </c>
      <c r="N21" s="958" t="s">
        <v>52</v>
      </c>
      <c r="O21" s="958">
        <v>144.32999999999998</v>
      </c>
      <c r="P21" s="958" t="s">
        <v>52</v>
      </c>
      <c r="Q21" s="61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</row>
    <row r="22" spans="2:47" s="2" customFormat="1" ht="15">
      <c r="B22" s="948"/>
      <c r="C22" s="5" t="s">
        <v>62</v>
      </c>
      <c r="D22" s="958">
        <f t="shared" si="1"/>
        <v>209.85</v>
      </c>
      <c r="E22" s="958" t="s">
        <v>52</v>
      </c>
      <c r="F22" s="958" t="s">
        <v>52</v>
      </c>
      <c r="G22" s="958">
        <v>104.47999999999999</v>
      </c>
      <c r="H22" s="958">
        <v>105.37</v>
      </c>
      <c r="I22" s="958" t="s">
        <v>52</v>
      </c>
      <c r="J22" s="958" t="s">
        <v>52</v>
      </c>
      <c r="K22" s="958" t="s">
        <v>52</v>
      </c>
      <c r="L22" s="958" t="s">
        <v>52</v>
      </c>
      <c r="M22" s="958" t="s">
        <v>52</v>
      </c>
      <c r="N22" s="958" t="s">
        <v>52</v>
      </c>
      <c r="O22" s="958" t="s">
        <v>52</v>
      </c>
      <c r="P22" s="958" t="s">
        <v>52</v>
      </c>
      <c r="Q22" s="61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2:47" s="2" customFormat="1" ht="15">
      <c r="B23" s="948"/>
      <c r="C23" s="5" t="s">
        <v>48</v>
      </c>
      <c r="D23" s="958">
        <f t="shared" si="1"/>
        <v>736.02</v>
      </c>
      <c r="E23" s="958" t="s">
        <v>52</v>
      </c>
      <c r="F23" s="958" t="s">
        <v>52</v>
      </c>
      <c r="G23" s="958">
        <v>736.02</v>
      </c>
      <c r="H23" s="958" t="s">
        <v>52</v>
      </c>
      <c r="I23" s="958" t="s">
        <v>52</v>
      </c>
      <c r="J23" s="958" t="s">
        <v>52</v>
      </c>
      <c r="K23" s="958" t="s">
        <v>52</v>
      </c>
      <c r="L23" s="958" t="s">
        <v>52</v>
      </c>
      <c r="M23" s="958" t="s">
        <v>52</v>
      </c>
      <c r="N23" s="958" t="s">
        <v>52</v>
      </c>
      <c r="O23" s="958" t="s">
        <v>52</v>
      </c>
      <c r="P23" s="958" t="s">
        <v>52</v>
      </c>
      <c r="Q23" s="6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</row>
    <row r="24" spans="2:47" s="2" customFormat="1" ht="15">
      <c r="B24" s="948"/>
      <c r="C24" s="74" t="s">
        <v>67</v>
      </c>
      <c r="D24" s="958">
        <f t="shared" si="1"/>
        <v>3255.9440000000013</v>
      </c>
      <c r="E24" s="958">
        <v>0</v>
      </c>
      <c r="F24" s="958">
        <v>0</v>
      </c>
      <c r="G24" s="958">
        <v>0</v>
      </c>
      <c r="H24" s="958">
        <v>314.8299999999999</v>
      </c>
      <c r="I24" s="958">
        <v>0</v>
      </c>
      <c r="J24" s="958">
        <v>0</v>
      </c>
      <c r="K24" s="958">
        <v>1.684000000001106</v>
      </c>
      <c r="L24" s="958">
        <v>1189.4300000000003</v>
      </c>
      <c r="M24" s="958">
        <v>0</v>
      </c>
      <c r="N24" s="958">
        <v>1750</v>
      </c>
      <c r="O24" s="958">
        <v>0</v>
      </c>
      <c r="P24" s="958">
        <v>0</v>
      </c>
      <c r="Q24" s="61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</row>
    <row r="25" spans="2:47" s="2" customFormat="1" ht="15"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2:47" s="2" customFormat="1" ht="15.75">
      <c r="B26" s="26" t="s">
        <v>196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4"/>
      <c r="S26" s="33"/>
      <c r="T26" s="960"/>
      <c r="U26" s="960"/>
      <c r="V26" s="961"/>
      <c r="W26" s="962"/>
      <c r="X26" s="960"/>
      <c r="Y26" s="96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2:43" s="4" customFormat="1" ht="12.75" customHeight="1">
      <c r="B27" s="959" t="s">
        <v>184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5"/>
      <c r="S27" s="65"/>
      <c r="T27" s="964"/>
      <c r="U27" s="964"/>
      <c r="V27" s="961"/>
      <c r="W27" s="962"/>
      <c r="X27" s="964"/>
      <c r="Y27" s="9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</row>
    <row r="28" spans="2:25" s="2" customFormat="1" ht="14.25" customHeight="1">
      <c r="B28" s="262" t="s">
        <v>185</v>
      </c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3"/>
      <c r="T28" s="49"/>
      <c r="U28" s="49"/>
      <c r="V28" s="10"/>
      <c r="W28" s="11"/>
      <c r="X28" s="49"/>
      <c r="Y28" s="95"/>
    </row>
    <row r="29" spans="2:25" s="2" customFormat="1" ht="20.25" customHeight="1"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V29" s="67"/>
      <c r="W29" s="68"/>
      <c r="X29" s="49"/>
      <c r="Y29" s="95"/>
    </row>
    <row r="30" spans="5:25" s="5" customFormat="1" ht="56.25" customHeight="1">
      <c r="E30" s="35"/>
      <c r="G30" s="36"/>
      <c r="H30" s="36"/>
      <c r="X30" s="73"/>
      <c r="Y30" s="99"/>
    </row>
    <row r="31" spans="5:24" s="6" customFormat="1" ht="12.75">
      <c r="E31" s="37"/>
      <c r="F31" s="36"/>
      <c r="I31" s="36"/>
      <c r="J31" s="36"/>
      <c r="K31" s="36"/>
      <c r="L31" s="36"/>
      <c r="M31" s="36"/>
      <c r="N31" s="36"/>
      <c r="O31" s="36"/>
      <c r="P31" s="36"/>
      <c r="S31" s="74"/>
      <c r="X31" s="79"/>
    </row>
    <row r="32" spans="3:25" s="7" customFormat="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X32" s="83"/>
      <c r="Y32" s="42"/>
    </row>
    <row r="33" ht="15.75">
      <c r="D33" s="38"/>
    </row>
    <row r="34" spans="3:14" ht="15.75">
      <c r="C34" s="39"/>
      <c r="D34" s="40"/>
      <c r="E34" s="41"/>
      <c r="F34" s="41"/>
      <c r="K34" s="69"/>
      <c r="L34" s="70">
        <f>SUM(L38:L47)</f>
        <v>185850.7640476</v>
      </c>
      <c r="M34" s="71">
        <f>SUM(M38:M47)</f>
        <v>99.99999999999997</v>
      </c>
      <c r="N34" s="72"/>
    </row>
    <row r="35" spans="3:14" ht="15.75">
      <c r="C35" s="39"/>
      <c r="D35" s="40"/>
      <c r="E35" s="41"/>
      <c r="F35" s="41"/>
      <c r="K35" s="75"/>
      <c r="L35" s="76"/>
      <c r="M35" s="77"/>
      <c r="N35" s="78"/>
    </row>
    <row r="36" spans="3:14" ht="15.75">
      <c r="C36" s="39"/>
      <c r="D36" s="40"/>
      <c r="E36" s="41"/>
      <c r="F36" s="41"/>
      <c r="K36" s="80" t="s">
        <v>175</v>
      </c>
      <c r="L36" s="80" t="s">
        <v>176</v>
      </c>
      <c r="M36" s="81"/>
      <c r="N36" s="82"/>
    </row>
    <row r="37" spans="3:14" ht="15.75">
      <c r="C37" s="39"/>
      <c r="D37" s="40"/>
      <c r="E37" s="41"/>
      <c r="F37" s="41"/>
      <c r="K37" s="84"/>
      <c r="L37" s="85">
        <v>185850.7640476</v>
      </c>
      <c r="M37" s="81"/>
      <c r="N37" s="86"/>
    </row>
    <row r="38" spans="3:14" ht="15.75">
      <c r="C38" s="39"/>
      <c r="D38" s="40"/>
      <c r="E38" s="41"/>
      <c r="F38" s="41"/>
      <c r="K38" s="84" t="str">
        <f aca="true" t="shared" si="2" ref="K38:K46">C9</f>
        <v>BELGICA</v>
      </c>
      <c r="L38" s="85">
        <v>41382.813</v>
      </c>
      <c r="M38" s="87">
        <v>22.26668973467392</v>
      </c>
      <c r="N38" s="88"/>
    </row>
    <row r="39" spans="3:14" ht="15.75">
      <c r="C39" s="39"/>
      <c r="D39" s="40"/>
      <c r="E39" s="41"/>
      <c r="F39" s="41"/>
      <c r="K39" s="84" t="str">
        <f t="shared" si="2"/>
        <v>CHINA</v>
      </c>
      <c r="L39" s="85">
        <v>46565.185009</v>
      </c>
      <c r="M39" s="87">
        <v>25.055148547613044</v>
      </c>
      <c r="N39" s="86"/>
    </row>
    <row r="40" spans="3:14" ht="15.75">
      <c r="C40" s="39"/>
      <c r="D40" s="40"/>
      <c r="E40" s="41"/>
      <c r="F40" s="41"/>
      <c r="K40" s="84" t="str">
        <f t="shared" si="2"/>
        <v>CHILE</v>
      </c>
      <c r="L40" s="85">
        <v>14700.107048999998</v>
      </c>
      <c r="M40" s="87">
        <v>7.909629602187168</v>
      </c>
      <c r="N40" s="86"/>
    </row>
    <row r="41" spans="3:14" ht="15.75">
      <c r="C41" s="39"/>
      <c r="D41" s="40"/>
      <c r="E41" s="41"/>
      <c r="F41" s="41"/>
      <c r="K41" s="84" t="str">
        <f t="shared" si="2"/>
        <v>NORUEGA</v>
      </c>
      <c r="L41" s="85">
        <v>25721.180001</v>
      </c>
      <c r="M41" s="87">
        <v>13.83969559275651</v>
      </c>
      <c r="N41" s="86"/>
    </row>
    <row r="42" spans="3:14" ht="15.75">
      <c r="C42" s="39"/>
      <c r="D42" s="40"/>
      <c r="E42" s="41"/>
      <c r="F42" s="41"/>
      <c r="K42" s="84" t="str">
        <f t="shared" si="2"/>
        <v>DINAMARCA</v>
      </c>
      <c r="L42" s="85">
        <v>26666.77</v>
      </c>
      <c r="M42" s="87">
        <v>14.348485537121666</v>
      </c>
      <c r="N42" s="86"/>
    </row>
    <row r="43" spans="3:14" ht="15.75">
      <c r="C43" s="12"/>
      <c r="D43" s="12"/>
      <c r="E43" s="42"/>
      <c r="F43" s="12"/>
      <c r="G43" s="12"/>
      <c r="K43" s="84" t="str">
        <f t="shared" si="2"/>
        <v>AUSTRALIA</v>
      </c>
      <c r="L43" s="85">
        <v>7633.745</v>
      </c>
      <c r="M43" s="87">
        <v>4.1074595733407095</v>
      </c>
      <c r="N43" s="86"/>
    </row>
    <row r="44" spans="3:23" ht="15.75">
      <c r="C44" s="12"/>
      <c r="D44" s="12"/>
      <c r="E44" s="42"/>
      <c r="F44" s="12"/>
      <c r="G44" s="12"/>
      <c r="K44" s="84" t="str">
        <f t="shared" si="2"/>
        <v>PAISES BAJOS</v>
      </c>
      <c r="L44" s="85">
        <v>2217.01</v>
      </c>
      <c r="M44" s="87">
        <v>1.1928979745448776</v>
      </c>
      <c r="N44" s="86"/>
      <c r="T44" s="84"/>
      <c r="U44" s="85"/>
      <c r="V44" s="81"/>
      <c r="W44" s="86"/>
    </row>
    <row r="45" spans="3:23" ht="15.75">
      <c r="C45" s="12"/>
      <c r="D45" s="12"/>
      <c r="E45" s="42"/>
      <c r="F45" s="12"/>
      <c r="G45" s="12"/>
      <c r="K45" s="84" t="str">
        <f t="shared" si="2"/>
        <v>CANADA</v>
      </c>
      <c r="L45" s="85">
        <v>7098.880000000001</v>
      </c>
      <c r="M45" s="87">
        <v>3.8196668366570927</v>
      </c>
      <c r="N45" s="86"/>
      <c r="T45" s="84"/>
      <c r="U45" s="85"/>
      <c r="V45" s="81"/>
      <c r="W45" s="86"/>
    </row>
    <row r="46" spans="11:23" ht="15.75">
      <c r="K46" s="84" t="str">
        <f t="shared" si="2"/>
        <v>JAPON</v>
      </c>
      <c r="L46" s="85">
        <v>4260.27499</v>
      </c>
      <c r="M46" s="87">
        <v>2.29230964523173</v>
      </c>
      <c r="N46" s="87"/>
      <c r="T46" s="84"/>
      <c r="U46" s="85"/>
      <c r="V46" s="81"/>
      <c r="W46" s="86"/>
    </row>
    <row r="47" spans="11:23" ht="15.75">
      <c r="K47" s="84" t="s">
        <v>29</v>
      </c>
      <c r="L47" s="85">
        <v>9604.798998599988</v>
      </c>
      <c r="M47" s="87">
        <v>5.168016955873268</v>
      </c>
      <c r="N47" s="86"/>
      <c r="T47" s="84"/>
      <c r="U47" s="85"/>
      <c r="V47" s="81"/>
      <c r="W47" s="86"/>
    </row>
    <row r="48" spans="20:23" ht="15.75">
      <c r="T48" s="84"/>
      <c r="U48" s="85"/>
      <c r="V48" s="81"/>
      <c r="W48" s="86"/>
    </row>
    <row r="49" spans="20:23" ht="15.75">
      <c r="T49" s="84"/>
      <c r="U49" s="85"/>
      <c r="V49" s="81"/>
      <c r="W49" s="86"/>
    </row>
    <row r="50" spans="20:23" ht="15.75">
      <c r="T50" s="84"/>
      <c r="U50" s="85"/>
      <c r="V50" s="81"/>
      <c r="W50" s="86"/>
    </row>
    <row r="51" spans="20:21" ht="15.75">
      <c r="T51" s="90"/>
      <c r="U51" s="91"/>
    </row>
    <row r="52" spans="20:21" ht="15.75">
      <c r="T52" s="92"/>
      <c r="U52" s="91"/>
    </row>
    <row r="53" spans="20:21" ht="15.75">
      <c r="T53" s="90"/>
      <c r="U53" s="91"/>
    </row>
    <row r="54" spans="20:21" ht="15.75">
      <c r="T54" s="90"/>
      <c r="U54" s="91"/>
    </row>
    <row r="55" spans="20:21" ht="15.75">
      <c r="T55" s="90"/>
      <c r="U55" s="91"/>
    </row>
    <row r="56" spans="3:21" ht="15.75">
      <c r="C56" s="43"/>
      <c r="T56" s="90"/>
      <c r="U56" s="91"/>
    </row>
    <row r="57" spans="3:21" ht="15.75">
      <c r="C57" s="43"/>
      <c r="T57" s="90"/>
      <c r="U57" s="91"/>
    </row>
    <row r="58" spans="3:21" ht="15.75">
      <c r="C58" s="307" t="s">
        <v>184</v>
      </c>
      <c r="T58" s="90"/>
      <c r="U58" s="91"/>
    </row>
    <row r="59" spans="3:21" ht="15.75">
      <c r="C59" s="43"/>
      <c r="T59" s="90"/>
      <c r="U59" s="91"/>
    </row>
    <row r="60" spans="3:21" ht="15.75">
      <c r="C60" s="43"/>
      <c r="T60" s="90"/>
      <c r="U60" s="91"/>
    </row>
    <row r="61" spans="3:21" ht="15.75">
      <c r="C61" s="43"/>
      <c r="T61" s="90"/>
      <c r="U61" s="91"/>
    </row>
    <row r="62" spans="3:21" ht="15.75">
      <c r="C62" s="43"/>
      <c r="T62" s="90"/>
      <c r="U62" s="91"/>
    </row>
    <row r="63" spans="3:21" ht="15.75">
      <c r="C63" s="43"/>
      <c r="T63" s="90"/>
      <c r="U63" s="91"/>
    </row>
    <row r="64" spans="3:21" ht="15.75">
      <c r="C64" s="43"/>
      <c r="T64" s="93"/>
      <c r="U64" s="91"/>
    </row>
    <row r="65" ht="15.75">
      <c r="C65" s="43"/>
    </row>
    <row r="66" ht="15.75">
      <c r="C66" s="43"/>
    </row>
    <row r="67" ht="15.75">
      <c r="C67" s="43"/>
    </row>
    <row r="68" ht="15.75">
      <c r="C68" s="43"/>
    </row>
    <row r="69" ht="15.75">
      <c r="C69" s="43"/>
    </row>
    <row r="70" ht="15.75">
      <c r="C70" s="43"/>
    </row>
    <row r="71" ht="15.75">
      <c r="C71" s="43"/>
    </row>
    <row r="72" ht="15.75">
      <c r="C72" s="43"/>
    </row>
    <row r="73" ht="15.75">
      <c r="C73" s="43"/>
    </row>
    <row r="74" ht="15.75">
      <c r="C74" s="43"/>
    </row>
    <row r="75" ht="15.75">
      <c r="C75" s="43"/>
    </row>
    <row r="76" ht="15.75">
      <c r="C76" s="43"/>
    </row>
    <row r="77" ht="15.75">
      <c r="C77" s="43"/>
    </row>
    <row r="78" ht="15.75">
      <c r="C78" s="43"/>
    </row>
    <row r="79" ht="15.75">
      <c r="C79" s="43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9"/>
  <sheetViews>
    <sheetView showGridLines="0" tabSelected="1" workbookViewId="0" topLeftCell="A1">
      <selection activeCell="T30" sqref="T30"/>
    </sheetView>
  </sheetViews>
  <sheetFormatPr defaultColWidth="8.88671875" defaultRowHeight="15"/>
  <cols>
    <col min="1" max="1" width="1.5625" style="8" customWidth="1"/>
    <col min="2" max="2" width="2.10546875" style="8" customWidth="1"/>
    <col min="3" max="3" width="17.10546875" style="8" bestFit="1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154</v>
      </c>
    </row>
    <row r="2" spans="2:17" ht="16.5">
      <c r="B2" s="1040" t="s">
        <v>193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43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" customFormat="1" ht="15.75">
      <c r="B4" s="13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13"/>
      <c r="T4" s="45"/>
      <c r="U4" s="45"/>
      <c r="V4" s="46"/>
      <c r="W4" s="47"/>
      <c r="X4" s="45"/>
      <c r="Y4" s="94"/>
    </row>
    <row r="5" spans="2:25" s="2" customFormat="1" ht="38.25" customHeight="1">
      <c r="B5" s="1047" t="s">
        <v>46</v>
      </c>
      <c r="C5" s="1048"/>
      <c r="D5" s="15" t="s">
        <v>2</v>
      </c>
      <c r="E5" s="16" t="s">
        <v>155</v>
      </c>
      <c r="F5" s="15" t="s">
        <v>156</v>
      </c>
      <c r="G5" s="15" t="s">
        <v>157</v>
      </c>
      <c r="H5" s="15" t="s">
        <v>158</v>
      </c>
      <c r="I5" s="15" t="s">
        <v>159</v>
      </c>
      <c r="J5" s="15" t="s">
        <v>160</v>
      </c>
      <c r="K5" s="15" t="s">
        <v>161</v>
      </c>
      <c r="L5" s="15" t="s">
        <v>162</v>
      </c>
      <c r="M5" s="15" t="s">
        <v>163</v>
      </c>
      <c r="N5" s="15" t="s">
        <v>164</v>
      </c>
      <c r="O5" s="15" t="s">
        <v>165</v>
      </c>
      <c r="P5" s="44" t="s">
        <v>166</v>
      </c>
      <c r="Q5" s="48"/>
      <c r="T5" s="49"/>
      <c r="U5" s="49"/>
      <c r="V5" s="10"/>
      <c r="W5" s="11"/>
      <c r="X5" s="49"/>
      <c r="Y5" s="95"/>
    </row>
    <row r="6" spans="2:25" s="2" customFormat="1" ht="6" customHeight="1"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0"/>
      <c r="T6" s="49"/>
      <c r="U6" s="49"/>
      <c r="V6" s="10"/>
      <c r="W6" s="11"/>
      <c r="X6" s="49"/>
      <c r="Y6" s="95"/>
    </row>
    <row r="7" spans="2:256" s="2" customFormat="1" ht="15.75">
      <c r="B7" s="21"/>
      <c r="C7" s="966" t="s">
        <v>2</v>
      </c>
      <c r="D7" s="967">
        <f>SUM(D9:D24)</f>
        <v>386428.859391</v>
      </c>
      <c r="E7" s="967">
        <f aca="true" t="shared" si="0" ref="E7:P7">SUM(E9:E24)</f>
        <v>12319.976009</v>
      </c>
      <c r="F7" s="967">
        <f t="shared" si="0"/>
        <v>93985.24426899997</v>
      </c>
      <c r="G7" s="967">
        <f t="shared" si="0"/>
        <v>43433.53144</v>
      </c>
      <c r="H7" s="967">
        <f t="shared" si="0"/>
        <v>28197.570710999993</v>
      </c>
      <c r="I7" s="967">
        <f t="shared" si="0"/>
        <v>19740.65154</v>
      </c>
      <c r="J7" s="967">
        <f t="shared" si="0"/>
        <v>14761.00617</v>
      </c>
      <c r="K7" s="967">
        <f t="shared" si="0"/>
        <v>67823.22020000001</v>
      </c>
      <c r="L7" s="967">
        <f t="shared" si="0"/>
        <v>60112.24932999999</v>
      </c>
      <c r="M7" s="967">
        <f t="shared" si="0"/>
        <v>15196.487169999999</v>
      </c>
      <c r="N7" s="967">
        <f t="shared" si="0"/>
        <v>16305.150860000002</v>
      </c>
      <c r="O7" s="967">
        <f t="shared" si="0"/>
        <v>5885.338341000001</v>
      </c>
      <c r="P7" s="967">
        <f t="shared" si="0"/>
        <v>8668.433351</v>
      </c>
      <c r="Q7" s="51"/>
      <c r="R7" s="52"/>
      <c r="S7" s="52"/>
      <c r="T7" s="53"/>
      <c r="U7" s="53"/>
      <c r="V7" s="54"/>
      <c r="W7" s="55"/>
      <c r="X7" s="53"/>
      <c r="Y7" s="96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2:256" s="3" customFormat="1" ht="15.75">
      <c r="B8" s="22"/>
      <c r="C8" s="968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56"/>
      <c r="R8" s="57"/>
      <c r="S8" s="57"/>
      <c r="T8" s="58"/>
      <c r="U8" s="58"/>
      <c r="V8" s="59"/>
      <c r="W8" s="60"/>
      <c r="X8" s="58"/>
      <c r="Y8" s="9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2:32" s="2" customFormat="1" ht="15.75">
      <c r="B9" s="17"/>
      <c r="C9" s="970" t="s">
        <v>51</v>
      </c>
      <c r="D9" s="971">
        <f>SUM(E9:P9)</f>
        <v>87096.92663</v>
      </c>
      <c r="E9" s="971" t="s">
        <v>52</v>
      </c>
      <c r="F9" s="971">
        <v>27020.403009999995</v>
      </c>
      <c r="G9" s="971" t="s">
        <v>52</v>
      </c>
      <c r="H9" s="971" t="s">
        <v>52</v>
      </c>
      <c r="I9" s="971">
        <v>7237.6720000000005</v>
      </c>
      <c r="J9" s="971">
        <v>7827.0113</v>
      </c>
      <c r="K9" s="971">
        <v>32141.596630000004</v>
      </c>
      <c r="L9" s="971">
        <v>12870.24369</v>
      </c>
      <c r="M9" s="971" t="s">
        <v>52</v>
      </c>
      <c r="N9" s="971" t="s">
        <v>52</v>
      </c>
      <c r="O9" s="971" t="s">
        <v>52</v>
      </c>
      <c r="P9" s="971" t="s">
        <v>52</v>
      </c>
      <c r="Q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2:32" s="2" customFormat="1" ht="15.75">
      <c r="B10" s="17"/>
      <c r="C10" s="970" t="s">
        <v>85</v>
      </c>
      <c r="D10" s="971">
        <f aca="true" t="shared" si="1" ref="D10:D24">SUM(E10:P10)</f>
        <v>96039.54635199999</v>
      </c>
      <c r="E10" s="971">
        <v>6125.685</v>
      </c>
      <c r="F10" s="971">
        <v>12321.76813</v>
      </c>
      <c r="G10" s="971">
        <v>18290.394662</v>
      </c>
      <c r="H10" s="971">
        <v>19084.246179999995</v>
      </c>
      <c r="I10" s="971">
        <v>6213.273929999999</v>
      </c>
      <c r="J10" s="971">
        <v>2471.168</v>
      </c>
      <c r="K10" s="971">
        <v>2283.89444</v>
      </c>
      <c r="L10" s="971">
        <v>9178.706</v>
      </c>
      <c r="M10" s="971">
        <v>4318.19219</v>
      </c>
      <c r="N10" s="971">
        <v>9454.94144</v>
      </c>
      <c r="O10" s="971">
        <v>3422.12707</v>
      </c>
      <c r="P10" s="971">
        <v>2875.14931</v>
      </c>
      <c r="Q10" s="61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s="2" customFormat="1" ht="15.75">
      <c r="B11" s="17"/>
      <c r="C11" s="970" t="s">
        <v>76</v>
      </c>
      <c r="D11" s="971">
        <f t="shared" si="1"/>
        <v>27958.871518</v>
      </c>
      <c r="E11" s="971">
        <v>426.34869</v>
      </c>
      <c r="F11" s="971">
        <v>6016.678379999999</v>
      </c>
      <c r="G11" s="971">
        <v>845.7944</v>
      </c>
      <c r="H11" s="971">
        <v>1680.5800700000002</v>
      </c>
      <c r="I11" s="971">
        <v>3465.27601</v>
      </c>
      <c r="J11" s="971">
        <v>2588.66142</v>
      </c>
      <c r="K11" s="971">
        <v>1709.123078</v>
      </c>
      <c r="L11" s="971">
        <v>6629.224910000001</v>
      </c>
      <c r="M11" s="971">
        <v>4169.16889</v>
      </c>
      <c r="N11" s="971" t="s">
        <v>52</v>
      </c>
      <c r="O11" s="971" t="s">
        <v>52</v>
      </c>
      <c r="P11" s="971">
        <v>428.01567</v>
      </c>
      <c r="Q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s="2" customFormat="1" ht="15.75">
      <c r="B12" s="17"/>
      <c r="C12" s="970" t="s">
        <v>64</v>
      </c>
      <c r="D12" s="971">
        <f t="shared" si="1"/>
        <v>56911.16247000001</v>
      </c>
      <c r="E12" s="971" t="s">
        <v>52</v>
      </c>
      <c r="F12" s="971">
        <v>20797.7794</v>
      </c>
      <c r="G12" s="971" t="s">
        <v>52</v>
      </c>
      <c r="H12" s="971" t="s">
        <v>52</v>
      </c>
      <c r="I12" s="971">
        <v>566.40345</v>
      </c>
      <c r="J12" s="971" t="s">
        <v>52</v>
      </c>
      <c r="K12" s="971">
        <v>29400.0161</v>
      </c>
      <c r="L12" s="971">
        <v>4835.83525</v>
      </c>
      <c r="M12" s="971">
        <v>1311.12827</v>
      </c>
      <c r="N12" s="971" t="s">
        <v>52</v>
      </c>
      <c r="O12" s="971" t="s">
        <v>52</v>
      </c>
      <c r="P12" s="971" t="s">
        <v>52</v>
      </c>
      <c r="Q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s="2" customFormat="1" ht="15.75">
      <c r="B13" s="17"/>
      <c r="C13" s="970" t="s">
        <v>61</v>
      </c>
      <c r="D13" s="971">
        <f t="shared" si="1"/>
        <v>51403.9332</v>
      </c>
      <c r="E13" s="971" t="s">
        <v>52</v>
      </c>
      <c r="F13" s="971">
        <v>23050.308800000003</v>
      </c>
      <c r="G13" s="971">
        <v>9779.8543</v>
      </c>
      <c r="H13" s="971" t="s">
        <v>52</v>
      </c>
      <c r="I13" s="971" t="s">
        <v>52</v>
      </c>
      <c r="J13" s="971" t="s">
        <v>52</v>
      </c>
      <c r="K13" s="971" t="s">
        <v>52</v>
      </c>
      <c r="L13" s="971">
        <v>18573.770099999998</v>
      </c>
      <c r="M13" s="971" t="s">
        <v>52</v>
      </c>
      <c r="N13" s="971" t="s">
        <v>52</v>
      </c>
      <c r="O13" s="971" t="s">
        <v>52</v>
      </c>
      <c r="P13" s="971" t="s">
        <v>52</v>
      </c>
      <c r="Q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s="2" customFormat="1" ht="15.75">
      <c r="B14" s="17"/>
      <c r="C14" s="970" t="s">
        <v>100</v>
      </c>
      <c r="D14" s="971">
        <f t="shared" si="1"/>
        <v>17493.522210000003</v>
      </c>
      <c r="E14" s="971">
        <v>2322.1949999999997</v>
      </c>
      <c r="F14" s="971">
        <v>3626.2453100000002</v>
      </c>
      <c r="G14" s="971">
        <v>2271.9823499999998</v>
      </c>
      <c r="H14" s="971">
        <v>2054.4518199999998</v>
      </c>
      <c r="I14" s="971" t="s">
        <v>52</v>
      </c>
      <c r="J14" s="971" t="s">
        <v>52</v>
      </c>
      <c r="K14" s="971">
        <v>1626.8267500000002</v>
      </c>
      <c r="L14" s="971">
        <v>478.768</v>
      </c>
      <c r="M14" s="971">
        <v>925.796</v>
      </c>
      <c r="N14" s="971">
        <v>912.78979</v>
      </c>
      <c r="O14" s="971">
        <v>798.75</v>
      </c>
      <c r="P14" s="971">
        <v>2475.71719</v>
      </c>
      <c r="Q14" s="61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s="2" customFormat="1" ht="15.75">
      <c r="B15" s="17"/>
      <c r="C15" s="970" t="s">
        <v>55</v>
      </c>
      <c r="D15" s="971">
        <f t="shared" si="1"/>
        <v>4800.2</v>
      </c>
      <c r="E15" s="971" t="s">
        <v>52</v>
      </c>
      <c r="F15" s="971" t="s">
        <v>52</v>
      </c>
      <c r="G15" s="971" t="s">
        <v>52</v>
      </c>
      <c r="H15" s="971" t="s">
        <v>52</v>
      </c>
      <c r="I15" s="971" t="s">
        <v>52</v>
      </c>
      <c r="J15" s="971" t="s">
        <v>52</v>
      </c>
      <c r="K15" s="971" t="s">
        <v>52</v>
      </c>
      <c r="L15" s="971">
        <v>4800.2</v>
      </c>
      <c r="M15" s="971" t="s">
        <v>52</v>
      </c>
      <c r="N15" s="971" t="s">
        <v>52</v>
      </c>
      <c r="O15" s="971" t="s">
        <v>52</v>
      </c>
      <c r="P15" s="971" t="s">
        <v>52</v>
      </c>
      <c r="Q15" s="61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s="2" customFormat="1" ht="15.75">
      <c r="B16" s="17"/>
      <c r="C16" s="970" t="s">
        <v>70</v>
      </c>
      <c r="D16" s="971">
        <f t="shared" si="1"/>
        <v>12291.63156</v>
      </c>
      <c r="E16" s="971">
        <v>413.48319</v>
      </c>
      <c r="F16" s="971">
        <v>773.28811</v>
      </c>
      <c r="G16" s="971">
        <v>7065.4823799999995</v>
      </c>
      <c r="H16" s="971">
        <v>310.01750000000004</v>
      </c>
      <c r="I16" s="971" t="s">
        <v>52</v>
      </c>
      <c r="J16" s="971" t="s">
        <v>52</v>
      </c>
      <c r="K16" s="971" t="s">
        <v>52</v>
      </c>
      <c r="L16" s="971" t="s">
        <v>52</v>
      </c>
      <c r="M16" s="971">
        <v>3729.36038</v>
      </c>
      <c r="N16" s="971" t="s">
        <v>52</v>
      </c>
      <c r="O16" s="971" t="s">
        <v>52</v>
      </c>
      <c r="P16" s="971" t="s">
        <v>52</v>
      </c>
      <c r="Q16" s="61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s="2" customFormat="1" ht="15.75">
      <c r="B17" s="17"/>
      <c r="C17" s="970" t="s">
        <v>88</v>
      </c>
      <c r="D17" s="971">
        <f t="shared" si="1"/>
        <v>12742.936910000002</v>
      </c>
      <c r="E17" s="971">
        <v>1251</v>
      </c>
      <c r="F17" s="971" t="s">
        <v>52</v>
      </c>
      <c r="G17" s="971">
        <v>2752.6665000000003</v>
      </c>
      <c r="H17" s="971">
        <v>2141</v>
      </c>
      <c r="I17" s="971">
        <v>1482.0149999999999</v>
      </c>
      <c r="J17" s="971">
        <v>1321.53</v>
      </c>
      <c r="K17" s="971">
        <v>300.84</v>
      </c>
      <c r="L17" s="971" t="s">
        <v>52</v>
      </c>
      <c r="M17" s="971">
        <v>742.8414399999999</v>
      </c>
      <c r="N17" s="971">
        <v>151.008</v>
      </c>
      <c r="O17" s="971">
        <v>703.8725300000001</v>
      </c>
      <c r="P17" s="971">
        <v>1896.16344</v>
      </c>
      <c r="Q17" s="61"/>
      <c r="T17" s="6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s="2" customFormat="1" ht="15.75">
      <c r="B18" s="17"/>
      <c r="C18" s="970" t="s">
        <v>77</v>
      </c>
      <c r="D18" s="971">
        <f t="shared" si="1"/>
        <v>0</v>
      </c>
      <c r="E18" s="971" t="s">
        <v>52</v>
      </c>
      <c r="F18" s="971" t="s">
        <v>52</v>
      </c>
      <c r="G18" s="971" t="s">
        <v>52</v>
      </c>
      <c r="H18" s="971" t="s">
        <v>52</v>
      </c>
      <c r="I18" s="971" t="s">
        <v>52</v>
      </c>
      <c r="J18" s="971" t="s">
        <v>52</v>
      </c>
      <c r="K18" s="971" t="s">
        <v>52</v>
      </c>
      <c r="L18" s="971" t="s">
        <v>52</v>
      </c>
      <c r="M18" s="971" t="s">
        <v>52</v>
      </c>
      <c r="N18" s="971" t="s">
        <v>52</v>
      </c>
      <c r="O18" s="971" t="s">
        <v>52</v>
      </c>
      <c r="P18" s="971" t="s">
        <v>52</v>
      </c>
      <c r="Q18" s="61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s="2" customFormat="1" ht="15.75">
      <c r="B19" s="17"/>
      <c r="C19" s="970" t="s">
        <v>73</v>
      </c>
      <c r="D19" s="971">
        <f t="shared" si="1"/>
        <v>4456.0679</v>
      </c>
      <c r="E19" s="971">
        <v>514.658129</v>
      </c>
      <c r="F19" s="971">
        <v>54.769129</v>
      </c>
      <c r="G19" s="971">
        <v>95.961168</v>
      </c>
      <c r="H19" s="971">
        <v>45.105641000000006</v>
      </c>
      <c r="I19" s="971">
        <v>86.91977</v>
      </c>
      <c r="J19" s="971">
        <v>369.37435999999997</v>
      </c>
      <c r="K19" s="971">
        <v>144.55028099999998</v>
      </c>
      <c r="L19" s="971" t="s">
        <v>52</v>
      </c>
      <c r="M19" s="971" t="s">
        <v>52</v>
      </c>
      <c r="N19" s="971">
        <v>1532.357</v>
      </c>
      <c r="O19" s="971">
        <v>618.9846810000001</v>
      </c>
      <c r="P19" s="971">
        <v>993.387741</v>
      </c>
      <c r="Q19" s="61"/>
      <c r="T19" s="62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32" s="2" customFormat="1" ht="15.75">
      <c r="B20" s="17"/>
      <c r="C20" s="970" t="s">
        <v>86</v>
      </c>
      <c r="D20" s="971">
        <f t="shared" si="1"/>
        <v>4821.24997</v>
      </c>
      <c r="E20" s="971">
        <v>1266.606</v>
      </c>
      <c r="F20" s="971" t="s">
        <v>52</v>
      </c>
      <c r="G20" s="971">
        <v>751.7338400000001</v>
      </c>
      <c r="H20" s="971">
        <v>1719.7620000000002</v>
      </c>
      <c r="I20" s="971">
        <v>504.0935</v>
      </c>
      <c r="J20" s="971" t="s">
        <v>52</v>
      </c>
      <c r="K20" s="971" t="s">
        <v>52</v>
      </c>
      <c r="L20" s="971" t="s">
        <v>52</v>
      </c>
      <c r="M20" s="971" t="s">
        <v>52</v>
      </c>
      <c r="N20" s="971">
        <v>579.05463</v>
      </c>
      <c r="O20" s="971" t="s">
        <v>52</v>
      </c>
      <c r="P20" s="971" t="s">
        <v>52</v>
      </c>
      <c r="Q20" s="61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2:32" s="2" customFormat="1" ht="15.75">
      <c r="B21" s="17"/>
      <c r="C21" s="970" t="s">
        <v>75</v>
      </c>
      <c r="D21" s="971">
        <f t="shared" si="1"/>
        <v>2107.38058</v>
      </c>
      <c r="E21" s="971" t="s">
        <v>52</v>
      </c>
      <c r="F21" s="971">
        <v>324.004</v>
      </c>
      <c r="G21" s="971">
        <v>175.215</v>
      </c>
      <c r="H21" s="971">
        <v>347.1935</v>
      </c>
      <c r="I21" s="971">
        <v>184.99788</v>
      </c>
      <c r="J21" s="971">
        <v>183.26109</v>
      </c>
      <c r="K21" s="971">
        <v>216.37292000000002</v>
      </c>
      <c r="L21" s="971">
        <v>334.73213</v>
      </c>
      <c r="M21" s="971" t="s">
        <v>52</v>
      </c>
      <c r="N21" s="971" t="s">
        <v>52</v>
      </c>
      <c r="O21" s="971">
        <v>341.60406</v>
      </c>
      <c r="P21" s="971" t="s">
        <v>52</v>
      </c>
      <c r="Q21" s="61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2:32" s="2" customFormat="1" ht="15.75">
      <c r="B22" s="17"/>
      <c r="C22" s="970" t="s">
        <v>62</v>
      </c>
      <c r="D22" s="971">
        <f t="shared" si="1"/>
        <v>516.7004999999999</v>
      </c>
      <c r="E22" s="971" t="s">
        <v>52</v>
      </c>
      <c r="F22" s="971" t="s">
        <v>52</v>
      </c>
      <c r="G22" s="971">
        <v>249.2715</v>
      </c>
      <c r="H22" s="971">
        <v>267.429</v>
      </c>
      <c r="I22" s="971" t="s">
        <v>52</v>
      </c>
      <c r="J22" s="971" t="s">
        <v>52</v>
      </c>
      <c r="K22" s="971" t="s">
        <v>52</v>
      </c>
      <c r="L22" s="971" t="s">
        <v>52</v>
      </c>
      <c r="M22" s="971" t="s">
        <v>52</v>
      </c>
      <c r="N22" s="971" t="s">
        <v>52</v>
      </c>
      <c r="O22" s="971" t="s">
        <v>52</v>
      </c>
      <c r="P22" s="971" t="s">
        <v>52</v>
      </c>
      <c r="Q22" s="61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2:32" s="2" customFormat="1" ht="15.75">
      <c r="B23" s="17"/>
      <c r="C23" s="970" t="s">
        <v>48</v>
      </c>
      <c r="D23" s="971">
        <f t="shared" si="1"/>
        <v>1155.17534</v>
      </c>
      <c r="E23" s="971" t="s">
        <v>52</v>
      </c>
      <c r="F23" s="971" t="s">
        <v>52</v>
      </c>
      <c r="G23" s="971">
        <v>1155.17534</v>
      </c>
      <c r="H23" s="971" t="s">
        <v>52</v>
      </c>
      <c r="I23" s="971" t="s">
        <v>52</v>
      </c>
      <c r="J23" s="971" t="s">
        <v>52</v>
      </c>
      <c r="K23" s="971" t="s">
        <v>52</v>
      </c>
      <c r="L23" s="971" t="s">
        <v>52</v>
      </c>
      <c r="M23" s="971" t="s">
        <v>52</v>
      </c>
      <c r="N23" s="971" t="s">
        <v>52</v>
      </c>
      <c r="O23" s="971" t="s">
        <v>52</v>
      </c>
      <c r="P23" s="971" t="s">
        <v>52</v>
      </c>
      <c r="Q23" s="6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2:32" s="2" customFormat="1" ht="15.75">
      <c r="B24" s="17"/>
      <c r="C24" s="970" t="s">
        <v>67</v>
      </c>
      <c r="D24" s="971">
        <f t="shared" si="1"/>
        <v>6633.554251000012</v>
      </c>
      <c r="E24" s="971">
        <v>0</v>
      </c>
      <c r="F24" s="971">
        <v>0</v>
      </c>
      <c r="G24" s="971">
        <v>0</v>
      </c>
      <c r="H24" s="971">
        <v>547.7849999999999</v>
      </c>
      <c r="I24" s="971">
        <v>0</v>
      </c>
      <c r="J24" s="971">
        <v>0</v>
      </c>
      <c r="K24" s="971">
        <v>1.00000761449337E-06</v>
      </c>
      <c r="L24" s="971">
        <v>2410.769250000005</v>
      </c>
      <c r="M24" s="971">
        <v>0</v>
      </c>
      <c r="N24" s="971">
        <v>3675</v>
      </c>
      <c r="O24" s="971">
        <v>0</v>
      </c>
      <c r="P24" s="971">
        <v>0</v>
      </c>
      <c r="Q24" s="61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2:25" s="2" customFormat="1" ht="15.75"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4"/>
      <c r="T25" s="49"/>
      <c r="U25" s="49"/>
      <c r="V25" s="10"/>
      <c r="W25" s="11"/>
      <c r="X25" s="49"/>
      <c r="Y25" s="95"/>
    </row>
    <row r="26" spans="2:25" s="2" customFormat="1" ht="15.75">
      <c r="B26" s="26" t="s">
        <v>174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4"/>
      <c r="T26" s="49"/>
      <c r="U26" s="49"/>
      <c r="V26" s="10"/>
      <c r="W26" s="11"/>
      <c r="X26" s="49"/>
      <c r="Y26" s="95"/>
    </row>
    <row r="27" spans="2:25" s="4" customFormat="1" ht="14.25" customHeight="1">
      <c r="B27" s="307" t="s">
        <v>184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5"/>
      <c r="T27" s="66"/>
      <c r="U27" s="66"/>
      <c r="V27" s="10"/>
      <c r="W27" s="11"/>
      <c r="X27" s="66"/>
      <c r="Y27" s="98"/>
    </row>
    <row r="28" spans="2:25" s="2" customFormat="1" ht="15.75" customHeight="1">
      <c r="B28" s="267" t="s">
        <v>185</v>
      </c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3"/>
      <c r="T28" s="49"/>
      <c r="U28" s="49"/>
      <c r="V28" s="10"/>
      <c r="W28" s="11"/>
      <c r="X28" s="49"/>
      <c r="Y28" s="95"/>
    </row>
    <row r="29" spans="2:25" s="2" customFormat="1" ht="20.25" customHeight="1"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V29" s="67"/>
      <c r="W29" s="68"/>
      <c r="X29" s="49"/>
      <c r="Y29" s="95"/>
    </row>
    <row r="30" spans="5:27" s="5" customFormat="1" ht="56.25" customHeight="1">
      <c r="E30" s="35"/>
      <c r="G30" s="36"/>
      <c r="H30" s="36"/>
      <c r="X30" s="972"/>
      <c r="Y30" s="973">
        <f>SUM(Y34:Y43)</f>
        <v>386428.859391</v>
      </c>
      <c r="Z30" s="974" t="e">
        <f>SUM(Z34:Z43)</f>
        <v>#N/A</v>
      </c>
      <c r="AA30" s="975"/>
    </row>
    <row r="31" spans="5:27" s="6" customFormat="1" ht="15.75">
      <c r="E31" s="37"/>
      <c r="F31" s="36"/>
      <c r="I31" s="36"/>
      <c r="J31" s="36"/>
      <c r="K31" s="36"/>
      <c r="L31" s="36"/>
      <c r="M31" s="36"/>
      <c r="N31" s="36"/>
      <c r="O31" s="36"/>
      <c r="P31" s="36"/>
      <c r="S31" s="74"/>
      <c r="X31" s="976"/>
      <c r="Y31" s="977"/>
      <c r="Z31" s="978"/>
      <c r="AA31" s="979"/>
    </row>
    <row r="32" spans="3:27" s="7" customFormat="1" ht="15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X32" s="980" t="s">
        <v>175</v>
      </c>
      <c r="Y32" s="980" t="s">
        <v>176</v>
      </c>
      <c r="Z32" s="981"/>
      <c r="AA32" s="982"/>
    </row>
    <row r="33" spans="4:27" ht="15.75">
      <c r="D33" s="38"/>
      <c r="X33" s="983"/>
      <c r="Y33" s="984">
        <f>SUM(Y34:Y43)</f>
        <v>386428.859391</v>
      </c>
      <c r="Z33" s="981"/>
      <c r="AA33" s="985"/>
    </row>
    <row r="34" spans="3:27" ht="15.75">
      <c r="C34" s="39"/>
      <c r="D34" s="40"/>
      <c r="E34" s="41"/>
      <c r="F34" s="41"/>
      <c r="X34" s="983" t="str">
        <f aca="true" t="shared" si="2" ref="X34:X42">C9</f>
        <v>BELGICA</v>
      </c>
      <c r="Y34" s="984">
        <f aca="true" t="shared" si="3" ref="Y34:Y42">+D9</f>
        <v>87096.92663</v>
      </c>
      <c r="Z34" s="986">
        <f>Y34/$Y$30*100</f>
        <v>22.538929097392487</v>
      </c>
      <c r="AA34" s="987"/>
    </row>
    <row r="35" spans="3:27" ht="15.75">
      <c r="C35" s="39"/>
      <c r="D35" s="40"/>
      <c r="E35" s="41"/>
      <c r="F35" s="41"/>
      <c r="X35" s="983" t="str">
        <f t="shared" si="2"/>
        <v>CHINA</v>
      </c>
      <c r="Y35" s="984">
        <f t="shared" si="3"/>
        <v>96039.54635199999</v>
      </c>
      <c r="Z35" s="986" t="e">
        <f>#N/A</f>
        <v>#N/A</v>
      </c>
      <c r="AA35" s="985"/>
    </row>
    <row r="36" spans="3:27" ht="15.75">
      <c r="C36" s="39"/>
      <c r="D36" s="40"/>
      <c r="E36" s="41"/>
      <c r="F36" s="41"/>
      <c r="X36" s="983" t="str">
        <f t="shared" si="2"/>
        <v>CHILE</v>
      </c>
      <c r="Y36" s="984">
        <f t="shared" si="3"/>
        <v>27958.871518</v>
      </c>
      <c r="Z36" s="986" t="e">
        <f>#N/A</f>
        <v>#N/A</v>
      </c>
      <c r="AA36" s="985"/>
    </row>
    <row r="37" spans="3:27" ht="15.75">
      <c r="C37" s="39"/>
      <c r="D37" s="40"/>
      <c r="E37" s="41"/>
      <c r="F37" s="41"/>
      <c r="X37" s="983" t="str">
        <f t="shared" si="2"/>
        <v>NORUEGA</v>
      </c>
      <c r="Y37" s="984">
        <f t="shared" si="3"/>
        <v>56911.16247000001</v>
      </c>
      <c r="Z37" s="986" t="e">
        <f>#N/A</f>
        <v>#N/A</v>
      </c>
      <c r="AA37" s="985"/>
    </row>
    <row r="38" spans="3:27" ht="15.75">
      <c r="C38" s="39"/>
      <c r="D38" s="40"/>
      <c r="E38" s="41"/>
      <c r="F38" s="41"/>
      <c r="X38" s="983" t="str">
        <f t="shared" si="2"/>
        <v>DINAMARCA</v>
      </c>
      <c r="Y38" s="984">
        <f t="shared" si="3"/>
        <v>51403.9332</v>
      </c>
      <c r="Z38" s="986" t="e">
        <f>#N/A</f>
        <v>#N/A</v>
      </c>
      <c r="AA38" s="985"/>
    </row>
    <row r="39" spans="3:27" ht="15.75">
      <c r="C39" s="39"/>
      <c r="D39" s="40"/>
      <c r="E39" s="41"/>
      <c r="F39" s="41"/>
      <c r="X39" s="983" t="str">
        <f t="shared" si="2"/>
        <v>AUSTRALIA</v>
      </c>
      <c r="Y39" s="984">
        <f t="shared" si="3"/>
        <v>17493.522210000003</v>
      </c>
      <c r="Z39" s="986" t="e">
        <f>#N/A</f>
        <v>#N/A</v>
      </c>
      <c r="AA39" s="985"/>
    </row>
    <row r="40" spans="3:27" ht="15.75">
      <c r="C40" s="39"/>
      <c r="D40" s="40"/>
      <c r="E40" s="41"/>
      <c r="F40" s="41"/>
      <c r="X40" s="983" t="str">
        <f t="shared" si="2"/>
        <v>PAISES BAJOS</v>
      </c>
      <c r="Y40" s="984">
        <f t="shared" si="3"/>
        <v>4800.2</v>
      </c>
      <c r="Z40" s="986" t="e">
        <f>#N/A</f>
        <v>#N/A</v>
      </c>
      <c r="AA40" s="985"/>
    </row>
    <row r="41" spans="3:27" ht="15.75">
      <c r="C41" s="39"/>
      <c r="D41" s="40"/>
      <c r="E41" s="41"/>
      <c r="F41" s="41"/>
      <c r="X41" s="983" t="str">
        <f t="shared" si="2"/>
        <v>CANADA</v>
      </c>
      <c r="Y41" s="984">
        <f t="shared" si="3"/>
        <v>12291.63156</v>
      </c>
      <c r="Z41" s="986" t="e">
        <f>#N/A</f>
        <v>#N/A</v>
      </c>
      <c r="AA41" s="985"/>
    </row>
    <row r="42" spans="3:27" ht="15.75">
      <c r="C42" s="39"/>
      <c r="D42" s="40"/>
      <c r="E42" s="41"/>
      <c r="F42" s="41"/>
      <c r="X42" s="983" t="str">
        <f t="shared" si="2"/>
        <v>JAPON</v>
      </c>
      <c r="Y42" s="984">
        <f t="shared" si="3"/>
        <v>12742.936910000002</v>
      </c>
      <c r="Z42" s="986" t="e">
        <f>#N/A</f>
        <v>#N/A</v>
      </c>
      <c r="AA42" s="986"/>
    </row>
    <row r="43" spans="3:27" ht="15.75">
      <c r="C43" s="12"/>
      <c r="D43" s="12"/>
      <c r="E43" s="42"/>
      <c r="F43" s="12"/>
      <c r="G43" s="12"/>
      <c r="X43" s="983" t="s">
        <v>29</v>
      </c>
      <c r="Y43" s="984">
        <f>Y46-Y47</f>
        <v>19690.128541000013</v>
      </c>
      <c r="Z43" s="986" t="e">
        <f>#N/A</f>
        <v>#N/A</v>
      </c>
      <c r="AA43" s="985"/>
    </row>
    <row r="44" spans="3:27" ht="15.75">
      <c r="C44" s="12"/>
      <c r="D44" s="12"/>
      <c r="E44" s="42"/>
      <c r="F44" s="12"/>
      <c r="G44" s="12"/>
      <c r="X44" s="983"/>
      <c r="Y44" s="984"/>
      <c r="Z44" s="981"/>
      <c r="AA44" s="985"/>
    </row>
    <row r="45" spans="3:27" ht="15.75">
      <c r="C45" s="12"/>
      <c r="D45" s="12"/>
      <c r="E45" s="42"/>
      <c r="F45" s="12"/>
      <c r="G45" s="12"/>
      <c r="X45" s="983"/>
      <c r="Y45" s="984"/>
      <c r="Z45" s="981"/>
      <c r="AA45" s="985"/>
    </row>
    <row r="46" spans="24:27" ht="15.75">
      <c r="X46" s="983"/>
      <c r="Y46" s="984">
        <f>D7</f>
        <v>386428.859391</v>
      </c>
      <c r="Z46" s="981"/>
      <c r="AA46" s="985"/>
    </row>
    <row r="47" spans="24:27" ht="15.75">
      <c r="X47" s="983"/>
      <c r="Y47" s="984">
        <f>SUM(Y34:Y42)</f>
        <v>366738.73085</v>
      </c>
      <c r="Z47" s="981"/>
      <c r="AA47" s="985"/>
    </row>
    <row r="48" spans="20:23" ht="15.75">
      <c r="T48" s="84"/>
      <c r="U48" s="85"/>
      <c r="V48" s="81"/>
      <c r="W48" s="86"/>
    </row>
    <row r="49" spans="20:23" ht="15.75">
      <c r="T49" s="84"/>
      <c r="U49" s="85"/>
      <c r="V49" s="81"/>
      <c r="W49" s="86"/>
    </row>
    <row r="50" spans="20:23" ht="15.75">
      <c r="T50" s="89"/>
      <c r="U50" s="40"/>
      <c r="V50" s="67"/>
      <c r="W50" s="68"/>
    </row>
    <row r="51" spans="20:21" ht="15.75">
      <c r="T51" s="90"/>
      <c r="U51" s="91"/>
    </row>
    <row r="52" spans="20:21" ht="15.75">
      <c r="T52" s="92"/>
      <c r="U52" s="91"/>
    </row>
    <row r="53" spans="20:21" ht="15.75">
      <c r="T53" s="90"/>
      <c r="U53" s="91"/>
    </row>
    <row r="54" spans="20:21" ht="15.75">
      <c r="T54" s="90"/>
      <c r="U54" s="91"/>
    </row>
    <row r="55" spans="20:21" ht="15.75">
      <c r="T55" s="90"/>
      <c r="U55" s="91"/>
    </row>
    <row r="56" spans="3:21" ht="15.75">
      <c r="C56" s="43"/>
      <c r="T56" s="90"/>
      <c r="U56" s="91"/>
    </row>
    <row r="57" spans="3:21" ht="15.75">
      <c r="C57" s="43"/>
      <c r="T57" s="90"/>
      <c r="U57" s="91"/>
    </row>
    <row r="58" spans="3:21" ht="15.75">
      <c r="C58" s="307" t="s">
        <v>184</v>
      </c>
      <c r="T58" s="90"/>
      <c r="U58" s="91"/>
    </row>
    <row r="59" spans="3:21" ht="15.75">
      <c r="C59" s="43"/>
      <c r="T59" s="90"/>
      <c r="U59" s="91"/>
    </row>
    <row r="60" spans="3:21" ht="15.75">
      <c r="C60" s="43"/>
      <c r="T60" s="90"/>
      <c r="U60" s="91"/>
    </row>
    <row r="61" spans="3:21" ht="15.75">
      <c r="C61" s="43"/>
      <c r="T61" s="90"/>
      <c r="U61" s="91"/>
    </row>
    <row r="62" spans="3:21" ht="15.75">
      <c r="C62" s="43"/>
      <c r="T62" s="90"/>
      <c r="U62" s="91"/>
    </row>
    <row r="63" spans="3:21" ht="15.75">
      <c r="C63" s="43"/>
      <c r="T63" s="90"/>
      <c r="U63" s="91"/>
    </row>
    <row r="64" spans="3:21" ht="15.75">
      <c r="C64" s="43"/>
      <c r="T64" s="93"/>
      <c r="U64" s="91"/>
    </row>
    <row r="65" ht="15.75">
      <c r="C65" s="43"/>
    </row>
    <row r="66" ht="15.75">
      <c r="C66" s="43"/>
    </row>
    <row r="67" ht="15.75">
      <c r="C67" s="43"/>
    </row>
    <row r="68" ht="15.75">
      <c r="C68" s="43"/>
    </row>
    <row r="69" ht="15.75">
      <c r="C69" s="43"/>
    </row>
    <row r="70" ht="15.75">
      <c r="C70" s="43"/>
    </row>
    <row r="71" ht="15.75">
      <c r="C71" s="43"/>
    </row>
    <row r="72" ht="15.75">
      <c r="C72" s="43"/>
    </row>
    <row r="73" ht="15.75">
      <c r="C73" s="43"/>
    </row>
    <row r="74" ht="15.75">
      <c r="C74" s="43"/>
    </row>
    <row r="75" ht="15.75">
      <c r="C75" s="43"/>
    </row>
    <row r="76" ht="15.75">
      <c r="C76" s="43"/>
    </row>
    <row r="77" ht="15.75">
      <c r="C77" s="43"/>
    </row>
    <row r="78" ht="15.75">
      <c r="C78" s="43"/>
    </row>
    <row r="79" ht="15.75">
      <c r="C79" s="43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257"/>
  <sheetViews>
    <sheetView showGridLines="0" zoomScale="80" zoomScaleNormal="80" workbookViewId="0" topLeftCell="A28">
      <selection activeCell="F22" sqref="F22"/>
    </sheetView>
  </sheetViews>
  <sheetFormatPr defaultColWidth="9.77734375" defaultRowHeight="15"/>
  <cols>
    <col min="1" max="1" width="0.88671875" style="554" customWidth="1"/>
    <col min="2" max="2" width="0.23046875" style="554" customWidth="1"/>
    <col min="3" max="3" width="2.88671875" style="554" customWidth="1"/>
    <col min="4" max="4" width="3.21484375" style="554" customWidth="1"/>
    <col min="5" max="5" width="22.3359375" style="554" customWidth="1"/>
    <col min="6" max="6" width="11.21484375" style="554" customWidth="1"/>
    <col min="7" max="7" width="13.4453125" style="554" bestFit="1" customWidth="1"/>
    <col min="8" max="18" width="10.99609375" style="554" bestFit="1" customWidth="1"/>
    <col min="19" max="19" width="0.55078125" style="554" customWidth="1"/>
    <col min="20" max="20" width="1.99609375" style="554" customWidth="1"/>
    <col min="21" max="21" width="4.77734375" style="818" customWidth="1"/>
    <col min="22" max="22" width="28.6640625" style="819" customWidth="1"/>
    <col min="23" max="23" width="13.77734375" style="819" customWidth="1"/>
    <col min="24" max="24" width="9.77734375" style="820" customWidth="1"/>
    <col min="25" max="37" width="9.77734375" style="819" customWidth="1"/>
    <col min="38" max="39" width="9.77734375" style="821" customWidth="1"/>
    <col min="40" max="45" width="9.77734375" style="822" customWidth="1"/>
    <col min="46" max="47" width="9.77734375" style="817" customWidth="1"/>
    <col min="48" max="142" width="9.77734375" style="554" customWidth="1"/>
    <col min="143" max="145" width="1.2265625" style="554" customWidth="1"/>
    <col min="146" max="146" width="9.77734375" style="554" customWidth="1"/>
    <col min="147" max="147" width="1.2265625" style="554" customWidth="1"/>
    <col min="148" max="16384" width="9.77734375" style="554" customWidth="1"/>
  </cols>
  <sheetData>
    <row r="1" spans="3:19" ht="16.5">
      <c r="C1" s="1000" t="s">
        <v>186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</row>
    <row r="2" spans="2:19" ht="16.5">
      <c r="B2" s="556"/>
      <c r="C2" s="1001" t="s">
        <v>43</v>
      </c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</row>
    <row r="3" spans="2:19" ht="12.75">
      <c r="B3" s="556"/>
      <c r="C3" s="30"/>
      <c r="D3" s="30"/>
      <c r="E3" s="30"/>
      <c r="F3" s="557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93"/>
    </row>
    <row r="4" spans="2:47" s="548" customFormat="1" ht="39" customHeight="1">
      <c r="B4" s="559"/>
      <c r="C4" s="1007" t="s">
        <v>1</v>
      </c>
      <c r="D4" s="1008"/>
      <c r="E4" s="1009"/>
      <c r="F4" s="560" t="s">
        <v>2</v>
      </c>
      <c r="G4" s="561" t="s">
        <v>3</v>
      </c>
      <c r="H4" s="561" t="s">
        <v>4</v>
      </c>
      <c r="I4" s="561" t="s">
        <v>5</v>
      </c>
      <c r="J4" s="561" t="s">
        <v>6</v>
      </c>
      <c r="K4" s="561" t="s">
        <v>7</v>
      </c>
      <c r="L4" s="561" t="s">
        <v>8</v>
      </c>
      <c r="M4" s="561" t="s">
        <v>9</v>
      </c>
      <c r="N4" s="561" t="s">
        <v>10</v>
      </c>
      <c r="O4" s="561" t="s">
        <v>11</v>
      </c>
      <c r="P4" s="561" t="s">
        <v>12</v>
      </c>
      <c r="Q4" s="561" t="s">
        <v>13</v>
      </c>
      <c r="R4" s="594" t="s">
        <v>14</v>
      </c>
      <c r="S4" s="595"/>
      <c r="U4" s="824"/>
      <c r="V4" s="825"/>
      <c r="W4" s="825"/>
      <c r="X4" s="826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8"/>
      <c r="AM4" s="828"/>
      <c r="AN4" s="829"/>
      <c r="AO4" s="829"/>
      <c r="AP4" s="829"/>
      <c r="AQ4" s="829"/>
      <c r="AR4" s="829"/>
      <c r="AS4" s="829"/>
      <c r="AT4" s="823"/>
      <c r="AU4" s="823"/>
    </row>
    <row r="5" spans="2:47" s="548" customFormat="1" ht="15">
      <c r="B5" s="562"/>
      <c r="C5" s="563"/>
      <c r="D5" s="564"/>
      <c r="E5" s="564"/>
      <c r="F5" s="565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96"/>
      <c r="U5" s="824"/>
      <c r="V5" s="825"/>
      <c r="W5" s="825"/>
      <c r="X5" s="826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8"/>
      <c r="AM5" s="828"/>
      <c r="AN5" s="829"/>
      <c r="AO5" s="829"/>
      <c r="AP5" s="829"/>
      <c r="AQ5" s="829"/>
      <c r="AR5" s="829"/>
      <c r="AS5" s="829"/>
      <c r="AT5" s="823"/>
      <c r="AU5" s="823"/>
    </row>
    <row r="6" spans="2:47" s="549" customFormat="1" ht="18.75" customHeight="1">
      <c r="B6" s="567"/>
      <c r="C6" s="1010" t="s">
        <v>2</v>
      </c>
      <c r="D6" s="1011"/>
      <c r="E6" s="1011"/>
      <c r="F6" s="899">
        <f aca="true" t="shared" si="0" ref="F6:R6">+F8+F20+F27</f>
        <v>3859978.646248477</v>
      </c>
      <c r="G6" s="899">
        <f t="shared" si="0"/>
        <v>298016.8591303772</v>
      </c>
      <c r="H6" s="899">
        <f t="shared" si="0"/>
        <v>467905.4804481701</v>
      </c>
      <c r="I6" s="899">
        <f t="shared" si="0"/>
        <v>394299.7567533088</v>
      </c>
      <c r="J6" s="899">
        <f t="shared" si="0"/>
        <v>371747.5972204775</v>
      </c>
      <c r="K6" s="899">
        <f t="shared" si="0"/>
        <v>281141.610478119</v>
      </c>
      <c r="L6" s="899">
        <f t="shared" si="0"/>
        <v>346169.8246570557</v>
      </c>
      <c r="M6" s="899">
        <f t="shared" si="0"/>
        <v>414014.70027864084</v>
      </c>
      <c r="N6" s="899">
        <f t="shared" si="0"/>
        <v>424091.99868038704</v>
      </c>
      <c r="O6" s="899">
        <f t="shared" si="0"/>
        <v>296281.8300226183</v>
      </c>
      <c r="P6" s="899">
        <f t="shared" si="0"/>
        <v>231743.55184058927</v>
      </c>
      <c r="Q6" s="899">
        <f t="shared" si="0"/>
        <v>118186.38004533663</v>
      </c>
      <c r="R6" s="899">
        <f t="shared" si="0"/>
        <v>216379.056693396</v>
      </c>
      <c r="S6" s="597"/>
      <c r="U6" s="831"/>
      <c r="V6" s="832"/>
      <c r="W6" s="832"/>
      <c r="X6" s="833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5"/>
      <c r="AM6" s="835"/>
      <c r="AN6" s="836"/>
      <c r="AO6" s="836"/>
      <c r="AP6" s="836"/>
      <c r="AQ6" s="836"/>
      <c r="AR6" s="836"/>
      <c r="AS6" s="836"/>
      <c r="AT6" s="830"/>
      <c r="AU6" s="830"/>
    </row>
    <row r="7" spans="2:47" s="548" customFormat="1" ht="18.75" customHeight="1">
      <c r="B7" s="562"/>
      <c r="C7" s="568"/>
      <c r="D7" s="569"/>
      <c r="E7" s="569"/>
      <c r="F7" s="900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596"/>
      <c r="U7" s="824"/>
      <c r="V7" s="825"/>
      <c r="W7" s="825"/>
      <c r="X7" s="826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8"/>
      <c r="AM7" s="828"/>
      <c r="AN7" s="829"/>
      <c r="AO7" s="829"/>
      <c r="AP7" s="829"/>
      <c r="AQ7" s="829"/>
      <c r="AR7" s="829"/>
      <c r="AS7" s="829"/>
      <c r="AT7" s="823"/>
      <c r="AU7" s="823"/>
    </row>
    <row r="8" spans="2:47" s="549" customFormat="1" ht="18.75" customHeight="1">
      <c r="B8" s="567"/>
      <c r="C8" s="570"/>
      <c r="D8" s="571" t="s">
        <v>15</v>
      </c>
      <c r="E8" s="571"/>
      <c r="F8" s="899">
        <f>+F10+F13+F17</f>
        <v>1476924.6367122615</v>
      </c>
      <c r="G8" s="899">
        <f>SUM(G10,G13,G17)</f>
        <v>95621.47836280477</v>
      </c>
      <c r="H8" s="899">
        <f aca="true" t="shared" si="1" ref="H8:R8">+H10+H13+H17</f>
        <v>129805.48011536771</v>
      </c>
      <c r="I8" s="899">
        <f t="shared" si="1"/>
        <v>147578.50021550883</v>
      </c>
      <c r="J8" s="899">
        <f t="shared" si="1"/>
        <v>155836.58700753184</v>
      </c>
      <c r="K8" s="899">
        <f t="shared" si="1"/>
        <v>145889.56686078984</v>
      </c>
      <c r="L8" s="899">
        <f t="shared" si="1"/>
        <v>136828.5285224487</v>
      </c>
      <c r="M8" s="899">
        <f t="shared" si="1"/>
        <v>130434.19287180733</v>
      </c>
      <c r="N8" s="899">
        <f t="shared" si="1"/>
        <v>106338.96982693585</v>
      </c>
      <c r="O8" s="899">
        <f t="shared" si="1"/>
        <v>118648.6776910672</v>
      </c>
      <c r="P8" s="899">
        <f t="shared" si="1"/>
        <v>99514.60870699804</v>
      </c>
      <c r="Q8" s="899">
        <f t="shared" si="1"/>
        <v>84939.8795423579</v>
      </c>
      <c r="R8" s="899">
        <f t="shared" si="1"/>
        <v>125488.16698864313</v>
      </c>
      <c r="S8" s="597"/>
      <c r="U8" s="831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4"/>
      <c r="AI8" s="834"/>
      <c r="AJ8" s="834"/>
      <c r="AK8" s="834"/>
      <c r="AL8" s="835"/>
      <c r="AM8" s="835"/>
      <c r="AN8" s="836"/>
      <c r="AO8" s="836"/>
      <c r="AP8" s="836"/>
      <c r="AQ8" s="836"/>
      <c r="AR8" s="836"/>
      <c r="AS8" s="836"/>
      <c r="AT8" s="830"/>
      <c r="AU8" s="830"/>
    </row>
    <row r="9" spans="2:47" s="548" customFormat="1" ht="18.75" customHeight="1">
      <c r="B9" s="562"/>
      <c r="C9" s="572"/>
      <c r="D9" s="569"/>
      <c r="E9" s="569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596"/>
      <c r="U9" s="824"/>
      <c r="V9" s="837"/>
      <c r="W9" s="837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827"/>
      <c r="AI9" s="827"/>
      <c r="AJ9" s="827"/>
      <c r="AK9" s="827"/>
      <c r="AL9" s="828"/>
      <c r="AM9" s="828"/>
      <c r="AN9" s="829"/>
      <c r="AO9" s="829"/>
      <c r="AP9" s="829"/>
      <c r="AQ9" s="829"/>
      <c r="AR9" s="829"/>
      <c r="AS9" s="829"/>
      <c r="AT9" s="823"/>
      <c r="AU9" s="823"/>
    </row>
    <row r="10" spans="2:47" s="548" customFormat="1" ht="18.75" customHeight="1">
      <c r="B10" s="562"/>
      <c r="C10" s="572"/>
      <c r="D10" s="573" t="s">
        <v>16</v>
      </c>
      <c r="E10" s="574" t="s">
        <v>17</v>
      </c>
      <c r="F10" s="900">
        <f>+F11</f>
        <v>40914.3403799491</v>
      </c>
      <c r="G10" s="900">
        <f aca="true" t="shared" si="2" ref="G10:R10">SUM(G11:G11)</f>
        <v>2125.60824</v>
      </c>
      <c r="H10" s="900">
        <f t="shared" si="2"/>
        <v>3994.5429598987002</v>
      </c>
      <c r="I10" s="900">
        <f t="shared" si="2"/>
        <v>3895.2776131000005</v>
      </c>
      <c r="J10" s="900">
        <f t="shared" si="2"/>
        <v>4866.731476112399</v>
      </c>
      <c r="K10" s="900">
        <f t="shared" si="2"/>
        <v>5164.815246215</v>
      </c>
      <c r="L10" s="900">
        <f t="shared" si="2"/>
        <v>3222.8445930020002</v>
      </c>
      <c r="M10" s="900">
        <f t="shared" si="2"/>
        <v>4116.5576640009995</v>
      </c>
      <c r="N10" s="900">
        <f t="shared" si="2"/>
        <v>3491.7542842000003</v>
      </c>
      <c r="O10" s="900">
        <f t="shared" si="2"/>
        <v>3388.2429492</v>
      </c>
      <c r="P10" s="900">
        <f t="shared" si="2"/>
        <v>2883.828801319999</v>
      </c>
      <c r="Q10" s="900">
        <f t="shared" si="2"/>
        <v>1937.4952866999997</v>
      </c>
      <c r="R10" s="900">
        <f t="shared" si="2"/>
        <v>1826.6412662</v>
      </c>
      <c r="S10" s="596"/>
      <c r="U10" s="824"/>
      <c r="V10" s="827"/>
      <c r="W10" s="838"/>
      <c r="X10" s="826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8"/>
      <c r="AM10" s="828"/>
      <c r="AN10" s="829"/>
      <c r="AO10" s="829"/>
      <c r="AP10" s="829"/>
      <c r="AQ10" s="829"/>
      <c r="AR10" s="829"/>
      <c r="AS10" s="829"/>
      <c r="AT10" s="823"/>
      <c r="AU10" s="823"/>
    </row>
    <row r="11" spans="2:47" s="548" customFormat="1" ht="18.75" customHeight="1">
      <c r="B11" s="562"/>
      <c r="C11" s="572"/>
      <c r="D11" s="573"/>
      <c r="E11" s="574" t="s">
        <v>18</v>
      </c>
      <c r="F11" s="900">
        <f>SUM(G11:R11)</f>
        <v>40914.3403799491</v>
      </c>
      <c r="G11" s="746">
        <v>2125.60824</v>
      </c>
      <c r="H11" s="746">
        <v>3994.5429598987002</v>
      </c>
      <c r="I11" s="746">
        <v>3895.2776131000005</v>
      </c>
      <c r="J11" s="746">
        <v>4866.731476112399</v>
      </c>
      <c r="K11" s="746">
        <v>5164.815246215</v>
      </c>
      <c r="L11" s="746">
        <v>3222.8445930020002</v>
      </c>
      <c r="M11" s="746">
        <v>4116.5576640009995</v>
      </c>
      <c r="N11" s="746">
        <v>3491.7542842000003</v>
      </c>
      <c r="O11" s="746">
        <v>3388.2429492</v>
      </c>
      <c r="P11" s="746">
        <v>2883.828801319999</v>
      </c>
      <c r="Q11" s="746">
        <v>1937.4952866999997</v>
      </c>
      <c r="R11" s="746">
        <v>1826.6412662</v>
      </c>
      <c r="S11" s="596"/>
      <c r="U11" s="824"/>
      <c r="V11" s="827"/>
      <c r="W11" s="838"/>
      <c r="X11" s="826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  <c r="AM11" s="828"/>
      <c r="AN11" s="829"/>
      <c r="AO11" s="829"/>
      <c r="AP11" s="829"/>
      <c r="AQ11" s="829"/>
      <c r="AR11" s="829"/>
      <c r="AS11" s="829"/>
      <c r="AT11" s="823"/>
      <c r="AU11" s="823"/>
    </row>
    <row r="12" spans="2:47" s="548" customFormat="1" ht="10.5" customHeight="1">
      <c r="B12" s="562"/>
      <c r="C12" s="572"/>
      <c r="D12" s="573"/>
      <c r="E12" s="574"/>
      <c r="F12" s="900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596"/>
      <c r="U12" s="824"/>
      <c r="V12" s="827"/>
      <c r="W12" s="838"/>
      <c r="X12" s="826"/>
      <c r="Y12" s="827"/>
      <c r="Z12" s="827"/>
      <c r="AA12" s="827"/>
      <c r="AB12" s="827"/>
      <c r="AC12" s="827"/>
      <c r="AD12" s="827"/>
      <c r="AE12" s="827"/>
      <c r="AF12" s="827"/>
      <c r="AG12" s="827"/>
      <c r="AH12" s="827"/>
      <c r="AI12" s="827"/>
      <c r="AJ12" s="827"/>
      <c r="AK12" s="827"/>
      <c r="AL12" s="828"/>
      <c r="AM12" s="828"/>
      <c r="AN12" s="829"/>
      <c r="AO12" s="829"/>
      <c r="AP12" s="829"/>
      <c r="AQ12" s="829"/>
      <c r="AR12" s="829"/>
      <c r="AS12" s="829"/>
      <c r="AT12" s="823"/>
      <c r="AU12" s="823"/>
    </row>
    <row r="13" spans="2:47" s="548" customFormat="1" ht="18.75" customHeight="1">
      <c r="B13" s="562"/>
      <c r="C13" s="572"/>
      <c r="D13" s="573" t="s">
        <v>19</v>
      </c>
      <c r="E13" s="574" t="s">
        <v>20</v>
      </c>
      <c r="F13" s="900">
        <f>SUM(G13:R13)</f>
        <v>1312115.84006475</v>
      </c>
      <c r="G13" s="900">
        <f aca="true" t="shared" si="3" ref="G13:R13">+G14+G15</f>
        <v>87501.07347890477</v>
      </c>
      <c r="H13" s="900">
        <f t="shared" si="3"/>
        <v>116757.28049806901</v>
      </c>
      <c r="I13" s="900">
        <f t="shared" si="3"/>
        <v>134805.0236345088</v>
      </c>
      <c r="J13" s="900">
        <f t="shared" si="3"/>
        <v>137895.24862459945</v>
      </c>
      <c r="K13" s="900">
        <f t="shared" si="3"/>
        <v>127917.07443356485</v>
      </c>
      <c r="L13" s="900">
        <f t="shared" si="3"/>
        <v>123510.74238305671</v>
      </c>
      <c r="M13" s="900">
        <f t="shared" si="3"/>
        <v>115165.86587570223</v>
      </c>
      <c r="N13" s="900">
        <f t="shared" si="3"/>
        <v>95777.05747923686</v>
      </c>
      <c r="O13" s="900">
        <f t="shared" si="3"/>
        <v>103920.27275114921</v>
      </c>
      <c r="P13" s="900">
        <f t="shared" si="3"/>
        <v>83245.93426296805</v>
      </c>
      <c r="Q13" s="900">
        <f t="shared" si="3"/>
        <v>73948.4362783689</v>
      </c>
      <c r="R13" s="900">
        <f t="shared" si="3"/>
        <v>111671.83036462114</v>
      </c>
      <c r="S13" s="596"/>
      <c r="U13" s="824"/>
      <c r="V13" s="827"/>
      <c r="W13" s="838"/>
      <c r="X13" s="826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8"/>
      <c r="AM13" s="828"/>
      <c r="AN13" s="829"/>
      <c r="AO13" s="829"/>
      <c r="AP13" s="829"/>
      <c r="AQ13" s="829"/>
      <c r="AR13" s="829"/>
      <c r="AS13" s="829"/>
      <c r="AT13" s="823"/>
      <c r="AU13" s="823"/>
    </row>
    <row r="14" spans="2:47" s="548" customFormat="1" ht="18.75" customHeight="1">
      <c r="B14" s="562"/>
      <c r="C14" s="572"/>
      <c r="D14" s="573"/>
      <c r="E14" s="574" t="s">
        <v>18</v>
      </c>
      <c r="F14" s="900">
        <f>SUM(G14:R14)</f>
        <v>1275512.5396023141</v>
      </c>
      <c r="G14" s="746">
        <v>83833.01704201478</v>
      </c>
      <c r="H14" s="746">
        <v>112873.90216712901</v>
      </c>
      <c r="I14" s="746">
        <v>132032.31406030382</v>
      </c>
      <c r="J14" s="746">
        <v>134526.38176229945</v>
      </c>
      <c r="K14" s="746">
        <v>124499.43065206485</v>
      </c>
      <c r="L14" s="746">
        <v>121524.22746945672</v>
      </c>
      <c r="M14" s="746">
        <v>112298.33009992224</v>
      </c>
      <c r="N14" s="746">
        <v>93951.74421793685</v>
      </c>
      <c r="O14" s="746">
        <v>101344.03162753921</v>
      </c>
      <c r="P14" s="746">
        <v>79298.20267043804</v>
      </c>
      <c r="Q14" s="746">
        <v>71756.1089910779</v>
      </c>
      <c r="R14" s="746">
        <v>107574.84884213115</v>
      </c>
      <c r="S14" s="598"/>
      <c r="U14" s="824"/>
      <c r="V14" s="827"/>
      <c r="W14" s="838"/>
      <c r="X14" s="826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8"/>
      <c r="AM14" s="828"/>
      <c r="AN14" s="829"/>
      <c r="AO14" s="829"/>
      <c r="AP14" s="829"/>
      <c r="AQ14" s="829"/>
      <c r="AR14" s="829"/>
      <c r="AS14" s="829"/>
      <c r="AT14" s="823"/>
      <c r="AU14" s="823"/>
    </row>
    <row r="15" spans="2:47" s="548" customFormat="1" ht="18.75" customHeight="1">
      <c r="B15" s="562"/>
      <c r="C15" s="572"/>
      <c r="D15" s="573"/>
      <c r="E15" s="574" t="s">
        <v>21</v>
      </c>
      <c r="F15" s="900">
        <f>SUM(G15:R15)</f>
        <v>36603.300462436004</v>
      </c>
      <c r="G15" s="746">
        <v>3668.0564368900004</v>
      </c>
      <c r="H15" s="746">
        <v>3883.378330939999</v>
      </c>
      <c r="I15" s="746">
        <v>2772.7095742049996</v>
      </c>
      <c r="J15" s="746">
        <v>3368.8668623</v>
      </c>
      <c r="K15" s="746">
        <v>3417.6437815</v>
      </c>
      <c r="L15" s="746">
        <v>1986.5149136000002</v>
      </c>
      <c r="M15" s="746">
        <v>2867.5357757799998</v>
      </c>
      <c r="N15" s="746">
        <v>1825.3132613</v>
      </c>
      <c r="O15" s="746">
        <v>2576.2411236100006</v>
      </c>
      <c r="P15" s="746">
        <v>3947.7315925300004</v>
      </c>
      <c r="Q15" s="746">
        <v>2192.327287291</v>
      </c>
      <c r="R15" s="746">
        <v>4096.981522489999</v>
      </c>
      <c r="S15" s="598"/>
      <c r="U15" s="824"/>
      <c r="V15" s="827"/>
      <c r="W15" s="838"/>
      <c r="X15" s="826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  <c r="AL15" s="828"/>
      <c r="AM15" s="828"/>
      <c r="AN15" s="829"/>
      <c r="AO15" s="829"/>
      <c r="AP15" s="829"/>
      <c r="AQ15" s="829"/>
      <c r="AR15" s="829"/>
      <c r="AS15" s="829"/>
      <c r="AT15" s="823"/>
      <c r="AU15" s="823"/>
    </row>
    <row r="16" spans="2:47" s="548" customFormat="1" ht="10.5" customHeight="1">
      <c r="B16" s="562"/>
      <c r="C16" s="572"/>
      <c r="D16" s="573"/>
      <c r="E16" s="574"/>
      <c r="F16" s="90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596"/>
      <c r="U16" s="824"/>
      <c r="V16" s="827"/>
      <c r="W16" s="838"/>
      <c r="X16" s="826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827"/>
      <c r="AL16" s="828"/>
      <c r="AM16" s="828"/>
      <c r="AN16" s="829"/>
      <c r="AO16" s="829"/>
      <c r="AP16" s="829"/>
      <c r="AQ16" s="829"/>
      <c r="AR16" s="829"/>
      <c r="AS16" s="829"/>
      <c r="AT16" s="823"/>
      <c r="AU16" s="823"/>
    </row>
    <row r="17" spans="2:47" s="548" customFormat="1" ht="18.75" customHeight="1">
      <c r="B17" s="562"/>
      <c r="C17" s="572"/>
      <c r="D17" s="573" t="s">
        <v>22</v>
      </c>
      <c r="E17" s="574" t="s">
        <v>23</v>
      </c>
      <c r="F17" s="900">
        <f>SUM(G17:R17)</f>
        <v>123894.45626756211</v>
      </c>
      <c r="G17" s="900">
        <f aca="true" t="shared" si="4" ref="G17:R17">SUM(G18:G18)</f>
        <v>5994.7966439</v>
      </c>
      <c r="H17" s="900">
        <f t="shared" si="4"/>
        <v>9053.656657400003</v>
      </c>
      <c r="I17" s="900">
        <f t="shared" si="4"/>
        <v>8878.198967900002</v>
      </c>
      <c r="J17" s="900">
        <f t="shared" si="4"/>
        <v>13074.606906820007</v>
      </c>
      <c r="K17" s="900">
        <f t="shared" si="4"/>
        <v>12807.677181009998</v>
      </c>
      <c r="L17" s="900">
        <f t="shared" si="4"/>
        <v>10094.94154639</v>
      </c>
      <c r="M17" s="900">
        <f t="shared" si="4"/>
        <v>11151.769332104099</v>
      </c>
      <c r="N17" s="900">
        <f t="shared" si="4"/>
        <v>7070.1580634990005</v>
      </c>
      <c r="O17" s="900">
        <f t="shared" si="4"/>
        <v>11340.161990718001</v>
      </c>
      <c r="P17" s="900">
        <f t="shared" si="4"/>
        <v>13384.845642710006</v>
      </c>
      <c r="Q17" s="900">
        <f t="shared" si="4"/>
        <v>9053.947977289004</v>
      </c>
      <c r="R17" s="900">
        <f t="shared" si="4"/>
        <v>11989.695357822002</v>
      </c>
      <c r="S17" s="596"/>
      <c r="U17" s="824"/>
      <c r="V17" s="827"/>
      <c r="W17" s="838"/>
      <c r="X17" s="826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7"/>
      <c r="AK17" s="827"/>
      <c r="AL17" s="828"/>
      <c r="AM17" s="828"/>
      <c r="AN17" s="829"/>
      <c r="AO17" s="829"/>
      <c r="AP17" s="829"/>
      <c r="AQ17" s="829"/>
      <c r="AR17" s="829"/>
      <c r="AS17" s="829"/>
      <c r="AT17" s="823"/>
      <c r="AU17" s="823"/>
    </row>
    <row r="18" spans="2:47" s="548" customFormat="1" ht="18.75" customHeight="1">
      <c r="B18" s="562"/>
      <c r="C18" s="572"/>
      <c r="D18" s="573"/>
      <c r="E18" s="574" t="s">
        <v>18</v>
      </c>
      <c r="F18" s="900">
        <f>SUM(G18:R18)</f>
        <v>123894.45626756211</v>
      </c>
      <c r="G18" s="900">
        <v>5994.7966439</v>
      </c>
      <c r="H18" s="900">
        <v>9053.656657400003</v>
      </c>
      <c r="I18" s="900">
        <v>8878.198967900002</v>
      </c>
      <c r="J18" s="900">
        <v>13074.606906820007</v>
      </c>
      <c r="K18" s="900">
        <v>12807.677181009998</v>
      </c>
      <c r="L18" s="900">
        <v>10094.94154639</v>
      </c>
      <c r="M18" s="900">
        <v>11151.769332104099</v>
      </c>
      <c r="N18" s="900">
        <v>7070.1580634990005</v>
      </c>
      <c r="O18" s="900">
        <v>11340.161990718001</v>
      </c>
      <c r="P18" s="900">
        <v>13384.845642710006</v>
      </c>
      <c r="Q18" s="900">
        <v>9053.947977289004</v>
      </c>
      <c r="R18" s="900">
        <v>11989.695357822002</v>
      </c>
      <c r="S18" s="598"/>
      <c r="U18" s="824"/>
      <c r="V18" s="827"/>
      <c r="W18" s="838"/>
      <c r="X18" s="826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7"/>
      <c r="AK18" s="827"/>
      <c r="AL18" s="828"/>
      <c r="AM18" s="828"/>
      <c r="AN18" s="829"/>
      <c r="AO18" s="829"/>
      <c r="AP18" s="829"/>
      <c r="AQ18" s="829"/>
      <c r="AR18" s="829"/>
      <c r="AS18" s="829"/>
      <c r="AT18" s="823"/>
      <c r="AU18" s="823"/>
    </row>
    <row r="19" spans="2:47" s="548" customFormat="1" ht="10.5" customHeight="1">
      <c r="B19" s="562"/>
      <c r="C19" s="572"/>
      <c r="D19" s="574"/>
      <c r="E19" s="574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596"/>
      <c r="U19" s="824"/>
      <c r="V19" s="827"/>
      <c r="W19" s="838"/>
      <c r="X19" s="826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8"/>
      <c r="AM19" s="828"/>
      <c r="AN19" s="829"/>
      <c r="AO19" s="829"/>
      <c r="AP19" s="829"/>
      <c r="AQ19" s="829"/>
      <c r="AR19" s="829"/>
      <c r="AS19" s="829"/>
      <c r="AT19" s="823"/>
      <c r="AU19" s="823"/>
    </row>
    <row r="20" spans="2:47" s="549" customFormat="1" ht="18.75" customHeight="1">
      <c r="B20" s="567"/>
      <c r="C20" s="570"/>
      <c r="D20" s="571" t="s">
        <v>24</v>
      </c>
      <c r="E20" s="571"/>
      <c r="F20" s="899">
        <f aca="true" t="shared" si="5" ref="F20:R20">SUM(F22:F25)</f>
        <v>2339603.5257117106</v>
      </c>
      <c r="G20" s="899">
        <f t="shared" si="5"/>
        <v>199033.39714899988</v>
      </c>
      <c r="H20" s="899">
        <f t="shared" si="5"/>
        <v>333603.5514489998</v>
      </c>
      <c r="I20" s="899">
        <f t="shared" si="5"/>
        <v>242782.87949679082</v>
      </c>
      <c r="J20" s="899">
        <f t="shared" si="5"/>
        <v>212839.2540469997</v>
      </c>
      <c r="K20" s="899">
        <f t="shared" si="5"/>
        <v>132614.76201500001</v>
      </c>
      <c r="L20" s="899">
        <f t="shared" si="5"/>
        <v>206210.12818900065</v>
      </c>
      <c r="M20" s="899">
        <f t="shared" si="5"/>
        <v>279660.10825399996</v>
      </c>
      <c r="N20" s="899">
        <f t="shared" si="5"/>
        <v>313942.2566352009</v>
      </c>
      <c r="O20" s="899">
        <f t="shared" si="5"/>
        <v>172576.94266429875</v>
      </c>
      <c r="P20" s="899">
        <f t="shared" si="5"/>
        <v>128048.50138009989</v>
      </c>
      <c r="Q20" s="899">
        <f t="shared" si="5"/>
        <v>30433.771274920036</v>
      </c>
      <c r="R20" s="899">
        <f t="shared" si="5"/>
        <v>87857.97315739967</v>
      </c>
      <c r="S20" s="599"/>
      <c r="U20" s="839"/>
      <c r="V20" s="840"/>
      <c r="W20" s="841"/>
      <c r="X20" s="840"/>
      <c r="Y20" s="840"/>
      <c r="Z20" s="840"/>
      <c r="AA20" s="840"/>
      <c r="AB20" s="840"/>
      <c r="AC20" s="840"/>
      <c r="AD20" s="840"/>
      <c r="AE20" s="840"/>
      <c r="AF20" s="840"/>
      <c r="AG20" s="842"/>
      <c r="AH20" s="843"/>
      <c r="AI20" s="843"/>
      <c r="AJ20" s="843"/>
      <c r="AK20" s="843"/>
      <c r="AL20" s="835"/>
      <c r="AM20" s="835"/>
      <c r="AN20" s="836"/>
      <c r="AO20" s="836"/>
      <c r="AP20" s="836"/>
      <c r="AQ20" s="836"/>
      <c r="AR20" s="836"/>
      <c r="AS20" s="836"/>
      <c r="AT20" s="830"/>
      <c r="AU20" s="830"/>
    </row>
    <row r="21" spans="2:47" s="548" customFormat="1" ht="18.75" customHeight="1">
      <c r="B21" s="562"/>
      <c r="C21" s="572"/>
      <c r="D21" s="574"/>
      <c r="E21" s="574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596"/>
      <c r="U21" s="844"/>
      <c r="V21" s="415"/>
      <c r="W21" s="845"/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415"/>
      <c r="AI21" s="415"/>
      <c r="AJ21" s="415"/>
      <c r="AK21" s="415"/>
      <c r="AL21" s="828"/>
      <c r="AM21" s="828"/>
      <c r="AN21" s="829"/>
      <c r="AO21" s="829"/>
      <c r="AP21" s="829"/>
      <c r="AQ21" s="829"/>
      <c r="AR21" s="829"/>
      <c r="AS21" s="829"/>
      <c r="AT21" s="823"/>
      <c r="AU21" s="823"/>
    </row>
    <row r="22" spans="2:47" s="548" customFormat="1" ht="18.75" customHeight="1">
      <c r="B22" s="562"/>
      <c r="C22" s="572"/>
      <c r="D22" s="573"/>
      <c r="E22" s="575" t="s">
        <v>25</v>
      </c>
      <c r="F22" s="900">
        <f aca="true" t="shared" si="6" ref="F22:F27">SUM(G22:R22)</f>
        <v>1768957.7692358997</v>
      </c>
      <c r="G22" s="900">
        <v>170143.26411899994</v>
      </c>
      <c r="H22" s="900">
        <v>225133.41069699998</v>
      </c>
      <c r="I22" s="900">
        <v>182079.57730199987</v>
      </c>
      <c r="J22" s="900">
        <v>170211.64297999986</v>
      </c>
      <c r="K22" s="900">
        <v>96506.183133</v>
      </c>
      <c r="L22" s="900">
        <v>179786.9789419998</v>
      </c>
      <c r="M22" s="900">
        <v>194258.90811399993</v>
      </c>
      <c r="N22" s="900">
        <v>245037.90573899986</v>
      </c>
      <c r="O22" s="900">
        <v>133516.0044869</v>
      </c>
      <c r="P22" s="900">
        <v>99556.54743600001</v>
      </c>
      <c r="Q22" s="900">
        <v>5134.260286999999</v>
      </c>
      <c r="R22" s="900">
        <v>67593.08600000001</v>
      </c>
      <c r="S22" s="596"/>
      <c r="U22" s="844"/>
      <c r="V22" s="415"/>
      <c r="W22" s="845"/>
      <c r="X22" s="846"/>
      <c r="Y22" s="846"/>
      <c r="Z22" s="846"/>
      <c r="AA22" s="846"/>
      <c r="AB22" s="846"/>
      <c r="AC22" s="846"/>
      <c r="AD22" s="846"/>
      <c r="AE22" s="846"/>
      <c r="AF22" s="846"/>
      <c r="AG22" s="846"/>
      <c r="AH22" s="415"/>
      <c r="AI22" s="415"/>
      <c r="AJ22" s="415"/>
      <c r="AK22" s="415"/>
      <c r="AL22" s="828"/>
      <c r="AM22" s="828"/>
      <c r="AN22" s="829"/>
      <c r="AO22" s="829"/>
      <c r="AP22" s="829"/>
      <c r="AQ22" s="829"/>
      <c r="AR22" s="829"/>
      <c r="AS22" s="829"/>
      <c r="AT22" s="823"/>
      <c r="AU22" s="823"/>
    </row>
    <row r="23" spans="2:47" s="548" customFormat="1" ht="18.75" customHeight="1">
      <c r="B23" s="562"/>
      <c r="C23" s="572"/>
      <c r="D23" s="573"/>
      <c r="E23" s="575" t="s">
        <v>26</v>
      </c>
      <c r="F23" s="900">
        <f t="shared" si="6"/>
        <v>37902.93800292</v>
      </c>
      <c r="G23" s="900">
        <v>3190.52956</v>
      </c>
      <c r="H23" s="900">
        <v>3014.6665489999996</v>
      </c>
      <c r="I23" s="900">
        <v>3669.269373</v>
      </c>
      <c r="J23" s="900">
        <v>4354.392399</v>
      </c>
      <c r="K23" s="900">
        <v>3134.795686000001</v>
      </c>
      <c r="L23" s="900">
        <v>2681.6808040000005</v>
      </c>
      <c r="M23" s="900">
        <v>2212.284749</v>
      </c>
      <c r="N23" s="900">
        <v>1517.4330609999997</v>
      </c>
      <c r="O23" s="900">
        <v>1894.3181739999998</v>
      </c>
      <c r="P23" s="900">
        <v>3934.066147099998</v>
      </c>
      <c r="Q23" s="900">
        <v>4747.38363082</v>
      </c>
      <c r="R23" s="900">
        <v>3552.1178699999996</v>
      </c>
      <c r="S23" s="596"/>
      <c r="U23" s="844"/>
      <c r="V23" s="845"/>
      <c r="W23" s="845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415"/>
      <c r="AI23" s="415"/>
      <c r="AJ23" s="415"/>
      <c r="AK23" s="415"/>
      <c r="AL23" s="828"/>
      <c r="AM23" s="828"/>
      <c r="AN23" s="829"/>
      <c r="AO23" s="829"/>
      <c r="AP23" s="829"/>
      <c r="AQ23" s="829"/>
      <c r="AR23" s="829"/>
      <c r="AS23" s="829"/>
      <c r="AT23" s="823"/>
      <c r="AU23" s="823"/>
    </row>
    <row r="24" spans="2:47" s="548" customFormat="1" ht="18.75" customHeight="1">
      <c r="B24" s="562"/>
      <c r="C24" s="572"/>
      <c r="D24" s="573"/>
      <c r="E24" s="574" t="s">
        <v>27</v>
      </c>
      <c r="F24" s="900">
        <f t="shared" si="6"/>
        <v>386429.061391</v>
      </c>
      <c r="G24" s="900">
        <v>12319.976009</v>
      </c>
      <c r="H24" s="900">
        <v>93985.24426899999</v>
      </c>
      <c r="I24" s="900">
        <v>43433.531440000006</v>
      </c>
      <c r="J24" s="900">
        <v>28197.772711</v>
      </c>
      <c r="K24" s="900">
        <v>19740.65154</v>
      </c>
      <c r="L24" s="900">
        <v>14761.00617</v>
      </c>
      <c r="M24" s="900">
        <v>67823.22019999998</v>
      </c>
      <c r="N24" s="900">
        <v>60112.249330000006</v>
      </c>
      <c r="O24" s="900">
        <v>15196.48717</v>
      </c>
      <c r="P24" s="900">
        <v>16305.150860000002</v>
      </c>
      <c r="Q24" s="900">
        <v>5885.338341</v>
      </c>
      <c r="R24" s="900">
        <v>8668.433351</v>
      </c>
      <c r="S24" s="596"/>
      <c r="U24" s="847"/>
      <c r="V24" s="840"/>
      <c r="W24" s="841"/>
      <c r="X24" s="840"/>
      <c r="Y24" s="840"/>
      <c r="Z24" s="840"/>
      <c r="AA24" s="840"/>
      <c r="AB24" s="840"/>
      <c r="AC24" s="840"/>
      <c r="AD24" s="840"/>
      <c r="AE24" s="840"/>
      <c r="AF24" s="840"/>
      <c r="AG24" s="842"/>
      <c r="AH24" s="415"/>
      <c r="AI24" s="415"/>
      <c r="AJ24" s="415"/>
      <c r="AK24" s="415"/>
      <c r="AL24" s="828"/>
      <c r="AM24" s="828"/>
      <c r="AN24" s="829"/>
      <c r="AO24" s="829"/>
      <c r="AP24" s="829"/>
      <c r="AQ24" s="829"/>
      <c r="AR24" s="829"/>
      <c r="AS24" s="829"/>
      <c r="AT24" s="823"/>
      <c r="AU24" s="823"/>
    </row>
    <row r="25" spans="2:47" s="548" customFormat="1" ht="18.75" customHeight="1">
      <c r="B25" s="562"/>
      <c r="C25" s="572"/>
      <c r="D25" s="576"/>
      <c r="E25" s="574" t="s">
        <v>28</v>
      </c>
      <c r="F25" s="900">
        <f t="shared" si="6"/>
        <v>146313.75708189077</v>
      </c>
      <c r="G25" s="900">
        <v>13379.627460999927</v>
      </c>
      <c r="H25" s="900">
        <v>11470.229933999819</v>
      </c>
      <c r="I25" s="900">
        <v>13600.501381790951</v>
      </c>
      <c r="J25" s="900">
        <v>10075.445956999842</v>
      </c>
      <c r="K25" s="900">
        <v>13233.131656000001</v>
      </c>
      <c r="L25" s="900">
        <v>8980.46227300084</v>
      </c>
      <c r="M25" s="900">
        <v>15365.69519100001</v>
      </c>
      <c r="N25" s="900">
        <v>7274.6685052010225</v>
      </c>
      <c r="O25" s="900">
        <v>21970.132833398762</v>
      </c>
      <c r="P25" s="900">
        <v>8252.7369369999</v>
      </c>
      <c r="Q25" s="900">
        <v>14666.789016100041</v>
      </c>
      <c r="R25" s="900">
        <v>8044.335936399653</v>
      </c>
      <c r="S25" s="596"/>
      <c r="U25" s="847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415"/>
      <c r="AI25" s="415"/>
      <c r="AJ25" s="415"/>
      <c r="AK25" s="415"/>
      <c r="AL25" s="828"/>
      <c r="AM25" s="828"/>
      <c r="AN25" s="829"/>
      <c r="AO25" s="829"/>
      <c r="AP25" s="829"/>
      <c r="AQ25" s="829"/>
      <c r="AR25" s="829"/>
      <c r="AS25" s="829"/>
      <c r="AT25" s="823"/>
      <c r="AU25" s="823"/>
    </row>
    <row r="26" spans="2:47" s="548" customFormat="1" ht="10.5" customHeight="1">
      <c r="B26" s="562"/>
      <c r="C26" s="572"/>
      <c r="D26" s="574"/>
      <c r="E26" s="574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596"/>
      <c r="U26" s="847"/>
      <c r="V26" s="415"/>
      <c r="W26" s="415"/>
      <c r="X26" s="848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828"/>
      <c r="AM26" s="828"/>
      <c r="AN26" s="829"/>
      <c r="AO26" s="829"/>
      <c r="AP26" s="829"/>
      <c r="AQ26" s="829"/>
      <c r="AR26" s="829"/>
      <c r="AS26" s="829"/>
      <c r="AT26" s="823"/>
      <c r="AU26" s="823"/>
    </row>
    <row r="27" spans="2:47" s="549" customFormat="1" ht="18.75" customHeight="1">
      <c r="B27" s="567"/>
      <c r="C27" s="570"/>
      <c r="D27" s="571" t="s">
        <v>29</v>
      </c>
      <c r="E27" s="571"/>
      <c r="F27" s="899">
        <f t="shared" si="6"/>
        <v>43450.483824505165</v>
      </c>
      <c r="G27" s="899">
        <v>3361.983618572529</v>
      </c>
      <c r="H27" s="899">
        <v>4496.44888380263</v>
      </c>
      <c r="I27" s="899">
        <v>3938.3770410091383</v>
      </c>
      <c r="J27" s="899">
        <v>3071.7561659459607</v>
      </c>
      <c r="K27" s="899">
        <v>2637.281602329109</v>
      </c>
      <c r="L27" s="899">
        <v>3131.167945606343</v>
      </c>
      <c r="M27" s="899">
        <v>3920.399152833561</v>
      </c>
      <c r="N27" s="899">
        <v>3810.7722182503203</v>
      </c>
      <c r="O27" s="899">
        <v>5056.2096672523185</v>
      </c>
      <c r="P27" s="899">
        <v>4180.441753491352</v>
      </c>
      <c r="Q27" s="899">
        <v>2812.729228058699</v>
      </c>
      <c r="R27" s="899">
        <v>3032.916547353205</v>
      </c>
      <c r="S27" s="599"/>
      <c r="U27" s="849"/>
      <c r="V27" s="850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843"/>
      <c r="AI27" s="843"/>
      <c r="AJ27" s="843"/>
      <c r="AK27" s="843"/>
      <c r="AL27" s="835"/>
      <c r="AM27" s="835"/>
      <c r="AN27" s="836"/>
      <c r="AO27" s="836"/>
      <c r="AP27" s="836"/>
      <c r="AQ27" s="836"/>
      <c r="AR27" s="836"/>
      <c r="AS27" s="836"/>
      <c r="AT27" s="830"/>
      <c r="AU27" s="830"/>
    </row>
    <row r="28" spans="2:47" s="548" customFormat="1" ht="15">
      <c r="B28" s="562"/>
      <c r="C28" s="577"/>
      <c r="D28" s="578"/>
      <c r="E28" s="578"/>
      <c r="F28" s="579"/>
      <c r="G28" s="580"/>
      <c r="H28" s="580"/>
      <c r="I28" s="580"/>
      <c r="J28" s="580"/>
      <c r="K28" s="580"/>
      <c r="L28" s="591"/>
      <c r="M28" s="580"/>
      <c r="N28" s="580"/>
      <c r="O28" s="580"/>
      <c r="P28" s="580"/>
      <c r="Q28" s="600"/>
      <c r="R28" s="579"/>
      <c r="S28" s="601"/>
      <c r="U28" s="847"/>
      <c r="V28" s="851"/>
      <c r="W28" s="851"/>
      <c r="X28" s="848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828"/>
      <c r="AM28" s="828"/>
      <c r="AN28" s="829"/>
      <c r="AO28" s="829"/>
      <c r="AP28" s="829"/>
      <c r="AQ28" s="829"/>
      <c r="AR28" s="829"/>
      <c r="AS28" s="829"/>
      <c r="AT28" s="823"/>
      <c r="AU28" s="823"/>
    </row>
    <row r="29" spans="2:37" ht="3.75" customHeight="1">
      <c r="B29" s="556"/>
      <c r="C29" s="30"/>
      <c r="D29" s="30"/>
      <c r="E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U29" s="852"/>
      <c r="V29" s="851"/>
      <c r="W29" s="851"/>
      <c r="X29" s="853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854"/>
    </row>
    <row r="30" spans="2:47" s="550" customFormat="1" ht="14.25">
      <c r="B30" s="26"/>
      <c r="C30" s="216" t="s">
        <v>184</v>
      </c>
      <c r="D30" s="26"/>
      <c r="E30" s="26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U30" s="856"/>
      <c r="V30" s="857"/>
      <c r="W30" s="858"/>
      <c r="X30" s="859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1"/>
      <c r="AM30" s="861"/>
      <c r="AN30" s="862"/>
      <c r="AO30" s="862"/>
      <c r="AP30" s="862"/>
      <c r="AQ30" s="862"/>
      <c r="AR30" s="862"/>
      <c r="AS30" s="862"/>
      <c r="AT30" s="855"/>
      <c r="AU30" s="855"/>
    </row>
    <row r="31" spans="2:37" ht="14.25">
      <c r="B31" s="30"/>
      <c r="C31" s="216" t="s">
        <v>185</v>
      </c>
      <c r="D31" s="30"/>
      <c r="E31" s="30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U31" s="863"/>
      <c r="V31" s="864"/>
      <c r="W31" s="865"/>
      <c r="X31" s="853"/>
      <c r="Y31" s="854"/>
      <c r="Z31" s="854"/>
      <c r="AA31" s="854"/>
      <c r="AB31" s="854"/>
      <c r="AC31" s="854"/>
      <c r="AD31" s="854"/>
      <c r="AE31" s="854"/>
      <c r="AF31" s="854"/>
      <c r="AG31" s="854"/>
      <c r="AH31" s="854"/>
      <c r="AI31" s="854"/>
      <c r="AJ31" s="854"/>
      <c r="AK31" s="854"/>
    </row>
    <row r="32" spans="2:37" ht="15">
      <c r="B32" s="30"/>
      <c r="C32" s="30"/>
      <c r="D32" s="30"/>
      <c r="E32" s="30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U32" s="863"/>
      <c r="V32" s="864"/>
      <c r="W32" s="865"/>
      <c r="X32" s="853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</row>
    <row r="33" spans="2:37" ht="12.75">
      <c r="B33" s="30"/>
      <c r="C33" s="30"/>
      <c r="D33" s="30"/>
      <c r="E33" s="30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U33" s="863"/>
      <c r="V33" s="864"/>
      <c r="W33" s="865"/>
      <c r="X33" s="853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</row>
    <row r="34" spans="2:37" ht="12.75">
      <c r="B34" s="30"/>
      <c r="C34" s="30"/>
      <c r="D34" s="30"/>
      <c r="E34" s="30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U34" s="863"/>
      <c r="V34" s="864"/>
      <c r="W34" s="865"/>
      <c r="X34" s="853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</row>
    <row r="35" spans="2:37" ht="12.75">
      <c r="B35" s="30"/>
      <c r="C35" s="30"/>
      <c r="D35" s="30"/>
      <c r="E35" s="30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U35" s="863"/>
      <c r="V35" s="864"/>
      <c r="W35" s="865"/>
      <c r="X35" s="853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</row>
    <row r="36" spans="2:37" ht="12.75">
      <c r="B36" s="30"/>
      <c r="C36" s="30"/>
      <c r="D36" s="30"/>
      <c r="E36" s="30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U36" s="863"/>
      <c r="V36" s="864"/>
      <c r="W36" s="865"/>
      <c r="X36" s="853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</row>
    <row r="37" spans="2:32" ht="12.75">
      <c r="B37" s="30"/>
      <c r="C37" s="30"/>
      <c r="D37" s="30"/>
      <c r="E37" s="30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U37" s="866"/>
      <c r="V37" s="867"/>
      <c r="W37" s="868"/>
      <c r="X37" s="869"/>
      <c r="Y37" s="870"/>
      <c r="Z37" s="870"/>
      <c r="AA37" s="870"/>
      <c r="AB37" s="870"/>
      <c r="AC37" s="870"/>
      <c r="AD37" s="870"/>
      <c r="AE37" s="870"/>
      <c r="AF37" s="870"/>
    </row>
    <row r="38" spans="2:32" ht="12.75">
      <c r="B38" s="30"/>
      <c r="C38" s="30"/>
      <c r="D38" s="30"/>
      <c r="E38" s="30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U38" s="866"/>
      <c r="V38" s="867"/>
      <c r="W38" s="868"/>
      <c r="X38" s="869"/>
      <c r="Y38" s="870"/>
      <c r="Z38" s="870"/>
      <c r="AA38" s="870"/>
      <c r="AB38" s="870"/>
      <c r="AC38" s="870"/>
      <c r="AD38" s="870"/>
      <c r="AE38" s="870"/>
      <c r="AF38" s="870"/>
    </row>
    <row r="39" spans="2:32" ht="12.75">
      <c r="B39" s="30"/>
      <c r="C39" s="30"/>
      <c r="D39" s="30"/>
      <c r="E39" s="30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U39" s="866"/>
      <c r="V39" s="867"/>
      <c r="W39" s="868"/>
      <c r="X39" s="869"/>
      <c r="Y39" s="870"/>
      <c r="Z39" s="870"/>
      <c r="AA39" s="870"/>
      <c r="AB39" s="870"/>
      <c r="AC39" s="870"/>
      <c r="AD39" s="870"/>
      <c r="AE39" s="870"/>
      <c r="AF39" s="870"/>
    </row>
    <row r="40" spans="2:32" ht="12.75">
      <c r="B40" s="30"/>
      <c r="C40" s="30"/>
      <c r="D40" s="30"/>
      <c r="E40" s="30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U40" s="866"/>
      <c r="V40" s="867"/>
      <c r="W40" s="868"/>
      <c r="X40" s="869"/>
      <c r="Y40" s="870"/>
      <c r="Z40" s="870"/>
      <c r="AA40" s="870"/>
      <c r="AB40" s="870"/>
      <c r="AC40" s="870"/>
      <c r="AD40" s="870"/>
      <c r="AE40" s="870"/>
      <c r="AF40" s="870"/>
    </row>
    <row r="41" spans="2:32" ht="12.75">
      <c r="B41" s="30"/>
      <c r="C41" s="30"/>
      <c r="D41" s="30"/>
      <c r="E41" s="30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U41" s="866"/>
      <c r="V41" s="867"/>
      <c r="W41" s="868"/>
      <c r="X41" s="869"/>
      <c r="Y41" s="870"/>
      <c r="Z41" s="870"/>
      <c r="AA41" s="870"/>
      <c r="AB41" s="870"/>
      <c r="AC41" s="870"/>
      <c r="AD41" s="870"/>
      <c r="AE41" s="870"/>
      <c r="AF41" s="870"/>
    </row>
    <row r="42" spans="2:39" ht="15">
      <c r="B42" s="30"/>
      <c r="C42" s="30"/>
      <c r="D42" s="584"/>
      <c r="E42" s="584"/>
      <c r="F42" s="555"/>
      <c r="G42" s="585"/>
      <c r="H42" s="585"/>
      <c r="I42" s="585"/>
      <c r="J42" s="585"/>
      <c r="K42" s="585"/>
      <c r="L42" s="585"/>
      <c r="M42" s="585"/>
      <c r="N42" s="585"/>
      <c r="O42" s="585"/>
      <c r="P42" s="586"/>
      <c r="Q42" s="586"/>
      <c r="R42" s="586"/>
      <c r="U42" s="866"/>
      <c r="AA42" s="889"/>
      <c r="AB42" s="890"/>
      <c r="AC42" s="891"/>
      <c r="AD42" s="892"/>
      <c r="AE42" s="892"/>
      <c r="AF42" s="892"/>
      <c r="AG42" s="892"/>
      <c r="AH42" s="892"/>
      <c r="AI42" s="892"/>
      <c r="AJ42" s="892"/>
      <c r="AK42" s="892"/>
      <c r="AL42" s="892"/>
      <c r="AM42" s="892"/>
    </row>
    <row r="43" spans="2:39" ht="12.75">
      <c r="B43" s="30"/>
      <c r="C43" s="30"/>
      <c r="D43" s="584"/>
      <c r="E43" s="584"/>
      <c r="F43" s="555"/>
      <c r="G43" s="584"/>
      <c r="H43" s="584"/>
      <c r="I43" s="584"/>
      <c r="J43" s="584"/>
      <c r="K43" s="584"/>
      <c r="L43" s="584"/>
      <c r="M43" s="584"/>
      <c r="N43" s="584"/>
      <c r="O43" s="584"/>
      <c r="P43" s="555"/>
      <c r="Q43" s="555"/>
      <c r="R43" s="555"/>
      <c r="U43" s="866"/>
      <c r="AA43" s="893"/>
      <c r="AB43" s="894" t="s">
        <v>3</v>
      </c>
      <c r="AC43" s="895" t="s">
        <v>4</v>
      </c>
      <c r="AD43" s="894" t="s">
        <v>5</v>
      </c>
      <c r="AE43" s="894" t="s">
        <v>6</v>
      </c>
      <c r="AF43" s="896" t="s">
        <v>7</v>
      </c>
      <c r="AG43" s="894" t="s">
        <v>8</v>
      </c>
      <c r="AH43" s="894" t="s">
        <v>9</v>
      </c>
      <c r="AI43" s="896" t="s">
        <v>10</v>
      </c>
      <c r="AJ43" s="894" t="s">
        <v>30</v>
      </c>
      <c r="AK43" s="894" t="s">
        <v>12</v>
      </c>
      <c r="AL43" s="896" t="s">
        <v>13</v>
      </c>
      <c r="AM43" s="894" t="s">
        <v>14</v>
      </c>
    </row>
    <row r="44" spans="2:39" ht="12.75">
      <c r="B44" s="30"/>
      <c r="C44" s="584"/>
      <c r="D44" s="584"/>
      <c r="E44" s="584"/>
      <c r="F44" s="555"/>
      <c r="G44" s="584"/>
      <c r="H44" s="584"/>
      <c r="I44" s="584"/>
      <c r="J44" s="584"/>
      <c r="K44" s="584"/>
      <c r="L44" s="584"/>
      <c r="M44" s="584"/>
      <c r="N44" s="584"/>
      <c r="O44" s="584"/>
      <c r="P44" s="555"/>
      <c r="Q44" s="555"/>
      <c r="R44" s="555"/>
      <c r="U44" s="866"/>
      <c r="AA44" s="893" t="s">
        <v>31</v>
      </c>
      <c r="AB44" s="897">
        <f aca="true" t="shared" si="7" ref="AB44:AM44">G8</f>
        <v>95621.47836280477</v>
      </c>
      <c r="AC44" s="891">
        <f t="shared" si="7"/>
        <v>129805.48011536771</v>
      </c>
      <c r="AD44" s="897">
        <f t="shared" si="7"/>
        <v>147578.50021550883</v>
      </c>
      <c r="AE44" s="897">
        <f t="shared" si="7"/>
        <v>155836.58700753184</v>
      </c>
      <c r="AF44" s="897">
        <f t="shared" si="7"/>
        <v>145889.56686078984</v>
      </c>
      <c r="AG44" s="897">
        <f t="shared" si="7"/>
        <v>136828.5285224487</v>
      </c>
      <c r="AH44" s="897">
        <f t="shared" si="7"/>
        <v>130434.19287180733</v>
      </c>
      <c r="AI44" s="897">
        <f t="shared" si="7"/>
        <v>106338.96982693585</v>
      </c>
      <c r="AJ44" s="897">
        <f t="shared" si="7"/>
        <v>118648.6776910672</v>
      </c>
      <c r="AK44" s="897">
        <f t="shared" si="7"/>
        <v>99514.60870699804</v>
      </c>
      <c r="AL44" s="897">
        <f t="shared" si="7"/>
        <v>84939.8795423579</v>
      </c>
      <c r="AM44" s="897">
        <f t="shared" si="7"/>
        <v>125488.16698864313</v>
      </c>
    </row>
    <row r="45" spans="2:39" ht="12.75">
      <c r="B45" s="30"/>
      <c r="C45" s="584"/>
      <c r="D45" s="584"/>
      <c r="E45" s="584"/>
      <c r="F45" s="555"/>
      <c r="G45" s="584"/>
      <c r="H45" s="584"/>
      <c r="I45" s="584"/>
      <c r="J45" s="584"/>
      <c r="K45" s="584"/>
      <c r="L45" s="584"/>
      <c r="M45" s="584"/>
      <c r="N45" s="584"/>
      <c r="O45" s="584"/>
      <c r="P45" s="555"/>
      <c r="Q45" s="555"/>
      <c r="R45" s="555"/>
      <c r="U45" s="866"/>
      <c r="AA45" s="893" t="s">
        <v>44</v>
      </c>
      <c r="AB45" s="897">
        <f aca="true" t="shared" si="8" ref="AB45:AM45">G20</f>
        <v>199033.39714899988</v>
      </c>
      <c r="AC45" s="897">
        <f t="shared" si="8"/>
        <v>333603.5514489998</v>
      </c>
      <c r="AD45" s="897">
        <f t="shared" si="8"/>
        <v>242782.87949679082</v>
      </c>
      <c r="AE45" s="897">
        <f t="shared" si="8"/>
        <v>212839.2540469997</v>
      </c>
      <c r="AF45" s="897">
        <f t="shared" si="8"/>
        <v>132614.76201500001</v>
      </c>
      <c r="AG45" s="897">
        <f t="shared" si="8"/>
        <v>206210.12818900065</v>
      </c>
      <c r="AH45" s="897">
        <f t="shared" si="8"/>
        <v>279660.10825399996</v>
      </c>
      <c r="AI45" s="897">
        <f t="shared" si="8"/>
        <v>313942.2566352009</v>
      </c>
      <c r="AJ45" s="897">
        <f t="shared" si="8"/>
        <v>172576.94266429875</v>
      </c>
      <c r="AK45" s="897">
        <f t="shared" si="8"/>
        <v>128048.50138009989</v>
      </c>
      <c r="AL45" s="897">
        <f t="shared" si="8"/>
        <v>30433.771274920036</v>
      </c>
      <c r="AM45" s="897">
        <f t="shared" si="8"/>
        <v>87857.97315739967</v>
      </c>
    </row>
    <row r="46" spans="2:39" ht="12.75">
      <c r="B46" s="30"/>
      <c r="C46" s="584"/>
      <c r="D46" s="584"/>
      <c r="E46" s="584"/>
      <c r="F46" s="555"/>
      <c r="G46" s="584"/>
      <c r="H46" s="584"/>
      <c r="I46" s="584"/>
      <c r="J46" s="584"/>
      <c r="K46" s="584"/>
      <c r="L46" s="584"/>
      <c r="M46" s="584"/>
      <c r="N46" s="584"/>
      <c r="O46" s="584"/>
      <c r="P46" s="555"/>
      <c r="Q46" s="555"/>
      <c r="R46" s="555"/>
      <c r="U46" s="866"/>
      <c r="AA46" s="893" t="s">
        <v>32</v>
      </c>
      <c r="AB46" s="897">
        <f aca="true" t="shared" si="9" ref="AB46:AM46">G6</f>
        <v>298016.8591303772</v>
      </c>
      <c r="AC46" s="891">
        <f t="shared" si="9"/>
        <v>467905.4804481701</v>
      </c>
      <c r="AD46" s="897">
        <f t="shared" si="9"/>
        <v>394299.7567533088</v>
      </c>
      <c r="AE46" s="897">
        <f t="shared" si="9"/>
        <v>371747.5972204775</v>
      </c>
      <c r="AF46" s="897">
        <f t="shared" si="9"/>
        <v>281141.610478119</v>
      </c>
      <c r="AG46" s="897">
        <f t="shared" si="9"/>
        <v>346169.8246570557</v>
      </c>
      <c r="AH46" s="897">
        <f t="shared" si="9"/>
        <v>414014.70027864084</v>
      </c>
      <c r="AI46" s="897">
        <f t="shared" si="9"/>
        <v>424091.99868038704</v>
      </c>
      <c r="AJ46" s="897">
        <f t="shared" si="9"/>
        <v>296281.8300226183</v>
      </c>
      <c r="AK46" s="897">
        <f t="shared" si="9"/>
        <v>231743.55184058927</v>
      </c>
      <c r="AL46" s="897">
        <f t="shared" si="9"/>
        <v>118186.38004533663</v>
      </c>
      <c r="AM46" s="897">
        <f t="shared" si="9"/>
        <v>216379.056693396</v>
      </c>
    </row>
    <row r="47" spans="2:47" s="551" customFormat="1" ht="12.75">
      <c r="B47" s="534"/>
      <c r="C47" s="534"/>
      <c r="D47" s="555"/>
      <c r="E47" s="584" t="s">
        <v>33</v>
      </c>
      <c r="F47" s="586">
        <f>+F8</f>
        <v>1476924.6367122615</v>
      </c>
      <c r="G47" s="584"/>
      <c r="H47" s="584"/>
      <c r="I47" s="584"/>
      <c r="J47" s="584"/>
      <c r="K47" s="584"/>
      <c r="L47" s="584"/>
      <c r="M47" s="584"/>
      <c r="N47" s="584"/>
      <c r="O47" s="584"/>
      <c r="P47" s="555"/>
      <c r="Q47" s="555"/>
      <c r="R47" s="555"/>
      <c r="U47" s="866"/>
      <c r="AA47" s="893"/>
      <c r="AB47" s="898"/>
      <c r="AC47" s="891"/>
      <c r="AD47" s="892"/>
      <c r="AE47" s="892"/>
      <c r="AF47" s="892"/>
      <c r="AG47" s="892"/>
      <c r="AH47" s="892"/>
      <c r="AI47" s="892"/>
      <c r="AJ47" s="892"/>
      <c r="AK47" s="892"/>
      <c r="AL47" s="892"/>
      <c r="AM47" s="892"/>
      <c r="AN47" s="822"/>
      <c r="AO47" s="822"/>
      <c r="AP47" s="822"/>
      <c r="AQ47" s="822"/>
      <c r="AR47" s="822"/>
      <c r="AS47" s="822"/>
      <c r="AT47" s="852"/>
      <c r="AU47" s="852"/>
    </row>
    <row r="48" spans="2:47" s="551" customFormat="1" ht="12.75">
      <c r="B48" s="534"/>
      <c r="C48" s="534"/>
      <c r="D48" s="555"/>
      <c r="E48" s="584" t="s">
        <v>34</v>
      </c>
      <c r="F48" s="586">
        <f>+F20</f>
        <v>2339603.5257117106</v>
      </c>
      <c r="G48" s="584"/>
      <c r="H48" s="584"/>
      <c r="I48" s="584"/>
      <c r="J48" s="584"/>
      <c r="K48" s="584"/>
      <c r="L48" s="584"/>
      <c r="M48" s="584"/>
      <c r="N48" s="584"/>
      <c r="O48" s="584"/>
      <c r="P48" s="555"/>
      <c r="Q48" s="555"/>
      <c r="R48" s="555"/>
      <c r="U48" s="866"/>
      <c r="V48" s="867"/>
      <c r="W48" s="868"/>
      <c r="X48" s="869"/>
      <c r="Y48" s="870"/>
      <c r="Z48" s="870"/>
      <c r="AA48" s="870"/>
      <c r="AB48" s="870"/>
      <c r="AC48" s="870"/>
      <c r="AD48" s="870"/>
      <c r="AE48" s="870"/>
      <c r="AF48" s="870"/>
      <c r="AG48" s="819"/>
      <c r="AH48" s="819"/>
      <c r="AI48" s="819"/>
      <c r="AJ48" s="819"/>
      <c r="AK48" s="819"/>
      <c r="AL48" s="821"/>
      <c r="AM48" s="821"/>
      <c r="AN48" s="822"/>
      <c r="AO48" s="822"/>
      <c r="AP48" s="822"/>
      <c r="AQ48" s="822"/>
      <c r="AR48" s="822"/>
      <c r="AS48" s="822"/>
      <c r="AT48" s="852"/>
      <c r="AU48" s="852"/>
    </row>
    <row r="49" spans="2:47" s="551" customFormat="1" ht="12.75">
      <c r="B49" s="534"/>
      <c r="C49" s="534"/>
      <c r="D49" s="555"/>
      <c r="E49" s="584" t="s">
        <v>35</v>
      </c>
      <c r="F49" s="586">
        <f>+F27</f>
        <v>43450.483824505165</v>
      </c>
      <c r="G49" s="584"/>
      <c r="H49" s="584"/>
      <c r="I49" s="584"/>
      <c r="J49" s="584"/>
      <c r="K49" s="584"/>
      <c r="L49" s="584"/>
      <c r="M49" s="584"/>
      <c r="N49" s="584"/>
      <c r="O49" s="584"/>
      <c r="P49" s="555"/>
      <c r="Q49" s="555"/>
      <c r="R49" s="555"/>
      <c r="U49" s="866"/>
      <c r="V49" s="867"/>
      <c r="W49" s="868"/>
      <c r="X49" s="869"/>
      <c r="Y49" s="870"/>
      <c r="Z49" s="870"/>
      <c r="AA49" s="870"/>
      <c r="AB49" s="870"/>
      <c r="AC49" s="870"/>
      <c r="AD49" s="870"/>
      <c r="AE49" s="870"/>
      <c r="AF49" s="870"/>
      <c r="AG49" s="819"/>
      <c r="AH49" s="819"/>
      <c r="AI49" s="819"/>
      <c r="AJ49" s="819"/>
      <c r="AK49" s="819"/>
      <c r="AL49" s="821"/>
      <c r="AM49" s="821"/>
      <c r="AN49" s="822"/>
      <c r="AO49" s="822"/>
      <c r="AP49" s="822"/>
      <c r="AQ49" s="822"/>
      <c r="AR49" s="822"/>
      <c r="AS49" s="822"/>
      <c r="AT49" s="852"/>
      <c r="AU49" s="852"/>
    </row>
    <row r="50" spans="2:32" ht="12.75">
      <c r="B50" s="30"/>
      <c r="C50" s="584"/>
      <c r="D50" s="584" t="s">
        <v>16</v>
      </c>
      <c r="E50" s="584" t="s">
        <v>36</v>
      </c>
      <c r="F50" s="586">
        <f>+F10</f>
        <v>40914.3403799491</v>
      </c>
      <c r="G50" s="584"/>
      <c r="H50" s="584"/>
      <c r="I50" s="584"/>
      <c r="J50" s="584"/>
      <c r="K50" s="584"/>
      <c r="L50" s="584"/>
      <c r="M50" s="584"/>
      <c r="N50" s="584"/>
      <c r="O50" s="584"/>
      <c r="P50" s="555"/>
      <c r="Q50" s="555"/>
      <c r="R50" s="555"/>
      <c r="U50" s="866"/>
      <c r="V50" s="867"/>
      <c r="W50" s="868"/>
      <c r="X50" s="869"/>
      <c r="Y50" s="870"/>
      <c r="Z50" s="870"/>
      <c r="AA50" s="870"/>
      <c r="AB50" s="870"/>
      <c r="AC50" s="870"/>
      <c r="AD50" s="870"/>
      <c r="AE50" s="870"/>
      <c r="AF50" s="870"/>
    </row>
    <row r="51" spans="2:32" ht="12.75">
      <c r="B51" s="30"/>
      <c r="C51" s="584"/>
      <c r="D51" s="584" t="s">
        <v>19</v>
      </c>
      <c r="E51" s="584" t="s">
        <v>37</v>
      </c>
      <c r="F51" s="586">
        <f>+F13</f>
        <v>1312115.84006475</v>
      </c>
      <c r="G51" s="584"/>
      <c r="H51" s="584"/>
      <c r="I51" s="584"/>
      <c r="J51" s="584"/>
      <c r="K51" s="584"/>
      <c r="L51" s="584"/>
      <c r="M51" s="584"/>
      <c r="N51" s="584"/>
      <c r="O51" s="584"/>
      <c r="P51" s="555"/>
      <c r="Q51" s="555"/>
      <c r="R51" s="555"/>
      <c r="U51" s="866"/>
      <c r="V51" s="867"/>
      <c r="W51" s="868"/>
      <c r="X51" s="869"/>
      <c r="Y51" s="870"/>
      <c r="Z51" s="870"/>
      <c r="AA51" s="870"/>
      <c r="AB51" s="870"/>
      <c r="AC51" s="870"/>
      <c r="AD51" s="870"/>
      <c r="AE51" s="870"/>
      <c r="AF51" s="870"/>
    </row>
    <row r="52" spans="2:47" s="551" customFormat="1" ht="12.75">
      <c r="B52" s="534"/>
      <c r="C52" s="534"/>
      <c r="D52" s="584" t="s">
        <v>22</v>
      </c>
      <c r="E52" s="584" t="s">
        <v>38</v>
      </c>
      <c r="F52" s="586">
        <f>+F17</f>
        <v>123894.45626756211</v>
      </c>
      <c r="G52" s="584"/>
      <c r="H52" s="584"/>
      <c r="I52" s="584"/>
      <c r="J52" s="584"/>
      <c r="K52" s="584"/>
      <c r="L52" s="584"/>
      <c r="M52" s="584"/>
      <c r="N52" s="584"/>
      <c r="O52" s="584"/>
      <c r="P52" s="555"/>
      <c r="Q52" s="555"/>
      <c r="R52" s="555"/>
      <c r="U52" s="866"/>
      <c r="V52" s="867"/>
      <c r="W52" s="868"/>
      <c r="X52" s="869"/>
      <c r="Y52" s="870"/>
      <c r="Z52" s="870"/>
      <c r="AA52" s="870"/>
      <c r="AB52" s="870"/>
      <c r="AC52" s="870"/>
      <c r="AD52" s="870"/>
      <c r="AE52" s="870"/>
      <c r="AF52" s="870"/>
      <c r="AG52" s="819"/>
      <c r="AH52" s="819"/>
      <c r="AI52" s="819"/>
      <c r="AJ52" s="819"/>
      <c r="AK52" s="819"/>
      <c r="AL52" s="821"/>
      <c r="AM52" s="821"/>
      <c r="AN52" s="822"/>
      <c r="AO52" s="822"/>
      <c r="AP52" s="822"/>
      <c r="AQ52" s="822"/>
      <c r="AR52" s="822"/>
      <c r="AS52" s="822"/>
      <c r="AT52" s="852"/>
      <c r="AU52" s="852"/>
    </row>
    <row r="53" spans="2:47" s="551" customFormat="1" ht="12.75">
      <c r="B53" s="534"/>
      <c r="C53" s="534"/>
      <c r="D53" s="584" t="s">
        <v>39</v>
      </c>
      <c r="E53" s="584" t="s">
        <v>40</v>
      </c>
      <c r="F53" s="586">
        <f>+F22</f>
        <v>1768957.7692358997</v>
      </c>
      <c r="G53" s="584"/>
      <c r="H53" s="584"/>
      <c r="I53" s="584"/>
      <c r="J53" s="584"/>
      <c r="K53" s="584"/>
      <c r="L53" s="584"/>
      <c r="M53" s="584"/>
      <c r="N53" s="584"/>
      <c r="O53" s="584"/>
      <c r="P53" s="555"/>
      <c r="Q53" s="555"/>
      <c r="R53" s="555"/>
      <c r="U53" s="866"/>
      <c r="V53" s="867"/>
      <c r="W53" s="868"/>
      <c r="X53" s="869"/>
      <c r="Y53" s="870"/>
      <c r="Z53" s="870"/>
      <c r="AA53" s="870"/>
      <c r="AB53" s="870"/>
      <c r="AC53" s="870"/>
      <c r="AD53" s="870"/>
      <c r="AE53" s="870"/>
      <c r="AF53" s="870"/>
      <c r="AG53" s="819"/>
      <c r="AH53" s="819"/>
      <c r="AI53" s="819"/>
      <c r="AJ53" s="819"/>
      <c r="AK53" s="819"/>
      <c r="AL53" s="821"/>
      <c r="AM53" s="821"/>
      <c r="AN53" s="822"/>
      <c r="AO53" s="822"/>
      <c r="AP53" s="822"/>
      <c r="AQ53" s="822"/>
      <c r="AR53" s="822"/>
      <c r="AS53" s="822"/>
      <c r="AT53" s="852"/>
      <c r="AU53" s="852"/>
    </row>
    <row r="54" spans="2:47" s="551" customFormat="1" ht="12.75">
      <c r="B54" s="534"/>
      <c r="C54" s="534"/>
      <c r="D54" s="584" t="s">
        <v>41</v>
      </c>
      <c r="E54" s="584" t="s">
        <v>42</v>
      </c>
      <c r="F54" s="586">
        <f>+F24</f>
        <v>386429.061391</v>
      </c>
      <c r="G54" s="584"/>
      <c r="H54" s="584"/>
      <c r="I54" s="584"/>
      <c r="J54" s="584"/>
      <c r="K54" s="584"/>
      <c r="L54" s="584"/>
      <c r="M54" s="584"/>
      <c r="N54" s="584"/>
      <c r="O54" s="584"/>
      <c r="P54" s="555"/>
      <c r="Q54" s="555"/>
      <c r="R54" s="602"/>
      <c r="S54" s="603"/>
      <c r="U54" s="866"/>
      <c r="V54" s="867"/>
      <c r="W54" s="871"/>
      <c r="X54" s="820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21"/>
      <c r="AM54" s="821"/>
      <c r="AN54" s="822"/>
      <c r="AO54" s="822"/>
      <c r="AP54" s="822"/>
      <c r="AQ54" s="822"/>
      <c r="AR54" s="822"/>
      <c r="AS54" s="822"/>
      <c r="AT54" s="852"/>
      <c r="AU54" s="852"/>
    </row>
    <row r="55" spans="2:47" s="551" customFormat="1" ht="12.75">
      <c r="B55" s="534"/>
      <c r="C55" s="534"/>
      <c r="D55" s="584"/>
      <c r="E55" s="584"/>
      <c r="F55" s="555"/>
      <c r="G55" s="584"/>
      <c r="H55" s="584"/>
      <c r="I55" s="584"/>
      <c r="J55" s="584"/>
      <c r="K55" s="584"/>
      <c r="L55" s="584"/>
      <c r="M55" s="584"/>
      <c r="N55" s="584"/>
      <c r="O55" s="584"/>
      <c r="P55" s="555"/>
      <c r="Q55" s="555"/>
      <c r="R55" s="602"/>
      <c r="S55" s="603"/>
      <c r="U55" s="866"/>
      <c r="V55" s="867"/>
      <c r="W55" s="871"/>
      <c r="X55" s="820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19"/>
      <c r="AJ55" s="819"/>
      <c r="AK55" s="819"/>
      <c r="AL55" s="821"/>
      <c r="AM55" s="821"/>
      <c r="AN55" s="822"/>
      <c r="AO55" s="822"/>
      <c r="AP55" s="822"/>
      <c r="AQ55" s="822"/>
      <c r="AR55" s="822"/>
      <c r="AS55" s="822"/>
      <c r="AT55" s="852"/>
      <c r="AU55" s="852"/>
    </row>
    <row r="56" spans="2:47" s="552" customFormat="1" ht="12.75">
      <c r="B56" s="587"/>
      <c r="C56" s="587"/>
      <c r="D56" s="588"/>
      <c r="E56" s="588"/>
      <c r="F56" s="589"/>
      <c r="G56" s="588"/>
      <c r="H56" s="588"/>
      <c r="I56" s="588"/>
      <c r="J56" s="588"/>
      <c r="K56" s="588"/>
      <c r="L56" s="588"/>
      <c r="M56" s="588"/>
      <c r="N56" s="588"/>
      <c r="O56" s="592"/>
      <c r="P56" s="589"/>
      <c r="Q56" s="589"/>
      <c r="R56" s="604"/>
      <c r="S56" s="605"/>
      <c r="U56" s="874"/>
      <c r="V56" s="875"/>
      <c r="W56" s="876"/>
      <c r="X56" s="877"/>
      <c r="Y56" s="878"/>
      <c r="Z56" s="878"/>
      <c r="AA56" s="878"/>
      <c r="AB56" s="878"/>
      <c r="AC56" s="878"/>
      <c r="AD56" s="878"/>
      <c r="AE56" s="878"/>
      <c r="AF56" s="878"/>
      <c r="AG56" s="878"/>
      <c r="AH56" s="878"/>
      <c r="AI56" s="878"/>
      <c r="AJ56" s="878"/>
      <c r="AK56" s="878"/>
      <c r="AL56" s="879"/>
      <c r="AM56" s="879"/>
      <c r="AN56" s="880"/>
      <c r="AO56" s="880"/>
      <c r="AP56" s="880"/>
      <c r="AQ56" s="880"/>
      <c r="AR56" s="880"/>
      <c r="AS56" s="880"/>
      <c r="AT56" s="873"/>
      <c r="AU56" s="873"/>
    </row>
    <row r="57" spans="3:47" s="553" customFormat="1" ht="12.75">
      <c r="C57" s="589"/>
      <c r="D57" s="589"/>
      <c r="E57" s="589"/>
      <c r="F57" s="590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604"/>
      <c r="S57" s="606"/>
      <c r="U57" s="872"/>
      <c r="V57" s="878"/>
      <c r="W57" s="878"/>
      <c r="X57" s="877"/>
      <c r="Y57" s="878"/>
      <c r="Z57" s="878"/>
      <c r="AA57" s="878"/>
      <c r="AB57" s="878"/>
      <c r="AC57" s="878"/>
      <c r="AD57" s="878"/>
      <c r="AE57" s="878"/>
      <c r="AF57" s="878"/>
      <c r="AG57" s="878"/>
      <c r="AH57" s="878"/>
      <c r="AI57" s="878"/>
      <c r="AJ57" s="878"/>
      <c r="AK57" s="878"/>
      <c r="AL57" s="879"/>
      <c r="AM57" s="879"/>
      <c r="AN57" s="880"/>
      <c r="AO57" s="880"/>
      <c r="AP57" s="880"/>
      <c r="AQ57" s="880"/>
      <c r="AR57" s="880"/>
      <c r="AS57" s="880"/>
      <c r="AT57" s="881"/>
      <c r="AU57" s="881"/>
    </row>
    <row r="58" spans="4:47" s="553" customFormat="1" ht="12.75"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604"/>
      <c r="S58" s="606"/>
      <c r="U58" s="872"/>
      <c r="V58" s="878"/>
      <c r="W58" s="878"/>
      <c r="X58" s="877"/>
      <c r="Y58" s="878"/>
      <c r="Z58" s="878"/>
      <c r="AA58" s="878"/>
      <c r="AB58" s="878"/>
      <c r="AC58" s="878"/>
      <c r="AD58" s="878"/>
      <c r="AE58" s="878"/>
      <c r="AF58" s="878"/>
      <c r="AG58" s="878"/>
      <c r="AH58" s="878"/>
      <c r="AI58" s="878"/>
      <c r="AJ58" s="878"/>
      <c r="AK58" s="878"/>
      <c r="AL58" s="879"/>
      <c r="AM58" s="879"/>
      <c r="AN58" s="880"/>
      <c r="AO58" s="880"/>
      <c r="AP58" s="880"/>
      <c r="AQ58" s="880"/>
      <c r="AR58" s="880"/>
      <c r="AS58" s="880"/>
      <c r="AT58" s="881"/>
      <c r="AU58" s="881"/>
    </row>
    <row r="59" spans="4:47" s="553" customFormat="1" ht="12.75"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U59" s="872"/>
      <c r="V59" s="878"/>
      <c r="W59" s="878"/>
      <c r="X59" s="877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9"/>
      <c r="AM59" s="879"/>
      <c r="AN59" s="880"/>
      <c r="AO59" s="880"/>
      <c r="AP59" s="880"/>
      <c r="AQ59" s="880"/>
      <c r="AR59" s="880"/>
      <c r="AS59" s="880"/>
      <c r="AT59" s="881"/>
      <c r="AU59" s="881"/>
    </row>
    <row r="60" spans="4:18" ht="12.75"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</row>
    <row r="65" ht="14.25">
      <c r="D65" s="216" t="s">
        <v>184</v>
      </c>
    </row>
    <row r="87" spans="19:24" ht="12.75">
      <c r="S87" s="608"/>
      <c r="T87" s="608"/>
      <c r="U87" s="882"/>
      <c r="V87" s="883"/>
      <c r="W87" s="883"/>
      <c r="X87" s="884"/>
    </row>
    <row r="88" spans="19:24" ht="12.75">
      <c r="S88" s="608"/>
      <c r="T88" s="608"/>
      <c r="U88" s="882"/>
      <c r="V88" s="883"/>
      <c r="W88" s="883"/>
      <c r="X88" s="884"/>
    </row>
    <row r="89" spans="19:24" ht="12.75">
      <c r="S89" s="608"/>
      <c r="T89" s="608"/>
      <c r="U89" s="882"/>
      <c r="V89" s="883"/>
      <c r="W89" s="883"/>
      <c r="X89" s="884"/>
    </row>
    <row r="90" spans="19:24" ht="12.75">
      <c r="S90" s="608"/>
      <c r="T90" s="608"/>
      <c r="U90" s="882"/>
      <c r="V90" s="883"/>
      <c r="W90" s="885"/>
      <c r="X90" s="884"/>
    </row>
    <row r="91" spans="19:24" ht="15.75">
      <c r="S91" s="608"/>
      <c r="T91" s="608"/>
      <c r="U91" s="882"/>
      <c r="V91" s="886"/>
      <c r="W91" s="887"/>
      <c r="X91" s="888"/>
    </row>
    <row r="92" spans="19:24" ht="15.75">
      <c r="S92" s="608"/>
      <c r="T92" s="608"/>
      <c r="U92" s="882"/>
      <c r="V92" s="886"/>
      <c r="W92" s="887"/>
      <c r="X92" s="888"/>
    </row>
    <row r="93" spans="19:24" ht="15.75">
      <c r="S93" s="608"/>
      <c r="T93" s="608"/>
      <c r="U93" s="882"/>
      <c r="V93" s="886"/>
      <c r="W93" s="887"/>
      <c r="X93" s="888"/>
    </row>
    <row r="94" spans="19:24" ht="15.75">
      <c r="S94" s="608"/>
      <c r="T94" s="608"/>
      <c r="U94" s="882"/>
      <c r="V94" s="886"/>
      <c r="W94" s="886"/>
      <c r="X94" s="884"/>
    </row>
    <row r="95" spans="19:24" ht="15.75">
      <c r="S95" s="608"/>
      <c r="T95" s="608"/>
      <c r="U95" s="882"/>
      <c r="V95" s="886"/>
      <c r="W95" s="886"/>
      <c r="X95" s="884"/>
    </row>
    <row r="96" spans="19:24" ht="15.75">
      <c r="S96" s="608"/>
      <c r="T96" s="608"/>
      <c r="U96" s="882"/>
      <c r="V96" s="886"/>
      <c r="W96" s="886"/>
      <c r="X96" s="884"/>
    </row>
    <row r="97" spans="19:24" ht="15.75">
      <c r="S97" s="608"/>
      <c r="T97" s="608"/>
      <c r="U97" s="882"/>
      <c r="V97" s="886"/>
      <c r="W97" s="886"/>
      <c r="X97" s="884"/>
    </row>
    <row r="98" spans="19:24" ht="15.75">
      <c r="S98" s="608"/>
      <c r="T98" s="608"/>
      <c r="U98" s="882"/>
      <c r="V98" s="886"/>
      <c r="W98" s="886"/>
      <c r="X98" s="884"/>
    </row>
    <row r="99" spans="19:24" ht="15.75">
      <c r="S99" s="608"/>
      <c r="T99" s="608"/>
      <c r="U99" s="882"/>
      <c r="V99" s="886"/>
      <c r="W99" s="886"/>
      <c r="X99" s="884"/>
    </row>
    <row r="100" spans="19:24" ht="15.75">
      <c r="S100" s="608"/>
      <c r="T100" s="608"/>
      <c r="U100" s="882"/>
      <c r="V100" s="886"/>
      <c r="W100" s="886"/>
      <c r="X100" s="884"/>
    </row>
    <row r="101" spans="16:24" ht="15.75">
      <c r="P101" s="607"/>
      <c r="S101" s="608"/>
      <c r="T101" s="608"/>
      <c r="U101" s="882"/>
      <c r="V101" s="886"/>
      <c r="W101" s="886"/>
      <c r="X101" s="884"/>
    </row>
    <row r="102" spans="19:24" ht="15.75">
      <c r="S102" s="608"/>
      <c r="T102" s="608"/>
      <c r="U102" s="882"/>
      <c r="V102" s="886"/>
      <c r="W102" s="886"/>
      <c r="X102" s="884"/>
    </row>
    <row r="103" spans="19:24" ht="15.75">
      <c r="S103" s="608"/>
      <c r="T103" s="608"/>
      <c r="U103" s="882"/>
      <c r="V103" s="886"/>
      <c r="W103" s="886"/>
      <c r="X103" s="884"/>
    </row>
    <row r="104" spans="19:24" ht="15.75">
      <c r="S104" s="608"/>
      <c r="T104" s="608"/>
      <c r="U104" s="882"/>
      <c r="V104" s="886"/>
      <c r="W104" s="886"/>
      <c r="X104" s="884"/>
    </row>
    <row r="105" spans="19:24" ht="15.75">
      <c r="S105" s="608"/>
      <c r="T105" s="608"/>
      <c r="U105" s="882"/>
      <c r="V105" s="886"/>
      <c r="W105" s="886"/>
      <c r="X105" s="884"/>
    </row>
    <row r="106" spans="19:24" ht="15.75">
      <c r="S106" s="608"/>
      <c r="T106" s="608"/>
      <c r="U106" s="882"/>
      <c r="V106" s="886"/>
      <c r="W106" s="886"/>
      <c r="X106" s="884"/>
    </row>
    <row r="107" spans="19:24" ht="15.75">
      <c r="S107" s="608"/>
      <c r="T107" s="608"/>
      <c r="U107" s="882"/>
      <c r="V107" s="886"/>
      <c r="W107" s="886"/>
      <c r="X107" s="884"/>
    </row>
    <row r="108" spans="19:24" ht="15.75">
      <c r="S108" s="608"/>
      <c r="T108" s="608"/>
      <c r="U108" s="882"/>
      <c r="V108" s="886"/>
      <c r="W108" s="886"/>
      <c r="X108" s="884"/>
    </row>
    <row r="109" spans="19:24" ht="15.75">
      <c r="S109" s="608"/>
      <c r="T109" s="608"/>
      <c r="U109" s="882"/>
      <c r="V109" s="886"/>
      <c r="W109" s="886"/>
      <c r="X109" s="884"/>
    </row>
    <row r="110" spans="19:24" ht="15.75">
      <c r="S110" s="608"/>
      <c r="T110" s="608"/>
      <c r="U110" s="882"/>
      <c r="V110" s="886"/>
      <c r="W110" s="886"/>
      <c r="X110" s="884"/>
    </row>
    <row r="111" spans="19:24" ht="15.75">
      <c r="S111" s="608"/>
      <c r="T111" s="608"/>
      <c r="U111" s="882"/>
      <c r="V111" s="886"/>
      <c r="W111" s="886"/>
      <c r="X111" s="884"/>
    </row>
    <row r="112" spans="19:24" ht="15.75">
      <c r="S112" s="608"/>
      <c r="T112" s="608"/>
      <c r="U112" s="882"/>
      <c r="V112" s="886"/>
      <c r="W112" s="886"/>
      <c r="X112" s="884"/>
    </row>
    <row r="113" spans="19:24" ht="15.75">
      <c r="S113" s="608"/>
      <c r="T113" s="608"/>
      <c r="U113" s="882"/>
      <c r="V113" s="886"/>
      <c r="W113" s="886"/>
      <c r="X113" s="884"/>
    </row>
    <row r="114" spans="19:24" ht="15.75">
      <c r="S114" s="608"/>
      <c r="T114" s="608"/>
      <c r="U114" s="882"/>
      <c r="V114" s="886"/>
      <c r="W114" s="886"/>
      <c r="X114" s="884"/>
    </row>
    <row r="115" spans="19:24" ht="15.75">
      <c r="S115" s="608"/>
      <c r="T115" s="608"/>
      <c r="U115" s="882"/>
      <c r="V115" s="886"/>
      <c r="W115" s="886"/>
      <c r="X115" s="884"/>
    </row>
    <row r="116" spans="19:24" ht="15.75">
      <c r="S116" s="608"/>
      <c r="T116" s="608"/>
      <c r="U116" s="882"/>
      <c r="V116" s="886"/>
      <c r="W116" s="887"/>
      <c r="X116" s="884"/>
    </row>
    <row r="117" spans="19:24" ht="15.75">
      <c r="S117" s="608"/>
      <c r="T117" s="608"/>
      <c r="U117" s="882"/>
      <c r="V117" s="886"/>
      <c r="W117" s="887"/>
      <c r="X117" s="884"/>
    </row>
    <row r="118" spans="19:24" ht="15.75">
      <c r="S118" s="608"/>
      <c r="T118" s="608"/>
      <c r="U118" s="882"/>
      <c r="V118" s="886"/>
      <c r="W118" s="887"/>
      <c r="X118" s="884"/>
    </row>
    <row r="119" spans="19:24" ht="15.75">
      <c r="S119" s="608"/>
      <c r="T119" s="608"/>
      <c r="U119" s="882"/>
      <c r="V119" s="886"/>
      <c r="W119" s="887"/>
      <c r="X119" s="884"/>
    </row>
    <row r="120" spans="19:24" ht="15.75">
      <c r="S120" s="608"/>
      <c r="T120" s="608"/>
      <c r="U120" s="882"/>
      <c r="V120" s="886"/>
      <c r="W120" s="886"/>
      <c r="X120" s="884"/>
    </row>
    <row r="121" spans="19:24" ht="12.75">
      <c r="S121" s="608"/>
      <c r="T121" s="608"/>
      <c r="U121" s="882"/>
      <c r="V121" s="883"/>
      <c r="W121" s="883"/>
      <c r="X121" s="884"/>
    </row>
    <row r="122" spans="19:24" ht="12.75">
      <c r="S122" s="608"/>
      <c r="T122" s="608"/>
      <c r="U122" s="882"/>
      <c r="V122" s="883"/>
      <c r="W122" s="883"/>
      <c r="X122" s="884"/>
    </row>
    <row r="123" spans="19:24" ht="12.75">
      <c r="S123" s="608"/>
      <c r="T123" s="608"/>
      <c r="U123" s="882"/>
      <c r="V123" s="883"/>
      <c r="W123" s="883"/>
      <c r="X123" s="884"/>
    </row>
    <row r="124" spans="19:24" ht="12.75">
      <c r="S124" s="608"/>
      <c r="T124" s="608"/>
      <c r="U124" s="882"/>
      <c r="V124" s="883"/>
      <c r="W124" s="883"/>
      <c r="X124" s="884"/>
    </row>
    <row r="125" spans="19:24" ht="12.75">
      <c r="S125" s="608"/>
      <c r="T125" s="608"/>
      <c r="U125" s="882"/>
      <c r="V125" s="883"/>
      <c r="W125" s="883"/>
      <c r="X125" s="884"/>
    </row>
    <row r="126" spans="19:24" ht="12.75">
      <c r="S126" s="608"/>
      <c r="T126" s="608"/>
      <c r="U126" s="882"/>
      <c r="V126" s="883"/>
      <c r="W126" s="883"/>
      <c r="X126" s="884"/>
    </row>
    <row r="127" spans="19:24" ht="12.75">
      <c r="S127" s="608"/>
      <c r="T127" s="608"/>
      <c r="U127" s="882"/>
      <c r="V127" s="883"/>
      <c r="W127" s="883"/>
      <c r="X127" s="884"/>
    </row>
    <row r="128" spans="19:24" ht="12.75">
      <c r="S128" s="608"/>
      <c r="T128" s="608"/>
      <c r="U128" s="882"/>
      <c r="V128" s="883"/>
      <c r="W128" s="883"/>
      <c r="X128" s="884"/>
    </row>
    <row r="129" spans="19:24" ht="12.75">
      <c r="S129" s="608"/>
      <c r="T129" s="608"/>
      <c r="U129" s="882"/>
      <c r="V129" s="883"/>
      <c r="W129" s="883"/>
      <c r="X129" s="884"/>
    </row>
    <row r="130" spans="19:24" ht="12.75">
      <c r="S130" s="608"/>
      <c r="T130" s="608"/>
      <c r="U130" s="882"/>
      <c r="V130" s="883"/>
      <c r="W130" s="883"/>
      <c r="X130" s="884"/>
    </row>
    <row r="131" spans="19:24" ht="12.75">
      <c r="S131" s="608"/>
      <c r="T131" s="608"/>
      <c r="U131" s="882"/>
      <c r="V131" s="883"/>
      <c r="W131" s="883"/>
      <c r="X131" s="884"/>
    </row>
    <row r="132" spans="19:24" ht="12.75">
      <c r="S132" s="608"/>
      <c r="T132" s="608"/>
      <c r="U132" s="882"/>
      <c r="V132" s="883"/>
      <c r="W132" s="883"/>
      <c r="X132" s="884"/>
    </row>
    <row r="133" spans="19:24" ht="12.75">
      <c r="S133" s="608"/>
      <c r="T133" s="608"/>
      <c r="U133" s="882"/>
      <c r="V133" s="883"/>
      <c r="W133" s="883"/>
      <c r="X133" s="884"/>
    </row>
    <row r="134" spans="19:24" ht="12.75">
      <c r="S134" s="608"/>
      <c r="T134" s="608"/>
      <c r="U134" s="882"/>
      <c r="V134" s="883"/>
      <c r="W134" s="883"/>
      <c r="X134" s="884"/>
    </row>
    <row r="135" spans="19:24" ht="12.75">
      <c r="S135" s="608"/>
      <c r="T135" s="608"/>
      <c r="U135" s="882"/>
      <c r="V135" s="883"/>
      <c r="W135" s="883"/>
      <c r="X135" s="884"/>
    </row>
    <row r="136" spans="19:24" ht="12.75">
      <c r="S136" s="608"/>
      <c r="T136" s="608"/>
      <c r="U136" s="882"/>
      <c r="V136" s="883"/>
      <c r="W136" s="883"/>
      <c r="X136" s="884"/>
    </row>
    <row r="137" spans="19:24" ht="12.75">
      <c r="S137" s="608"/>
      <c r="T137" s="608"/>
      <c r="U137" s="882"/>
      <c r="V137" s="883"/>
      <c r="W137" s="883"/>
      <c r="X137" s="884"/>
    </row>
    <row r="138" spans="19:24" ht="12.75">
      <c r="S138" s="608"/>
      <c r="T138" s="608"/>
      <c r="U138" s="882"/>
      <c r="V138" s="883"/>
      <c r="W138" s="883"/>
      <c r="X138" s="884"/>
    </row>
    <row r="139" spans="19:24" ht="12.75">
      <c r="S139" s="608"/>
      <c r="T139" s="608"/>
      <c r="U139" s="882"/>
      <c r="V139" s="883"/>
      <c r="W139" s="883"/>
      <c r="X139" s="884"/>
    </row>
    <row r="140" spans="19:24" ht="12.75">
      <c r="S140" s="608"/>
      <c r="T140" s="608"/>
      <c r="U140" s="882"/>
      <c r="V140" s="883"/>
      <c r="W140" s="883"/>
      <c r="X140" s="884"/>
    </row>
    <row r="141" spans="19:24" ht="12.75">
      <c r="S141" s="608"/>
      <c r="T141" s="608"/>
      <c r="U141" s="882"/>
      <c r="V141" s="883"/>
      <c r="W141" s="883"/>
      <c r="X141" s="884"/>
    </row>
    <row r="142" spans="19:24" ht="12.75">
      <c r="S142" s="608"/>
      <c r="T142" s="608"/>
      <c r="U142" s="882"/>
      <c r="V142" s="883"/>
      <c r="W142" s="883"/>
      <c r="X142" s="884"/>
    </row>
    <row r="143" spans="19:24" ht="12.75">
      <c r="S143" s="608"/>
      <c r="T143" s="608"/>
      <c r="U143" s="882"/>
      <c r="V143" s="883"/>
      <c r="W143" s="883"/>
      <c r="X143" s="884"/>
    </row>
    <row r="144" spans="19:24" ht="12.75">
      <c r="S144" s="608"/>
      <c r="T144" s="608"/>
      <c r="U144" s="882"/>
      <c r="V144" s="883"/>
      <c r="W144" s="883"/>
      <c r="X144" s="884"/>
    </row>
    <row r="145" spans="19:24" ht="12.75">
      <c r="S145" s="608"/>
      <c r="T145" s="608"/>
      <c r="U145" s="882"/>
      <c r="V145" s="883"/>
      <c r="W145" s="883"/>
      <c r="X145" s="884"/>
    </row>
    <row r="146" spans="19:24" ht="12.75">
      <c r="S146" s="608"/>
      <c r="T146" s="608"/>
      <c r="U146" s="882"/>
      <c r="V146" s="883"/>
      <c r="W146" s="883"/>
      <c r="X146" s="884"/>
    </row>
    <row r="147" spans="19:24" ht="12.75">
      <c r="S147" s="608"/>
      <c r="T147" s="608"/>
      <c r="U147" s="882"/>
      <c r="V147" s="883"/>
      <c r="W147" s="883"/>
      <c r="X147" s="884"/>
    </row>
    <row r="148" spans="19:24" ht="12.75">
      <c r="S148" s="608"/>
      <c r="T148" s="608"/>
      <c r="U148" s="882"/>
      <c r="V148" s="883"/>
      <c r="W148" s="885"/>
      <c r="X148" s="884"/>
    </row>
    <row r="149" spans="19:26" ht="12.75">
      <c r="S149" s="608"/>
      <c r="T149" s="608"/>
      <c r="U149" s="882"/>
      <c r="V149" s="883"/>
      <c r="W149" s="885"/>
      <c r="X149" s="888"/>
      <c r="Z149" s="883"/>
    </row>
    <row r="150" spans="19:26" ht="12.75">
      <c r="S150" s="608"/>
      <c r="T150" s="608"/>
      <c r="U150" s="882"/>
      <c r="V150" s="883"/>
      <c r="W150" s="885"/>
      <c r="X150" s="888"/>
      <c r="Z150" s="883"/>
    </row>
    <row r="151" spans="19:26" ht="12.75">
      <c r="S151" s="608"/>
      <c r="T151" s="608"/>
      <c r="U151" s="882"/>
      <c r="V151" s="883"/>
      <c r="W151" s="885"/>
      <c r="X151" s="888"/>
      <c r="Z151" s="883"/>
    </row>
    <row r="152" spans="19:24" ht="12.75">
      <c r="S152" s="608"/>
      <c r="T152" s="608"/>
      <c r="U152" s="882"/>
      <c r="V152" s="883"/>
      <c r="W152" s="883"/>
      <c r="X152" s="884"/>
    </row>
    <row r="153" spans="19:24" ht="12.75">
      <c r="S153" s="608"/>
      <c r="T153" s="608"/>
      <c r="U153" s="882"/>
      <c r="V153" s="883"/>
      <c r="W153" s="883"/>
      <c r="X153" s="884"/>
    </row>
    <row r="154" spans="19:24" ht="12.75">
      <c r="S154" s="608"/>
      <c r="T154" s="608"/>
      <c r="U154" s="882"/>
      <c r="V154" s="883"/>
      <c r="W154" s="883"/>
      <c r="X154" s="884"/>
    </row>
    <row r="155" spans="19:24" ht="12.75">
      <c r="S155" s="608"/>
      <c r="T155" s="608"/>
      <c r="U155" s="882"/>
      <c r="V155" s="883"/>
      <c r="W155" s="883"/>
      <c r="X155" s="884"/>
    </row>
    <row r="156" spans="19:24" ht="12.75">
      <c r="S156" s="608"/>
      <c r="T156" s="608"/>
      <c r="U156" s="882"/>
      <c r="V156" s="883"/>
      <c r="W156" s="883"/>
      <c r="X156" s="884"/>
    </row>
    <row r="157" spans="19:24" ht="12.75">
      <c r="S157" s="608"/>
      <c r="T157" s="608"/>
      <c r="U157" s="882"/>
      <c r="V157" s="883"/>
      <c r="W157" s="883"/>
      <c r="X157" s="884"/>
    </row>
    <row r="158" spans="19:24" ht="12.75">
      <c r="S158" s="608"/>
      <c r="T158" s="608"/>
      <c r="U158" s="882"/>
      <c r="V158" s="883"/>
      <c r="W158" s="883"/>
      <c r="X158" s="884"/>
    </row>
    <row r="159" spans="19:24" ht="12.75">
      <c r="S159" s="608"/>
      <c r="T159" s="608"/>
      <c r="U159" s="882"/>
      <c r="V159" s="883"/>
      <c r="W159" s="883"/>
      <c r="X159" s="884"/>
    </row>
    <row r="160" spans="19:24" ht="12.75">
      <c r="S160" s="608"/>
      <c r="T160" s="608"/>
      <c r="U160" s="882"/>
      <c r="V160" s="883"/>
      <c r="W160" s="883"/>
      <c r="X160" s="884"/>
    </row>
    <row r="161" spans="19:24" ht="12.75">
      <c r="S161" s="608"/>
      <c r="T161" s="608"/>
      <c r="U161" s="882"/>
      <c r="V161" s="883"/>
      <c r="W161" s="883"/>
      <c r="X161" s="884"/>
    </row>
    <row r="162" spans="19:24" ht="12.75">
      <c r="S162" s="608"/>
      <c r="T162" s="608"/>
      <c r="U162" s="882"/>
      <c r="V162" s="883"/>
      <c r="W162" s="883"/>
      <c r="X162" s="884"/>
    </row>
    <row r="163" spans="19:24" ht="12.75">
      <c r="S163" s="608"/>
      <c r="T163" s="608"/>
      <c r="U163" s="882"/>
      <c r="V163" s="883"/>
      <c r="W163" s="883"/>
      <c r="X163" s="884"/>
    </row>
    <row r="164" spans="19:24" ht="12.75">
      <c r="S164" s="608"/>
      <c r="T164" s="608"/>
      <c r="U164" s="882"/>
      <c r="V164" s="883"/>
      <c r="W164" s="883"/>
      <c r="X164" s="884"/>
    </row>
    <row r="165" spans="19:24" ht="12.75">
      <c r="S165" s="608"/>
      <c r="T165" s="608"/>
      <c r="U165" s="882"/>
      <c r="V165" s="883"/>
      <c r="W165" s="883"/>
      <c r="X165" s="884"/>
    </row>
    <row r="166" spans="19:24" ht="12.75">
      <c r="S166" s="608"/>
      <c r="T166" s="608"/>
      <c r="U166" s="882"/>
      <c r="V166" s="883"/>
      <c r="W166" s="883"/>
      <c r="X166" s="884"/>
    </row>
    <row r="167" spans="19:24" ht="12.75">
      <c r="S167" s="608"/>
      <c r="T167" s="608"/>
      <c r="U167" s="882"/>
      <c r="V167" s="883"/>
      <c r="W167" s="883"/>
      <c r="X167" s="884"/>
    </row>
    <row r="168" spans="19:24" ht="12.75">
      <c r="S168" s="608"/>
      <c r="T168" s="608"/>
      <c r="U168" s="882"/>
      <c r="V168" s="883"/>
      <c r="W168" s="883"/>
      <c r="X168" s="884"/>
    </row>
    <row r="169" spans="19:24" ht="12.75">
      <c r="S169" s="608"/>
      <c r="T169" s="608"/>
      <c r="U169" s="882"/>
      <c r="V169" s="883"/>
      <c r="W169" s="883"/>
      <c r="X169" s="884"/>
    </row>
    <row r="170" spans="19:24" ht="12.75">
      <c r="S170" s="608"/>
      <c r="T170" s="608"/>
      <c r="U170" s="882"/>
      <c r="V170" s="883"/>
      <c r="W170" s="883"/>
      <c r="X170" s="884"/>
    </row>
    <row r="171" spans="19:24" ht="12.75">
      <c r="S171" s="608"/>
      <c r="T171" s="608"/>
      <c r="U171" s="882"/>
      <c r="V171" s="883"/>
      <c r="W171" s="883"/>
      <c r="X171" s="884"/>
    </row>
    <row r="172" spans="19:24" ht="12.75">
      <c r="S172" s="608"/>
      <c r="T172" s="608"/>
      <c r="U172" s="882"/>
      <c r="V172" s="883"/>
      <c r="W172" s="883"/>
      <c r="X172" s="884"/>
    </row>
    <row r="173" spans="19:24" ht="12.75">
      <c r="S173" s="608"/>
      <c r="T173" s="608"/>
      <c r="U173" s="882"/>
      <c r="V173" s="883"/>
      <c r="W173" s="883"/>
      <c r="X173" s="884"/>
    </row>
    <row r="174" spans="19:24" ht="12.75">
      <c r="S174" s="608"/>
      <c r="T174" s="608"/>
      <c r="U174" s="882"/>
      <c r="V174" s="883"/>
      <c r="W174" s="883"/>
      <c r="X174" s="884"/>
    </row>
    <row r="175" spans="19:24" ht="12.75">
      <c r="S175" s="608"/>
      <c r="T175" s="608"/>
      <c r="U175" s="882"/>
      <c r="V175" s="883"/>
      <c r="W175" s="883"/>
      <c r="X175" s="884"/>
    </row>
    <row r="176" spans="19:24" ht="12.75">
      <c r="S176" s="608"/>
      <c r="T176" s="608"/>
      <c r="U176" s="882"/>
      <c r="V176" s="883"/>
      <c r="W176" s="883"/>
      <c r="X176" s="884"/>
    </row>
    <row r="177" spans="19:24" ht="12.75">
      <c r="S177" s="608"/>
      <c r="T177" s="608"/>
      <c r="U177" s="882"/>
      <c r="V177" s="883"/>
      <c r="W177" s="883"/>
      <c r="X177" s="884"/>
    </row>
    <row r="178" spans="19:24" ht="12.75">
      <c r="S178" s="608"/>
      <c r="T178" s="608"/>
      <c r="U178" s="882"/>
      <c r="V178" s="883"/>
      <c r="W178" s="883"/>
      <c r="X178" s="884"/>
    </row>
    <row r="179" spans="19:24" ht="12.75">
      <c r="S179" s="608"/>
      <c r="T179" s="608"/>
      <c r="U179" s="882"/>
      <c r="V179" s="883"/>
      <c r="W179" s="883"/>
      <c r="X179" s="884"/>
    </row>
    <row r="180" spans="19:24" ht="12.75">
      <c r="S180" s="608"/>
      <c r="T180" s="608"/>
      <c r="U180" s="882"/>
      <c r="V180" s="883"/>
      <c r="W180" s="883"/>
      <c r="X180" s="884"/>
    </row>
    <row r="181" spans="19:24" ht="12.75">
      <c r="S181" s="608"/>
      <c r="T181" s="608"/>
      <c r="U181" s="882"/>
      <c r="V181" s="883"/>
      <c r="W181" s="883"/>
      <c r="X181" s="884"/>
    </row>
    <row r="182" spans="19:24" ht="12.75">
      <c r="S182" s="608"/>
      <c r="T182" s="608"/>
      <c r="U182" s="882"/>
      <c r="V182" s="883"/>
      <c r="W182" s="883"/>
      <c r="X182" s="884"/>
    </row>
    <row r="183" spans="19:24" ht="12.75">
      <c r="S183" s="608"/>
      <c r="T183" s="608"/>
      <c r="U183" s="882"/>
      <c r="V183" s="883"/>
      <c r="W183" s="883"/>
      <c r="X183" s="884"/>
    </row>
    <row r="184" spans="19:24" ht="12.75">
      <c r="S184" s="608"/>
      <c r="T184" s="608"/>
      <c r="U184" s="882"/>
      <c r="V184" s="883"/>
      <c r="W184" s="883"/>
      <c r="X184" s="884"/>
    </row>
    <row r="185" spans="19:24" ht="12.75">
      <c r="S185" s="608"/>
      <c r="T185" s="608"/>
      <c r="U185" s="882"/>
      <c r="V185" s="883"/>
      <c r="W185" s="883"/>
      <c r="X185" s="884"/>
    </row>
    <row r="186" spans="19:24" ht="12.75">
      <c r="S186" s="608"/>
      <c r="T186" s="608"/>
      <c r="U186" s="882"/>
      <c r="V186" s="883"/>
      <c r="W186" s="883"/>
      <c r="X186" s="884"/>
    </row>
    <row r="187" spans="19:24" ht="12.75">
      <c r="S187" s="608"/>
      <c r="T187" s="608"/>
      <c r="U187" s="882"/>
      <c r="V187" s="883"/>
      <c r="W187" s="883"/>
      <c r="X187" s="884"/>
    </row>
    <row r="188" spans="19:24" ht="12.75">
      <c r="S188" s="608"/>
      <c r="T188" s="608"/>
      <c r="U188" s="882"/>
      <c r="V188" s="883"/>
      <c r="W188" s="883"/>
      <c r="X188" s="884"/>
    </row>
    <row r="189" spans="19:24" ht="12.75">
      <c r="S189" s="608"/>
      <c r="T189" s="608"/>
      <c r="U189" s="882"/>
      <c r="V189" s="883"/>
      <c r="W189" s="883"/>
      <c r="X189" s="884"/>
    </row>
    <row r="190" spans="19:24" ht="12.75">
      <c r="S190" s="608"/>
      <c r="T190" s="608"/>
      <c r="U190" s="882"/>
      <c r="V190" s="883"/>
      <c r="W190" s="883"/>
      <c r="X190" s="884"/>
    </row>
    <row r="191" spans="19:24" ht="12.75">
      <c r="S191" s="608"/>
      <c r="T191" s="608"/>
      <c r="U191" s="882"/>
      <c r="V191" s="883"/>
      <c r="W191" s="883"/>
      <c r="X191" s="884"/>
    </row>
    <row r="192" spans="19:24" ht="12.75">
      <c r="S192" s="608"/>
      <c r="T192" s="608"/>
      <c r="U192" s="882"/>
      <c r="V192" s="883"/>
      <c r="W192" s="883"/>
      <c r="X192" s="884"/>
    </row>
    <row r="193" spans="19:24" ht="12.75">
      <c r="S193" s="608"/>
      <c r="T193" s="608"/>
      <c r="U193" s="882"/>
      <c r="V193" s="883"/>
      <c r="W193" s="883"/>
      <c r="X193" s="884"/>
    </row>
    <row r="194" spans="19:24" ht="12.75">
      <c r="S194" s="608"/>
      <c r="T194" s="608"/>
      <c r="U194" s="882"/>
      <c r="V194" s="883"/>
      <c r="W194" s="883"/>
      <c r="X194" s="884"/>
    </row>
    <row r="195" spans="19:24" ht="12.75">
      <c r="S195" s="608"/>
      <c r="T195" s="608"/>
      <c r="U195" s="882"/>
      <c r="V195" s="883"/>
      <c r="W195" s="883"/>
      <c r="X195" s="884"/>
    </row>
    <row r="196" spans="19:24" ht="12.75">
      <c r="S196" s="608"/>
      <c r="T196" s="608"/>
      <c r="U196" s="882"/>
      <c r="V196" s="883"/>
      <c r="W196" s="883"/>
      <c r="X196" s="884"/>
    </row>
    <row r="197" spans="19:24" ht="12.75">
      <c r="S197" s="608"/>
      <c r="T197" s="608"/>
      <c r="U197" s="882"/>
      <c r="V197" s="883"/>
      <c r="W197" s="883"/>
      <c r="X197" s="884"/>
    </row>
    <row r="198" spans="19:24" ht="12.75">
      <c r="S198" s="608"/>
      <c r="T198" s="608"/>
      <c r="U198" s="882"/>
      <c r="V198" s="883"/>
      <c r="W198" s="883"/>
      <c r="X198" s="884"/>
    </row>
    <row r="199" spans="19:24" ht="12.75">
      <c r="S199" s="608"/>
      <c r="T199" s="608"/>
      <c r="U199" s="882"/>
      <c r="V199" s="883"/>
      <c r="W199" s="883"/>
      <c r="X199" s="884"/>
    </row>
    <row r="200" spans="19:24" ht="12.75">
      <c r="S200" s="608"/>
      <c r="T200" s="608"/>
      <c r="U200" s="882"/>
      <c r="V200" s="883"/>
      <c r="W200" s="883"/>
      <c r="X200" s="884"/>
    </row>
    <row r="201" spans="19:24" ht="12.75">
      <c r="S201" s="608"/>
      <c r="T201" s="608"/>
      <c r="U201" s="882"/>
      <c r="V201" s="883"/>
      <c r="W201" s="883"/>
      <c r="X201" s="884"/>
    </row>
    <row r="202" spans="19:24" ht="12.75">
      <c r="S202" s="608"/>
      <c r="T202" s="608"/>
      <c r="U202" s="882"/>
      <c r="V202" s="883"/>
      <c r="W202" s="883"/>
      <c r="X202" s="884"/>
    </row>
    <row r="203" spans="19:24" ht="12.75">
      <c r="S203" s="608"/>
      <c r="T203" s="608"/>
      <c r="U203" s="882"/>
      <c r="V203" s="883"/>
      <c r="W203" s="883"/>
      <c r="X203" s="884"/>
    </row>
    <row r="204" spans="19:24" ht="12.75">
      <c r="S204" s="608"/>
      <c r="T204" s="608"/>
      <c r="U204" s="882"/>
      <c r="V204" s="883"/>
      <c r="W204" s="883"/>
      <c r="X204" s="884"/>
    </row>
    <row r="205" spans="19:24" ht="12.75">
      <c r="S205" s="608"/>
      <c r="T205" s="608"/>
      <c r="U205" s="882"/>
      <c r="V205" s="883"/>
      <c r="W205" s="883"/>
      <c r="X205" s="884"/>
    </row>
    <row r="206" spans="19:24" ht="12.75">
      <c r="S206" s="608"/>
      <c r="T206" s="608"/>
      <c r="U206" s="882"/>
      <c r="V206" s="883"/>
      <c r="W206" s="883"/>
      <c r="X206" s="884"/>
    </row>
    <row r="207" spans="19:24" ht="12.75">
      <c r="S207" s="608"/>
      <c r="T207" s="608"/>
      <c r="U207" s="882"/>
      <c r="V207" s="883"/>
      <c r="W207" s="883"/>
      <c r="X207" s="884"/>
    </row>
    <row r="208" spans="19:24" ht="12.75">
      <c r="S208" s="608"/>
      <c r="T208" s="608"/>
      <c r="U208" s="882"/>
      <c r="V208" s="883"/>
      <c r="W208" s="883"/>
      <c r="X208" s="884"/>
    </row>
    <row r="209" spans="19:24" ht="12.75">
      <c r="S209" s="608"/>
      <c r="T209" s="608"/>
      <c r="U209" s="882"/>
      <c r="V209" s="883"/>
      <c r="W209" s="883"/>
      <c r="X209" s="884"/>
    </row>
    <row r="210" spans="19:24" ht="12.75">
      <c r="S210" s="608"/>
      <c r="T210" s="608"/>
      <c r="U210" s="882"/>
      <c r="V210" s="883"/>
      <c r="W210" s="883"/>
      <c r="X210" s="884"/>
    </row>
    <row r="211" spans="19:24" ht="12.75">
      <c r="S211" s="608"/>
      <c r="T211" s="608"/>
      <c r="U211" s="882"/>
      <c r="V211" s="883"/>
      <c r="W211" s="883"/>
      <c r="X211" s="884"/>
    </row>
    <row r="212" spans="19:24" ht="12.75">
      <c r="S212" s="608"/>
      <c r="T212" s="608"/>
      <c r="U212" s="882"/>
      <c r="V212" s="883"/>
      <c r="W212" s="883"/>
      <c r="X212" s="884"/>
    </row>
    <row r="213" spans="19:24" ht="12.75">
      <c r="S213" s="608"/>
      <c r="T213" s="608"/>
      <c r="U213" s="882"/>
      <c r="V213" s="883"/>
      <c r="W213" s="883"/>
      <c r="X213" s="884"/>
    </row>
    <row r="214" spans="19:24" ht="12.75">
      <c r="S214" s="608"/>
      <c r="T214" s="608"/>
      <c r="U214" s="882"/>
      <c r="V214" s="883"/>
      <c r="W214" s="883"/>
      <c r="X214" s="884"/>
    </row>
    <row r="215" spans="19:24" ht="12.75">
      <c r="S215" s="608"/>
      <c r="T215" s="608"/>
      <c r="U215" s="882"/>
      <c r="V215" s="883"/>
      <c r="W215" s="883"/>
      <c r="X215" s="884"/>
    </row>
    <row r="216" spans="19:24" ht="12.75">
      <c r="S216" s="608"/>
      <c r="T216" s="608"/>
      <c r="U216" s="882"/>
      <c r="V216" s="883"/>
      <c r="W216" s="883"/>
      <c r="X216" s="884"/>
    </row>
    <row r="217" spans="19:24" ht="12.75">
      <c r="S217" s="608"/>
      <c r="T217" s="608"/>
      <c r="U217" s="882"/>
      <c r="V217" s="883"/>
      <c r="W217" s="883"/>
      <c r="X217" s="884"/>
    </row>
    <row r="218" spans="19:24" ht="12.75">
      <c r="S218" s="608"/>
      <c r="T218" s="608"/>
      <c r="U218" s="882"/>
      <c r="V218" s="883"/>
      <c r="W218" s="883"/>
      <c r="X218" s="884"/>
    </row>
    <row r="219" spans="19:24" ht="12.75">
      <c r="S219" s="608"/>
      <c r="T219" s="608"/>
      <c r="U219" s="882"/>
      <c r="V219" s="883"/>
      <c r="W219" s="883"/>
      <c r="X219" s="884"/>
    </row>
    <row r="220" spans="19:24" ht="12.75">
      <c r="S220" s="608"/>
      <c r="T220" s="608"/>
      <c r="U220" s="882"/>
      <c r="V220" s="883"/>
      <c r="W220" s="883"/>
      <c r="X220" s="884"/>
    </row>
    <row r="221" spans="19:24" ht="12.75">
      <c r="S221" s="608"/>
      <c r="T221" s="608"/>
      <c r="U221" s="882"/>
      <c r="V221" s="883"/>
      <c r="W221" s="883"/>
      <c r="X221" s="884"/>
    </row>
    <row r="222" spans="19:24" ht="12.75">
      <c r="S222" s="608"/>
      <c r="T222" s="608"/>
      <c r="U222" s="882"/>
      <c r="V222" s="883"/>
      <c r="W222" s="883"/>
      <c r="X222" s="884"/>
    </row>
    <row r="223" spans="19:24" ht="12.75">
      <c r="S223" s="608"/>
      <c r="T223" s="608"/>
      <c r="U223" s="882"/>
      <c r="V223" s="883"/>
      <c r="W223" s="883"/>
      <c r="X223" s="884"/>
    </row>
    <row r="224" spans="19:24" ht="12.75">
      <c r="S224" s="608"/>
      <c r="T224" s="608"/>
      <c r="U224" s="882"/>
      <c r="V224" s="883"/>
      <c r="W224" s="883"/>
      <c r="X224" s="884"/>
    </row>
    <row r="225" spans="19:24" ht="12.75">
      <c r="S225" s="608"/>
      <c r="T225" s="608"/>
      <c r="U225" s="882"/>
      <c r="V225" s="883"/>
      <c r="W225" s="883"/>
      <c r="X225" s="884"/>
    </row>
    <row r="226" spans="19:24" ht="12.75">
      <c r="S226" s="608"/>
      <c r="T226" s="608"/>
      <c r="U226" s="882"/>
      <c r="V226" s="883"/>
      <c r="W226" s="883"/>
      <c r="X226" s="884"/>
    </row>
    <row r="227" spans="19:24" ht="12.75">
      <c r="S227" s="608"/>
      <c r="T227" s="608"/>
      <c r="U227" s="882"/>
      <c r="V227" s="883"/>
      <c r="W227" s="883"/>
      <c r="X227" s="884"/>
    </row>
    <row r="228" spans="19:24" ht="12.75">
      <c r="S228" s="608"/>
      <c r="T228" s="608"/>
      <c r="U228" s="882"/>
      <c r="V228" s="883"/>
      <c r="W228" s="883"/>
      <c r="X228" s="884"/>
    </row>
    <row r="229" spans="19:24" ht="12.75">
      <c r="S229" s="608"/>
      <c r="T229" s="608"/>
      <c r="U229" s="882"/>
      <c r="V229" s="883"/>
      <c r="W229" s="883"/>
      <c r="X229" s="884"/>
    </row>
    <row r="230" spans="19:24" ht="12.75">
      <c r="S230" s="608"/>
      <c r="T230" s="608"/>
      <c r="U230" s="882"/>
      <c r="V230" s="883"/>
      <c r="W230" s="883"/>
      <c r="X230" s="884"/>
    </row>
    <row r="231" spans="19:24" ht="12.75">
      <c r="S231" s="608"/>
      <c r="T231" s="608"/>
      <c r="U231" s="882"/>
      <c r="V231" s="883"/>
      <c r="W231" s="883"/>
      <c r="X231" s="884"/>
    </row>
    <row r="232" spans="19:24" ht="12.75">
      <c r="S232" s="608"/>
      <c r="T232" s="608"/>
      <c r="U232" s="882"/>
      <c r="V232" s="883"/>
      <c r="W232" s="883"/>
      <c r="X232" s="884"/>
    </row>
    <row r="233" spans="19:24" ht="12.75">
      <c r="S233" s="608"/>
      <c r="T233" s="608"/>
      <c r="U233" s="882"/>
      <c r="V233" s="883"/>
      <c r="W233" s="883"/>
      <c r="X233" s="884"/>
    </row>
    <row r="234" spans="19:24" ht="12.75">
      <c r="S234" s="608"/>
      <c r="T234" s="608"/>
      <c r="U234" s="882"/>
      <c r="V234" s="883"/>
      <c r="W234" s="883"/>
      <c r="X234" s="884"/>
    </row>
    <row r="235" spans="19:24" ht="12.75">
      <c r="S235" s="608"/>
      <c r="T235" s="608"/>
      <c r="U235" s="882"/>
      <c r="V235" s="883"/>
      <c r="W235" s="883"/>
      <c r="X235" s="884"/>
    </row>
    <row r="236" spans="19:24" ht="12.75">
      <c r="S236" s="608"/>
      <c r="T236" s="608"/>
      <c r="U236" s="882"/>
      <c r="V236" s="883"/>
      <c r="W236" s="883"/>
      <c r="X236" s="884"/>
    </row>
    <row r="237" spans="19:24" ht="12.75">
      <c r="S237" s="608"/>
      <c r="T237" s="608"/>
      <c r="U237" s="882"/>
      <c r="V237" s="883"/>
      <c r="W237" s="883"/>
      <c r="X237" s="884"/>
    </row>
    <row r="238" spans="19:24" ht="12.75">
      <c r="S238" s="608"/>
      <c r="T238" s="608"/>
      <c r="U238" s="882"/>
      <c r="V238" s="883"/>
      <c r="W238" s="883"/>
      <c r="X238" s="884"/>
    </row>
    <row r="239" spans="19:24" ht="12.75">
      <c r="S239" s="608"/>
      <c r="T239" s="608"/>
      <c r="U239" s="882"/>
      <c r="V239" s="883"/>
      <c r="W239" s="883"/>
      <c r="X239" s="884"/>
    </row>
    <row r="240" spans="19:24" ht="12.75">
      <c r="S240" s="608"/>
      <c r="T240" s="608"/>
      <c r="U240" s="882"/>
      <c r="V240" s="883"/>
      <c r="W240" s="883"/>
      <c r="X240" s="884"/>
    </row>
    <row r="241" spans="19:24" ht="12.75">
      <c r="S241" s="608"/>
      <c r="T241" s="608"/>
      <c r="U241" s="882"/>
      <c r="V241" s="883"/>
      <c r="W241" s="883"/>
      <c r="X241" s="884"/>
    </row>
    <row r="242" spans="19:24" ht="12.75">
      <c r="S242" s="608"/>
      <c r="T242" s="608"/>
      <c r="U242" s="882"/>
      <c r="V242" s="883"/>
      <c r="W242" s="883"/>
      <c r="X242" s="884"/>
    </row>
    <row r="243" spans="19:24" ht="12.75">
      <c r="S243" s="608"/>
      <c r="T243" s="608"/>
      <c r="U243" s="882"/>
      <c r="V243" s="883"/>
      <c r="W243" s="883"/>
      <c r="X243" s="884"/>
    </row>
    <row r="244" spans="19:24" ht="12.75">
      <c r="S244" s="608"/>
      <c r="T244" s="608"/>
      <c r="U244" s="882"/>
      <c r="V244" s="883"/>
      <c r="W244" s="883"/>
      <c r="X244" s="884"/>
    </row>
    <row r="245" spans="19:24" ht="12.75">
      <c r="S245" s="608"/>
      <c r="T245" s="608"/>
      <c r="U245" s="882"/>
      <c r="V245" s="883"/>
      <c r="W245" s="883"/>
      <c r="X245" s="884"/>
    </row>
    <row r="246" spans="19:24" ht="12.75">
      <c r="S246" s="608"/>
      <c r="T246" s="608"/>
      <c r="U246" s="882"/>
      <c r="V246" s="883"/>
      <c r="W246" s="883"/>
      <c r="X246" s="884"/>
    </row>
    <row r="247" spans="19:24" ht="12.75">
      <c r="S247" s="608"/>
      <c r="T247" s="608"/>
      <c r="U247" s="882"/>
      <c r="V247" s="883"/>
      <c r="W247" s="883"/>
      <c r="X247" s="884"/>
    </row>
    <row r="248" spans="19:24" ht="12.75">
      <c r="S248" s="608"/>
      <c r="T248" s="608"/>
      <c r="U248" s="882"/>
      <c r="V248" s="883"/>
      <c r="W248" s="883"/>
      <c r="X248" s="884"/>
    </row>
    <row r="249" spans="19:24" ht="12.75">
      <c r="S249" s="608"/>
      <c r="T249" s="608"/>
      <c r="U249" s="882"/>
      <c r="V249" s="883"/>
      <c r="W249" s="883"/>
      <c r="X249" s="884"/>
    </row>
    <row r="250" spans="19:24" ht="12.75">
      <c r="S250" s="608"/>
      <c r="T250" s="608"/>
      <c r="U250" s="882"/>
      <c r="V250" s="883"/>
      <c r="W250" s="883"/>
      <c r="X250" s="884"/>
    </row>
    <row r="251" spans="19:24" ht="12.75">
      <c r="S251" s="608"/>
      <c r="T251" s="608"/>
      <c r="U251" s="882"/>
      <c r="V251" s="883"/>
      <c r="W251" s="883"/>
      <c r="X251" s="884"/>
    </row>
    <row r="252" spans="19:24" ht="12.75">
      <c r="S252" s="608"/>
      <c r="T252" s="608"/>
      <c r="U252" s="882"/>
      <c r="V252" s="883"/>
      <c r="W252" s="883"/>
      <c r="X252" s="884"/>
    </row>
    <row r="253" spans="19:24" ht="12.75">
      <c r="S253" s="608"/>
      <c r="T253" s="608"/>
      <c r="U253" s="882"/>
      <c r="V253" s="883"/>
      <c r="W253" s="883"/>
      <c r="X253" s="884"/>
    </row>
    <row r="254" spans="19:24" ht="12.75">
      <c r="S254" s="608"/>
      <c r="T254" s="608"/>
      <c r="U254" s="882"/>
      <c r="V254" s="883"/>
      <c r="W254" s="883"/>
      <c r="X254" s="884"/>
    </row>
    <row r="255" spans="19:24" ht="12.75">
      <c r="S255" s="608"/>
      <c r="T255" s="608"/>
      <c r="U255" s="882"/>
      <c r="V255" s="883"/>
      <c r="W255" s="883"/>
      <c r="X255" s="884"/>
    </row>
    <row r="256" spans="19:24" ht="12.75">
      <c r="S256" s="608"/>
      <c r="T256" s="608"/>
      <c r="U256" s="882"/>
      <c r="V256" s="883"/>
      <c r="W256" s="883"/>
      <c r="X256" s="884"/>
    </row>
    <row r="257" spans="19:24" ht="12.75">
      <c r="S257" s="608"/>
      <c r="T257" s="608"/>
      <c r="U257" s="882"/>
      <c r="V257" s="883"/>
      <c r="W257" s="883"/>
      <c r="X257" s="884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1"/>
  <ignoredErrors>
    <ignoredError sqref="G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27"/>
  <sheetViews>
    <sheetView showGridLines="0" zoomScale="80" zoomScaleNormal="80" workbookViewId="0" topLeftCell="A76">
      <selection activeCell="I100" sqref="I100"/>
    </sheetView>
  </sheetViews>
  <sheetFormatPr defaultColWidth="8.4453125" defaultRowHeight="15"/>
  <cols>
    <col min="1" max="1" width="1.4375" style="431" customWidth="1"/>
    <col min="2" max="2" width="1.88671875" style="431" customWidth="1"/>
    <col min="3" max="3" width="23.21484375" style="431" customWidth="1"/>
    <col min="4" max="4" width="11.5546875" style="431" customWidth="1"/>
    <col min="5" max="5" width="10.21484375" style="431" customWidth="1"/>
    <col min="6" max="6" width="11.3359375" style="431" customWidth="1"/>
    <col min="7" max="7" width="11.77734375" style="431" customWidth="1"/>
    <col min="8" max="8" width="9.77734375" style="431" customWidth="1"/>
    <col min="9" max="9" width="9.99609375" style="431" customWidth="1"/>
    <col min="10" max="11" width="10.88671875" style="431" customWidth="1"/>
    <col min="12" max="14" width="9.99609375" style="431" customWidth="1"/>
    <col min="15" max="15" width="10.6640625" style="431" customWidth="1"/>
    <col min="16" max="16" width="11.10546875" style="431" customWidth="1"/>
    <col min="17" max="17" width="0.671875" style="431" customWidth="1"/>
    <col min="18" max="18" width="1.4375" style="431" customWidth="1"/>
    <col min="19" max="19" width="8.4453125" style="431" customWidth="1"/>
    <col min="20" max="20" width="15.21484375" style="431" bestFit="1" customWidth="1"/>
    <col min="21" max="16384" width="8.4453125" style="431" customWidth="1"/>
  </cols>
  <sheetData>
    <row r="1" ht="12.75">
      <c r="A1" s="431" t="s">
        <v>45</v>
      </c>
    </row>
    <row r="2" spans="1:201" ht="12.75">
      <c r="A2" s="432"/>
      <c r="B2" s="432"/>
      <c r="C2" s="432"/>
      <c r="D2" s="432"/>
      <c r="E2" s="432"/>
      <c r="F2" s="432"/>
      <c r="G2" s="432" t="s">
        <v>45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  <c r="EC2" s="432"/>
      <c r="ED2" s="432"/>
      <c r="EE2" s="432"/>
      <c r="EF2" s="432"/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432"/>
      <c r="FN2" s="432"/>
      <c r="FO2" s="432"/>
      <c r="FP2" s="432"/>
      <c r="FQ2" s="432"/>
      <c r="FR2" s="432"/>
      <c r="FS2" s="432"/>
      <c r="FT2" s="432"/>
      <c r="FU2" s="432"/>
      <c r="FV2" s="432"/>
      <c r="FW2" s="432"/>
      <c r="FX2" s="432"/>
      <c r="FY2" s="432"/>
      <c r="FZ2" s="432"/>
      <c r="GA2" s="432"/>
      <c r="GB2" s="432"/>
      <c r="GC2" s="432"/>
      <c r="GD2" s="432"/>
      <c r="GE2" s="432"/>
      <c r="GF2" s="432"/>
      <c r="GG2" s="432"/>
      <c r="GH2" s="432"/>
      <c r="GI2" s="432"/>
      <c r="GJ2" s="432"/>
      <c r="GK2" s="432"/>
      <c r="GL2" s="432"/>
      <c r="GM2" s="432"/>
      <c r="GN2" s="432"/>
      <c r="GO2" s="432"/>
      <c r="GP2" s="432"/>
      <c r="GQ2" s="432"/>
      <c r="GR2" s="432"/>
      <c r="GS2" s="432"/>
    </row>
    <row r="3" spans="1:201" ht="26.25" customHeight="1">
      <c r="A3" s="432"/>
      <c r="B3" s="1012" t="s">
        <v>178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</row>
    <row r="4" spans="1:201" ht="23.25" customHeight="1">
      <c r="A4" s="432"/>
      <c r="B4" s="1012" t="s">
        <v>0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</row>
    <row r="5" spans="1:201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</row>
    <row r="6" spans="1:201" s="424" customFormat="1" ht="39" customHeight="1">
      <c r="A6" s="433"/>
      <c r="B6" s="1013" t="s">
        <v>46</v>
      </c>
      <c r="C6" s="1014"/>
      <c r="D6" s="434" t="s">
        <v>2</v>
      </c>
      <c r="E6" s="434" t="s">
        <v>3</v>
      </c>
      <c r="F6" s="434" t="s">
        <v>4</v>
      </c>
      <c r="G6" s="434" t="s">
        <v>5</v>
      </c>
      <c r="H6" s="434" t="s">
        <v>6</v>
      </c>
      <c r="I6" s="434" t="s">
        <v>7</v>
      </c>
      <c r="J6" s="434" t="s">
        <v>8</v>
      </c>
      <c r="K6" s="434" t="s">
        <v>9</v>
      </c>
      <c r="L6" s="434" t="s">
        <v>10</v>
      </c>
      <c r="M6" s="434" t="s">
        <v>11</v>
      </c>
      <c r="N6" s="434" t="s">
        <v>12</v>
      </c>
      <c r="O6" s="434" t="s">
        <v>13</v>
      </c>
      <c r="P6" s="524" t="s">
        <v>14</v>
      </c>
      <c r="Q6" s="449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</row>
    <row r="7" spans="1:201" s="424" customFormat="1" ht="15.75">
      <c r="A7" s="433"/>
      <c r="B7" s="435"/>
      <c r="C7" s="436"/>
      <c r="D7" s="437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450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</row>
    <row r="8" spans="1:201" s="424" customFormat="1" ht="18" customHeight="1">
      <c r="A8" s="433"/>
      <c r="B8" s="1015" t="s">
        <v>2</v>
      </c>
      <c r="C8" s="1016"/>
      <c r="D8" s="741">
        <f aca="true" t="shared" si="0" ref="D8:P8">+D10+D32+D51+D64+D72</f>
        <v>531025.4030488479</v>
      </c>
      <c r="E8" s="741">
        <f t="shared" si="0"/>
        <v>30742.74872951902</v>
      </c>
      <c r="F8" s="741">
        <f t="shared" si="0"/>
        <v>43079.835935358795</v>
      </c>
      <c r="G8" s="741">
        <f t="shared" si="0"/>
        <v>65897.936230318</v>
      </c>
      <c r="H8" s="741">
        <f t="shared" si="0"/>
        <v>62182.92154256991</v>
      </c>
      <c r="I8" s="741">
        <f t="shared" si="0"/>
        <v>52677.71462396189</v>
      </c>
      <c r="J8" s="741">
        <f t="shared" si="0"/>
        <v>52168.78403612539</v>
      </c>
      <c r="K8" s="741">
        <f t="shared" si="0"/>
        <v>53663.67133181109</v>
      </c>
      <c r="L8" s="741">
        <f t="shared" si="0"/>
        <v>42159.212758148984</v>
      </c>
      <c r="M8" s="741">
        <f t="shared" si="0"/>
        <v>45665.5622222238</v>
      </c>
      <c r="N8" s="741">
        <f t="shared" si="0"/>
        <v>30729.638414914396</v>
      </c>
      <c r="O8" s="741">
        <f t="shared" si="0"/>
        <v>23717.262492181602</v>
      </c>
      <c r="P8" s="741">
        <f t="shared" si="0"/>
        <v>28340.1147317151</v>
      </c>
      <c r="Q8" s="525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</row>
    <row r="9" spans="2:17" s="424" customFormat="1" ht="18" customHeight="1">
      <c r="B9" s="439"/>
      <c r="C9" s="440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526"/>
    </row>
    <row r="10" spans="2:17" s="424" customFormat="1" ht="18" customHeight="1">
      <c r="B10" s="441"/>
      <c r="C10" s="442" t="s">
        <v>47</v>
      </c>
      <c r="D10" s="741">
        <f aca="true" t="shared" si="1" ref="D10:P10">SUM(D12:D30)</f>
        <v>134115.97112012838</v>
      </c>
      <c r="E10" s="741">
        <f t="shared" si="1"/>
        <v>7277.968876931</v>
      </c>
      <c r="F10" s="741">
        <f t="shared" si="1"/>
        <v>10534.219060873897</v>
      </c>
      <c r="G10" s="741">
        <f t="shared" si="1"/>
        <v>8603.165278705901</v>
      </c>
      <c r="H10" s="741">
        <f t="shared" si="1"/>
        <v>11436.1184228411</v>
      </c>
      <c r="I10" s="741">
        <f t="shared" si="1"/>
        <v>11475.816118218003</v>
      </c>
      <c r="J10" s="741">
        <f t="shared" si="1"/>
        <v>13440.21707813</v>
      </c>
      <c r="K10" s="741">
        <f t="shared" si="1"/>
        <v>14339.236680380996</v>
      </c>
      <c r="L10" s="741">
        <f t="shared" si="1"/>
        <v>13538.411701551991</v>
      </c>
      <c r="M10" s="741">
        <f t="shared" si="1"/>
        <v>13307.918077736496</v>
      </c>
      <c r="N10" s="741">
        <f t="shared" si="1"/>
        <v>12217.100996038997</v>
      </c>
      <c r="O10" s="741">
        <f t="shared" si="1"/>
        <v>8257.38114473</v>
      </c>
      <c r="P10" s="741">
        <f t="shared" si="1"/>
        <v>9688.417683989997</v>
      </c>
      <c r="Q10" s="525"/>
    </row>
    <row r="11" spans="2:17" s="424" customFormat="1" ht="18" customHeight="1">
      <c r="B11" s="439"/>
      <c r="C11" s="440"/>
      <c r="D11" s="744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526"/>
    </row>
    <row r="12" spans="2:17" s="424" customFormat="1" ht="18" customHeight="1">
      <c r="B12" s="439"/>
      <c r="C12" s="444" t="s">
        <v>48</v>
      </c>
      <c r="D12" s="745">
        <f>SUM(E12:P12)</f>
        <v>71820.6533878015</v>
      </c>
      <c r="E12" s="746">
        <v>3119.690660199001</v>
      </c>
      <c r="F12" s="746">
        <v>4275.954151053999</v>
      </c>
      <c r="G12" s="746">
        <v>4510.0769969069015</v>
      </c>
      <c r="H12" s="746">
        <v>5949.306475011102</v>
      </c>
      <c r="I12" s="746">
        <v>6244.727118530002</v>
      </c>
      <c r="J12" s="746">
        <v>7995.200231210001</v>
      </c>
      <c r="K12" s="746">
        <v>8052.337706120997</v>
      </c>
      <c r="L12" s="746">
        <v>6670.909041551995</v>
      </c>
      <c r="M12" s="746">
        <v>8149.910215256499</v>
      </c>
      <c r="N12" s="746">
        <v>6350.670997139998</v>
      </c>
      <c r="O12" s="746">
        <v>4826.862148309999</v>
      </c>
      <c r="P12" s="746">
        <v>5675.007646511</v>
      </c>
      <c r="Q12" s="526"/>
    </row>
    <row r="13" spans="2:17" s="424" customFormat="1" ht="18" customHeight="1">
      <c r="B13" s="439"/>
      <c r="C13" s="444" t="s">
        <v>49</v>
      </c>
      <c r="D13" s="745">
        <f aca="true" t="shared" si="2" ref="D13:D29">SUM(E13:P13)</f>
        <v>4776.055482779</v>
      </c>
      <c r="E13" s="746">
        <v>367.480000012</v>
      </c>
      <c r="F13" s="746">
        <v>541.73905912</v>
      </c>
      <c r="G13" s="746">
        <v>490.8643038999999</v>
      </c>
      <c r="H13" s="746">
        <v>687.8811451600005</v>
      </c>
      <c r="I13" s="746">
        <v>447.75999919</v>
      </c>
      <c r="J13" s="746">
        <v>517.1609976200001</v>
      </c>
      <c r="K13" s="746">
        <v>369.78997419999996</v>
      </c>
      <c r="L13" s="746">
        <v>268.5200009999999</v>
      </c>
      <c r="M13" s="746">
        <v>180.00500060000002</v>
      </c>
      <c r="N13" s="746">
        <v>266.04000129900004</v>
      </c>
      <c r="O13" s="746">
        <v>196.10999999999999</v>
      </c>
      <c r="P13" s="746">
        <v>442.705000678</v>
      </c>
      <c r="Q13" s="526"/>
    </row>
    <row r="14" spans="2:17" s="424" customFormat="1" ht="18" customHeight="1">
      <c r="B14" s="439"/>
      <c r="C14" s="444" t="s">
        <v>50</v>
      </c>
      <c r="D14" s="745">
        <f t="shared" si="2"/>
        <v>18328.4533503399</v>
      </c>
      <c r="E14" s="746">
        <v>1594.8600003000004</v>
      </c>
      <c r="F14" s="746">
        <v>2442.6294505998985</v>
      </c>
      <c r="G14" s="746">
        <v>978.6696217000003</v>
      </c>
      <c r="H14" s="746">
        <v>1076.9558012999998</v>
      </c>
      <c r="I14" s="746">
        <v>1509.4789997</v>
      </c>
      <c r="J14" s="746">
        <v>1461.8308492</v>
      </c>
      <c r="K14" s="746">
        <v>2173.5999988999993</v>
      </c>
      <c r="L14" s="746">
        <v>2066.168659</v>
      </c>
      <c r="M14" s="746">
        <v>1663.3241213</v>
      </c>
      <c r="N14" s="746">
        <v>1447.6299983200001</v>
      </c>
      <c r="O14" s="746">
        <v>944.2398488199998</v>
      </c>
      <c r="P14" s="746">
        <v>969.0660012</v>
      </c>
      <c r="Q14" s="526"/>
    </row>
    <row r="15" spans="2:17" s="424" customFormat="1" ht="18" customHeight="1">
      <c r="B15" s="439"/>
      <c r="C15" s="444" t="s">
        <v>51</v>
      </c>
      <c r="D15" s="745">
        <f t="shared" si="2"/>
        <v>511.64821370000004</v>
      </c>
      <c r="E15" s="746">
        <v>23.5132139</v>
      </c>
      <c r="F15" s="746">
        <v>134.90000000000003</v>
      </c>
      <c r="G15" s="746">
        <v>21.0899998</v>
      </c>
      <c r="H15" s="746">
        <v>0</v>
      </c>
      <c r="I15" s="746">
        <v>31.48</v>
      </c>
      <c r="J15" s="746">
        <v>18.33</v>
      </c>
      <c r="K15" s="746">
        <v>60.14000000000001</v>
      </c>
      <c r="L15" s="746">
        <v>0</v>
      </c>
      <c r="M15" s="746">
        <v>24.93</v>
      </c>
      <c r="N15" s="746">
        <v>63.76</v>
      </c>
      <c r="O15" s="746">
        <v>55.86</v>
      </c>
      <c r="P15" s="746">
        <v>77.64500000000001</v>
      </c>
      <c r="Q15" s="526"/>
    </row>
    <row r="16" spans="2:17" s="424" customFormat="1" ht="18" customHeight="1">
      <c r="B16" s="439"/>
      <c r="C16" s="444" t="s">
        <v>53</v>
      </c>
      <c r="D16" s="745">
        <f t="shared" si="2"/>
        <v>24047.469396598</v>
      </c>
      <c r="E16" s="746">
        <v>1040.68</v>
      </c>
      <c r="F16" s="746">
        <v>1618.4813999999994</v>
      </c>
      <c r="G16" s="746">
        <v>1082.124999</v>
      </c>
      <c r="H16" s="746">
        <v>2536.0150013999996</v>
      </c>
      <c r="I16" s="746">
        <v>1848.7450020980002</v>
      </c>
      <c r="J16" s="746">
        <v>2047.5049980000001</v>
      </c>
      <c r="K16" s="746">
        <v>2698.4149991000004</v>
      </c>
      <c r="L16" s="746">
        <v>3616.1699997999995</v>
      </c>
      <c r="M16" s="746">
        <v>2125.94299918</v>
      </c>
      <c r="N16" s="746">
        <v>2797.4949990200003</v>
      </c>
      <c r="O16" s="746">
        <v>1320.7899991000002</v>
      </c>
      <c r="P16" s="746">
        <v>1315.1049998999997</v>
      </c>
      <c r="Q16" s="526"/>
    </row>
    <row r="17" spans="2:17" s="424" customFormat="1" ht="18" customHeight="1">
      <c r="B17" s="439"/>
      <c r="C17" s="444" t="s">
        <v>54</v>
      </c>
      <c r="D17" s="745">
        <f t="shared" si="2"/>
        <v>2529.2250003999998</v>
      </c>
      <c r="E17" s="746">
        <v>243.12</v>
      </c>
      <c r="F17" s="746">
        <v>193.325</v>
      </c>
      <c r="G17" s="746">
        <v>434.86500019999994</v>
      </c>
      <c r="H17" s="746">
        <v>160.48</v>
      </c>
      <c r="I17" s="746">
        <v>370.945</v>
      </c>
      <c r="J17" s="746">
        <v>301.76</v>
      </c>
      <c r="K17" s="746">
        <v>112.69999999999999</v>
      </c>
      <c r="L17" s="746">
        <v>132.4500002</v>
      </c>
      <c r="M17" s="746">
        <v>90.19</v>
      </c>
      <c r="N17" s="746">
        <v>103.22999999999999</v>
      </c>
      <c r="O17" s="746">
        <v>175.96</v>
      </c>
      <c r="P17" s="746">
        <v>210.20000000000002</v>
      </c>
      <c r="Q17" s="526"/>
    </row>
    <row r="18" spans="2:17" s="424" customFormat="1" ht="18" customHeight="1">
      <c r="B18" s="439"/>
      <c r="C18" s="444" t="s">
        <v>55</v>
      </c>
      <c r="D18" s="745">
        <f t="shared" si="2"/>
        <v>1399.2693547190001</v>
      </c>
      <c r="E18" s="746">
        <v>226.16000000000003</v>
      </c>
      <c r="F18" s="746">
        <v>125.4200001</v>
      </c>
      <c r="G18" s="746">
        <v>73.989355999</v>
      </c>
      <c r="H18" s="746">
        <v>137.06</v>
      </c>
      <c r="I18" s="746">
        <v>62.58</v>
      </c>
      <c r="J18" s="746">
        <v>198.5199998</v>
      </c>
      <c r="K18" s="746">
        <v>63.949999999999996</v>
      </c>
      <c r="L18" s="746"/>
      <c r="M18" s="746">
        <v>51.834999999999994</v>
      </c>
      <c r="N18" s="746">
        <v>131.32500009999998</v>
      </c>
      <c r="O18" s="746">
        <v>165.86999881999998</v>
      </c>
      <c r="P18" s="746">
        <v>162.55999990000004</v>
      </c>
      <c r="Q18" s="526"/>
    </row>
    <row r="19" spans="2:17" s="424" customFormat="1" ht="18" customHeight="1">
      <c r="B19" s="439"/>
      <c r="C19" s="444" t="s">
        <v>56</v>
      </c>
      <c r="D19" s="745">
        <f t="shared" si="2"/>
        <v>3042.3088907999995</v>
      </c>
      <c r="E19" s="746">
        <v>172.105</v>
      </c>
      <c r="F19" s="746">
        <v>254.99</v>
      </c>
      <c r="G19" s="746">
        <v>424.77000000000004</v>
      </c>
      <c r="H19" s="746">
        <v>223.07499997000002</v>
      </c>
      <c r="I19" s="746">
        <v>363.43999970000004</v>
      </c>
      <c r="J19" s="746">
        <v>484.43</v>
      </c>
      <c r="K19" s="746">
        <v>286.72999999999996</v>
      </c>
      <c r="L19" s="746">
        <v>142.94399999999996</v>
      </c>
      <c r="M19" s="746">
        <v>253.295742</v>
      </c>
      <c r="N19" s="746">
        <v>124.86999942999998</v>
      </c>
      <c r="O19" s="746">
        <v>104.94915</v>
      </c>
      <c r="P19" s="746">
        <v>206.7099997</v>
      </c>
      <c r="Q19" s="526"/>
    </row>
    <row r="20" spans="2:19" s="424" customFormat="1" ht="18" customHeight="1">
      <c r="B20" s="439"/>
      <c r="C20" s="444" t="s">
        <v>57</v>
      </c>
      <c r="D20" s="745">
        <f t="shared" si="2"/>
        <v>310.32</v>
      </c>
      <c r="E20" s="746">
        <v>0</v>
      </c>
      <c r="F20" s="746">
        <v>0</v>
      </c>
      <c r="G20" s="746">
        <v>0</v>
      </c>
      <c r="H20" s="746">
        <v>0</v>
      </c>
      <c r="I20" s="746">
        <v>0</v>
      </c>
      <c r="J20" s="746">
        <v>0</v>
      </c>
      <c r="K20" s="746">
        <v>27.9</v>
      </c>
      <c r="L20" s="746">
        <v>55.3</v>
      </c>
      <c r="M20" s="746">
        <v>0</v>
      </c>
      <c r="N20" s="746">
        <v>83.59</v>
      </c>
      <c r="O20" s="746">
        <v>0</v>
      </c>
      <c r="P20" s="746">
        <v>143.53</v>
      </c>
      <c r="Q20" s="526"/>
      <c r="S20" s="424" t="s">
        <v>52</v>
      </c>
    </row>
    <row r="21" spans="2:17" s="424" customFormat="1" ht="18" customHeight="1">
      <c r="B21" s="439"/>
      <c r="C21" s="444" t="s">
        <v>58</v>
      </c>
      <c r="D21" s="745">
        <f t="shared" si="2"/>
        <v>273.71999990999996</v>
      </c>
      <c r="E21" s="746">
        <v>46.11</v>
      </c>
      <c r="F21" s="746">
        <v>41.480000000000004</v>
      </c>
      <c r="G21" s="746">
        <v>22.61</v>
      </c>
      <c r="H21" s="746">
        <v>18.5</v>
      </c>
      <c r="I21" s="746"/>
      <c r="J21" s="746">
        <v>25.299999999999997</v>
      </c>
      <c r="K21" s="746">
        <v>24.98</v>
      </c>
      <c r="L21" s="746"/>
      <c r="M21" s="746">
        <v>8.22</v>
      </c>
      <c r="N21" s="746">
        <v>64.33</v>
      </c>
      <c r="O21" s="746">
        <v>0</v>
      </c>
      <c r="P21" s="746">
        <v>22.18999991</v>
      </c>
      <c r="Q21" s="526"/>
    </row>
    <row r="22" spans="2:17" s="424" customFormat="1" ht="18" customHeight="1">
      <c r="B22" s="439"/>
      <c r="C22" s="444" t="s">
        <v>59</v>
      </c>
      <c r="D22" s="745">
        <f t="shared" si="2"/>
        <v>1121.2090371000002</v>
      </c>
      <c r="E22" s="746">
        <v>27.89</v>
      </c>
      <c r="F22" s="746"/>
      <c r="G22" s="746">
        <v>79.93</v>
      </c>
      <c r="H22" s="746">
        <v>56.33</v>
      </c>
      <c r="I22" s="746">
        <v>55.42</v>
      </c>
      <c r="J22" s="746">
        <v>42.07</v>
      </c>
      <c r="K22" s="746">
        <v>188.3800009</v>
      </c>
      <c r="L22" s="746">
        <v>142.88</v>
      </c>
      <c r="M22" s="746">
        <v>219.965</v>
      </c>
      <c r="N22" s="746">
        <v>190.55</v>
      </c>
      <c r="O22" s="746">
        <v>27.68</v>
      </c>
      <c r="P22" s="746">
        <v>90.1140362</v>
      </c>
      <c r="Q22" s="526"/>
    </row>
    <row r="23" spans="2:17" s="424" customFormat="1" ht="18" customHeight="1">
      <c r="B23" s="439"/>
      <c r="C23" s="444" t="s">
        <v>60</v>
      </c>
      <c r="D23" s="745">
        <f t="shared" si="2"/>
        <v>198.19</v>
      </c>
      <c r="E23" s="746">
        <v>0</v>
      </c>
      <c r="F23" s="746">
        <v>29.06</v>
      </c>
      <c r="G23" s="746">
        <v>57.18</v>
      </c>
      <c r="H23" s="746">
        <v>0</v>
      </c>
      <c r="I23" s="746">
        <v>0</v>
      </c>
      <c r="J23" s="746">
        <v>0</v>
      </c>
      <c r="K23" s="746">
        <v>0</v>
      </c>
      <c r="L23" s="746">
        <v>25.79</v>
      </c>
      <c r="M23" s="746">
        <v>57.57</v>
      </c>
      <c r="N23" s="746">
        <v>0</v>
      </c>
      <c r="O23" s="746">
        <v>28.59</v>
      </c>
      <c r="P23" s="746">
        <v>0</v>
      </c>
      <c r="Q23" s="526"/>
    </row>
    <row r="24" spans="2:17" s="424" customFormat="1" ht="18" customHeight="1">
      <c r="B24" s="439"/>
      <c r="C24" s="444" t="s">
        <v>61</v>
      </c>
      <c r="D24" s="745">
        <f t="shared" si="2"/>
        <v>346.28500070999996</v>
      </c>
      <c r="E24" s="746">
        <v>0</v>
      </c>
      <c r="F24" s="746">
        <v>48.269999999999996</v>
      </c>
      <c r="G24" s="746">
        <v>0</v>
      </c>
      <c r="H24" s="746">
        <v>33.86</v>
      </c>
      <c r="I24" s="746">
        <v>21.645</v>
      </c>
      <c r="J24" s="746">
        <v>36.95</v>
      </c>
      <c r="K24" s="746">
        <v>61.4000005</v>
      </c>
      <c r="L24" s="746">
        <v>0</v>
      </c>
      <c r="M24" s="746">
        <v>22.020000009999997</v>
      </c>
      <c r="N24" s="746">
        <v>0</v>
      </c>
      <c r="O24" s="746">
        <v>21.4699999</v>
      </c>
      <c r="P24" s="746">
        <v>100.67000029999998</v>
      </c>
      <c r="Q24" s="526"/>
    </row>
    <row r="25" spans="2:17" s="424" customFormat="1" ht="18" customHeight="1">
      <c r="B25" s="439"/>
      <c r="C25" s="444" t="s">
        <v>62</v>
      </c>
      <c r="D25" s="745">
        <f t="shared" si="2"/>
        <v>16.55</v>
      </c>
      <c r="E25" s="746">
        <v>0</v>
      </c>
      <c r="F25" s="746">
        <v>0</v>
      </c>
      <c r="G25" s="746">
        <v>0</v>
      </c>
      <c r="H25" s="746">
        <v>0</v>
      </c>
      <c r="I25" s="746">
        <v>0</v>
      </c>
      <c r="J25" s="746">
        <v>0</v>
      </c>
      <c r="K25" s="746">
        <v>0</v>
      </c>
      <c r="L25" s="746">
        <v>0</v>
      </c>
      <c r="M25" s="746">
        <v>16.55</v>
      </c>
      <c r="N25" s="746">
        <v>0</v>
      </c>
      <c r="O25" s="746"/>
      <c r="P25" s="746"/>
      <c r="Q25" s="526"/>
    </row>
    <row r="26" spans="2:17" s="424" customFormat="1" ht="18" customHeight="1">
      <c r="B26" s="439"/>
      <c r="C26" s="444" t="s">
        <v>63</v>
      </c>
      <c r="D26" s="745">
        <f t="shared" si="2"/>
        <v>3231.004002941</v>
      </c>
      <c r="E26" s="746">
        <v>307.02000102000005</v>
      </c>
      <c r="F26" s="746">
        <v>554.24</v>
      </c>
      <c r="G26" s="746">
        <v>258.21</v>
      </c>
      <c r="H26" s="746">
        <v>461.4449999999999</v>
      </c>
      <c r="I26" s="746">
        <v>265.949999</v>
      </c>
      <c r="J26" s="746">
        <v>153.9100011</v>
      </c>
      <c r="K26" s="746">
        <v>116.15400066000001</v>
      </c>
      <c r="L26" s="746">
        <v>161.55</v>
      </c>
      <c r="M26" s="746">
        <v>242.44000069</v>
      </c>
      <c r="N26" s="746">
        <v>270.460001</v>
      </c>
      <c r="O26" s="746">
        <v>288.7099997799999</v>
      </c>
      <c r="P26" s="746">
        <v>150.91499969100002</v>
      </c>
      <c r="Q26" s="526"/>
    </row>
    <row r="27" spans="2:17" s="424" customFormat="1" ht="18" customHeight="1">
      <c r="B27" s="439"/>
      <c r="C27" s="444" t="s">
        <v>64</v>
      </c>
      <c r="D27" s="745">
        <f t="shared" si="2"/>
        <v>43.53</v>
      </c>
      <c r="E27" s="746">
        <v>26.8</v>
      </c>
      <c r="F27" s="746">
        <v>0</v>
      </c>
      <c r="G27" s="746">
        <v>0</v>
      </c>
      <c r="H27" s="746">
        <v>0</v>
      </c>
      <c r="I27" s="746">
        <v>0</v>
      </c>
      <c r="J27" s="746">
        <v>0</v>
      </c>
      <c r="K27" s="746">
        <v>16.73</v>
      </c>
      <c r="L27" s="746">
        <v>0</v>
      </c>
      <c r="M27" s="746">
        <v>0</v>
      </c>
      <c r="N27" s="746">
        <v>0</v>
      </c>
      <c r="O27" s="746">
        <v>0</v>
      </c>
      <c r="P27" s="746">
        <v>0</v>
      </c>
      <c r="Q27" s="527"/>
    </row>
    <row r="28" spans="2:17" s="424" customFormat="1" ht="18" customHeight="1">
      <c r="B28" s="439"/>
      <c r="C28" s="444" t="s">
        <v>65</v>
      </c>
      <c r="D28" s="745">
        <f t="shared" si="2"/>
        <v>0</v>
      </c>
      <c r="E28" s="743">
        <v>0</v>
      </c>
      <c r="F28" s="743">
        <v>0</v>
      </c>
      <c r="G28" s="743">
        <v>0</v>
      </c>
      <c r="H28" s="743">
        <v>0</v>
      </c>
      <c r="I28" s="743">
        <v>0</v>
      </c>
      <c r="J28" s="743">
        <v>0</v>
      </c>
      <c r="K28" s="743">
        <v>0</v>
      </c>
      <c r="L28" s="743">
        <v>0</v>
      </c>
      <c r="M28" s="743">
        <v>0</v>
      </c>
      <c r="N28" s="743">
        <v>0</v>
      </c>
      <c r="O28" s="743">
        <v>0</v>
      </c>
      <c r="P28" s="743">
        <v>0</v>
      </c>
      <c r="Q28" s="527"/>
    </row>
    <row r="29" spans="2:56" s="424" customFormat="1" ht="18" customHeight="1">
      <c r="B29" s="439"/>
      <c r="C29" s="444" t="s">
        <v>66</v>
      </c>
      <c r="D29" s="745">
        <f t="shared" si="2"/>
        <v>1477.89500133</v>
      </c>
      <c r="E29" s="746">
        <v>82.5400015</v>
      </c>
      <c r="F29" s="746">
        <v>188.13</v>
      </c>
      <c r="G29" s="746">
        <v>25.37</v>
      </c>
      <c r="H29" s="746">
        <v>73.88</v>
      </c>
      <c r="I29" s="746">
        <v>253.645</v>
      </c>
      <c r="J29" s="746">
        <v>79.24</v>
      </c>
      <c r="K29" s="746">
        <v>29.52</v>
      </c>
      <c r="L29" s="746">
        <v>166.22</v>
      </c>
      <c r="M29" s="746">
        <v>123.47999999999999</v>
      </c>
      <c r="N29" s="746">
        <v>274.31999983000003</v>
      </c>
      <c r="O29" s="746">
        <v>81.56</v>
      </c>
      <c r="P29" s="746">
        <v>99.99</v>
      </c>
      <c r="Q29" s="527"/>
      <c r="S29" s="906"/>
      <c r="T29" s="906"/>
      <c r="U29" s="906"/>
      <c r="V29" s="906"/>
      <c r="W29" s="906"/>
      <c r="X29" s="906"/>
      <c r="Y29" s="906"/>
      <c r="Z29" s="906"/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906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</row>
    <row r="30" spans="2:56" s="424" customFormat="1" ht="18" customHeight="1">
      <c r="B30" s="439"/>
      <c r="C30" s="444" t="s">
        <v>67</v>
      </c>
      <c r="D30" s="745">
        <f>SUM(E30:P30)</f>
        <v>642.1850009999889</v>
      </c>
      <c r="E30" s="747">
        <v>0</v>
      </c>
      <c r="F30" s="747">
        <v>85.60000000000036</v>
      </c>
      <c r="G30" s="747">
        <v>143.4150011999991</v>
      </c>
      <c r="H30" s="747">
        <v>21.329999999999927</v>
      </c>
      <c r="I30" s="747">
        <v>0</v>
      </c>
      <c r="J30" s="747">
        <v>78.01000119999844</v>
      </c>
      <c r="K30" s="747">
        <v>56.5099999999984</v>
      </c>
      <c r="L30" s="747">
        <v>89.51000000000022</v>
      </c>
      <c r="M30" s="747">
        <v>78.23999869999898</v>
      </c>
      <c r="N30" s="747">
        <v>48.829999899999166</v>
      </c>
      <c r="O30" s="747">
        <v>18.730000000001382</v>
      </c>
      <c r="P30" s="747">
        <v>22.009999999992942</v>
      </c>
      <c r="Q30" s="527"/>
      <c r="S30" s="906"/>
      <c r="T30" s="906"/>
      <c r="U30" s="906"/>
      <c r="V30" s="906"/>
      <c r="W30" s="906"/>
      <c r="X30" s="906"/>
      <c r="Y30" s="906"/>
      <c r="Z30" s="906"/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906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</row>
    <row r="31" spans="2:17" s="642" customFormat="1" ht="18" customHeight="1">
      <c r="B31" s="639"/>
      <c r="C31" s="640"/>
      <c r="D31" s="748"/>
      <c r="E31" s="749">
        <v>7277.9688769310005</v>
      </c>
      <c r="F31" s="749">
        <v>10534.219060873897</v>
      </c>
      <c r="G31" s="749">
        <v>8603.165278705901</v>
      </c>
      <c r="H31" s="749">
        <v>11436.1184228411</v>
      </c>
      <c r="I31" s="749">
        <v>11475.816118218003</v>
      </c>
      <c r="J31" s="749">
        <v>13440.21707813</v>
      </c>
      <c r="K31" s="749">
        <v>14339.236680380996</v>
      </c>
      <c r="L31" s="749">
        <v>13538.411701551991</v>
      </c>
      <c r="M31" s="749">
        <v>13307.918077736496</v>
      </c>
      <c r="N31" s="749">
        <v>12217.100996038997</v>
      </c>
      <c r="O31" s="749">
        <v>8257.38114473</v>
      </c>
      <c r="P31" s="749">
        <v>9688.417683989997</v>
      </c>
      <c r="Q31" s="641"/>
    </row>
    <row r="32" spans="2:56" s="424" customFormat="1" ht="18" customHeight="1">
      <c r="B32" s="441"/>
      <c r="C32" s="442" t="s">
        <v>68</v>
      </c>
      <c r="D32" s="741">
        <f aca="true" t="shared" si="3" ref="D32:P32">SUM(D34:D49)</f>
        <v>69605.81925552759</v>
      </c>
      <c r="E32" s="741">
        <f t="shared" si="3"/>
        <v>7196.761118092</v>
      </c>
      <c r="F32" s="741">
        <f t="shared" si="3"/>
        <v>8286.150993677898</v>
      </c>
      <c r="G32" s="741">
        <f t="shared" si="3"/>
        <v>6215.274285938098</v>
      </c>
      <c r="H32" s="741">
        <f t="shared" si="3"/>
        <v>6117.8655288088</v>
      </c>
      <c r="I32" s="741">
        <f t="shared" si="3"/>
        <v>6804.0319436159</v>
      </c>
      <c r="J32" s="741">
        <f t="shared" si="3"/>
        <v>6061.814257473002</v>
      </c>
      <c r="K32" s="741">
        <f t="shared" si="3"/>
        <v>5030.005193180002</v>
      </c>
      <c r="L32" s="741">
        <f t="shared" si="3"/>
        <v>4146.104057449499</v>
      </c>
      <c r="M32" s="741">
        <f t="shared" si="3"/>
        <v>5020.903538352501</v>
      </c>
      <c r="N32" s="741">
        <f t="shared" si="3"/>
        <v>4581.923763556199</v>
      </c>
      <c r="O32" s="741">
        <f t="shared" si="3"/>
        <v>4501.556717261603</v>
      </c>
      <c r="P32" s="741">
        <f t="shared" si="3"/>
        <v>5643.4278581221015</v>
      </c>
      <c r="Q32" s="528"/>
      <c r="S32" s="906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906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</row>
    <row r="33" spans="2:56" s="424" customFormat="1" ht="18" customHeight="1">
      <c r="B33" s="439"/>
      <c r="C33" s="440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5"/>
      <c r="Q33" s="527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906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</row>
    <row r="34" spans="2:56" s="424" customFormat="1" ht="18" customHeight="1">
      <c r="B34" s="439"/>
      <c r="C34" s="444" t="s">
        <v>69</v>
      </c>
      <c r="D34" s="745">
        <f aca="true" t="shared" si="4" ref="D34:D49">SUM(E34:P34)</f>
        <v>33980.247770198504</v>
      </c>
      <c r="E34" s="746">
        <v>2715.191977472</v>
      </c>
      <c r="F34" s="746">
        <v>4048.986928267899</v>
      </c>
      <c r="G34" s="746">
        <v>3409.002823608098</v>
      </c>
      <c r="H34" s="746">
        <v>3319.5545677988</v>
      </c>
      <c r="I34" s="746">
        <v>3764.1553792568993</v>
      </c>
      <c r="J34" s="746">
        <v>2615.792915704001</v>
      </c>
      <c r="K34" s="746">
        <v>2312.4115107700018</v>
      </c>
      <c r="L34" s="746">
        <v>2130.6173867304997</v>
      </c>
      <c r="M34" s="746">
        <v>2054.6928889225</v>
      </c>
      <c r="N34" s="746">
        <v>2199.6402321271003</v>
      </c>
      <c r="O34" s="746">
        <v>2386.7805179516013</v>
      </c>
      <c r="P34" s="746">
        <v>3023.420641589102</v>
      </c>
      <c r="Q34" s="527"/>
      <c r="S34" s="906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</row>
    <row r="35" spans="2:56" s="424" customFormat="1" ht="18" customHeight="1">
      <c r="B35" s="439"/>
      <c r="C35" s="444" t="s">
        <v>70</v>
      </c>
      <c r="D35" s="745">
        <f t="shared" si="4"/>
        <v>4921.1059349</v>
      </c>
      <c r="E35" s="746">
        <v>454.57900050999996</v>
      </c>
      <c r="F35" s="746">
        <v>449.78186309999995</v>
      </c>
      <c r="G35" s="746">
        <v>501.0910005999999</v>
      </c>
      <c r="H35" s="746">
        <v>438.5309998000001</v>
      </c>
      <c r="I35" s="746">
        <v>314.225999</v>
      </c>
      <c r="J35" s="746">
        <v>562.9350007999998</v>
      </c>
      <c r="K35" s="746">
        <v>375.89279268999996</v>
      </c>
      <c r="L35" s="746">
        <v>374.03500073000004</v>
      </c>
      <c r="M35" s="746">
        <v>393.78599906999995</v>
      </c>
      <c r="N35" s="746">
        <v>404.01000050000005</v>
      </c>
      <c r="O35" s="746">
        <v>182.7399996</v>
      </c>
      <c r="P35" s="746">
        <v>469.49827849999997</v>
      </c>
      <c r="Q35" s="527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  <c r="AM35" s="906"/>
      <c r="AN35" s="906"/>
      <c r="AO35" s="906"/>
      <c r="AP35" s="906"/>
      <c r="AQ35" s="906"/>
      <c r="AR35" s="906"/>
      <c r="AS35" s="906"/>
      <c r="AT35" s="906"/>
      <c r="AU35" s="906"/>
      <c r="AV35" s="906"/>
      <c r="AW35" s="906"/>
      <c r="AX35" s="906"/>
      <c r="AY35" s="906"/>
      <c r="AZ35" s="906"/>
      <c r="BA35" s="906"/>
      <c r="BB35" s="906"/>
      <c r="BC35" s="906"/>
      <c r="BD35" s="906"/>
    </row>
    <row r="36" spans="2:17" s="424" customFormat="1" ht="18" customHeight="1">
      <c r="B36" s="439"/>
      <c r="C36" s="444" t="s">
        <v>71</v>
      </c>
      <c r="D36" s="745">
        <f t="shared" si="4"/>
        <v>10742.954366109</v>
      </c>
      <c r="E36" s="746">
        <v>2075.78500152</v>
      </c>
      <c r="F36" s="746">
        <v>1442.1249991999996</v>
      </c>
      <c r="G36" s="746">
        <v>537.7948299999999</v>
      </c>
      <c r="H36" s="746">
        <v>993.0509995900003</v>
      </c>
      <c r="I36" s="746">
        <v>1185.4899993000004</v>
      </c>
      <c r="J36" s="746">
        <v>1173.2700005000004</v>
      </c>
      <c r="K36" s="746">
        <v>874.2870000000003</v>
      </c>
      <c r="L36" s="746">
        <v>423.37999959900003</v>
      </c>
      <c r="M36" s="746">
        <v>359.01</v>
      </c>
      <c r="N36" s="746">
        <v>609.3115353999999</v>
      </c>
      <c r="O36" s="746">
        <v>641.4600012000001</v>
      </c>
      <c r="P36" s="746">
        <v>427.98999979999996</v>
      </c>
      <c r="Q36" s="527"/>
    </row>
    <row r="37" spans="2:17" s="424" customFormat="1" ht="18" customHeight="1">
      <c r="B37" s="439"/>
      <c r="C37" s="444" t="s">
        <v>72</v>
      </c>
      <c r="D37" s="745">
        <f t="shared" si="4"/>
        <v>5017.211666259</v>
      </c>
      <c r="E37" s="746">
        <v>574.7500013</v>
      </c>
      <c r="F37" s="746">
        <v>612.4349995</v>
      </c>
      <c r="G37" s="746">
        <v>388.41499919999995</v>
      </c>
      <c r="H37" s="746">
        <v>192.83999889999998</v>
      </c>
      <c r="I37" s="746">
        <v>379.69000000000005</v>
      </c>
      <c r="J37" s="746">
        <v>374.0566662</v>
      </c>
      <c r="K37" s="746">
        <v>536.4400009999999</v>
      </c>
      <c r="L37" s="746">
        <v>125.57999999999998</v>
      </c>
      <c r="M37" s="746">
        <v>710.3450009799999</v>
      </c>
      <c r="N37" s="746">
        <v>388.9199986989999</v>
      </c>
      <c r="O37" s="746">
        <v>260.71000078</v>
      </c>
      <c r="P37" s="746">
        <v>473.0299996999999</v>
      </c>
      <c r="Q37" s="527"/>
    </row>
    <row r="38" spans="2:17" s="424" customFormat="1" ht="18" customHeight="1">
      <c r="B38" s="439"/>
      <c r="C38" s="444" t="s">
        <v>73</v>
      </c>
      <c r="D38" s="745">
        <f t="shared" si="4"/>
        <v>2690.2522365410005</v>
      </c>
      <c r="E38" s="746">
        <v>511.62499671999996</v>
      </c>
      <c r="F38" s="746">
        <v>647.7549993800002</v>
      </c>
      <c r="G38" s="746">
        <v>85.92899972000001</v>
      </c>
      <c r="H38" s="746">
        <v>236.75824308</v>
      </c>
      <c r="I38" s="746">
        <v>297.29999952900005</v>
      </c>
      <c r="J38" s="746">
        <v>56</v>
      </c>
      <c r="K38" s="746">
        <v>54.179999609999996</v>
      </c>
      <c r="L38" s="746">
        <v>18.25</v>
      </c>
      <c r="M38" s="746">
        <v>114.15999920000002</v>
      </c>
      <c r="N38" s="746">
        <v>177.6599997</v>
      </c>
      <c r="O38" s="746">
        <v>254.46000003000003</v>
      </c>
      <c r="P38" s="746">
        <v>236.17499957199996</v>
      </c>
      <c r="Q38" s="527"/>
    </row>
    <row r="39" spans="2:17" s="424" customFormat="1" ht="18" customHeight="1">
      <c r="B39" s="439"/>
      <c r="C39" s="444" t="s">
        <v>74</v>
      </c>
      <c r="D39" s="745">
        <f t="shared" si="4"/>
        <v>901.6427333599999</v>
      </c>
      <c r="E39" s="746">
        <v>66.17006159</v>
      </c>
      <c r="F39" s="746">
        <v>106.87798962000001</v>
      </c>
      <c r="G39" s="746">
        <v>124.0750238</v>
      </c>
      <c r="H39" s="746">
        <v>45.5452583</v>
      </c>
      <c r="I39" s="746">
        <v>89.13393329</v>
      </c>
      <c r="J39" s="746">
        <v>78.12622487000002</v>
      </c>
      <c r="K39" s="746">
        <v>27.92</v>
      </c>
      <c r="L39" s="746">
        <v>78.58032908999999</v>
      </c>
      <c r="M39" s="746">
        <v>62.43622668</v>
      </c>
      <c r="N39" s="746">
        <v>69.96520971</v>
      </c>
      <c r="O39" s="746">
        <v>52.78382023</v>
      </c>
      <c r="P39" s="746">
        <v>100.02865618</v>
      </c>
      <c r="Q39" s="527"/>
    </row>
    <row r="40" spans="2:17" s="424" customFormat="1" ht="18" customHeight="1">
      <c r="B40" s="439"/>
      <c r="C40" s="444" t="s">
        <v>75</v>
      </c>
      <c r="D40" s="745">
        <f t="shared" si="4"/>
        <v>3861.9399980999992</v>
      </c>
      <c r="E40" s="746">
        <v>215.7</v>
      </c>
      <c r="F40" s="746">
        <v>390.0800004</v>
      </c>
      <c r="G40" s="746">
        <v>385.4599993</v>
      </c>
      <c r="H40" s="746">
        <v>296.4699991</v>
      </c>
      <c r="I40" s="746">
        <v>94.5</v>
      </c>
      <c r="J40" s="746">
        <v>375.29999899999996</v>
      </c>
      <c r="K40" s="746">
        <v>314.24</v>
      </c>
      <c r="L40" s="746">
        <v>425.86</v>
      </c>
      <c r="M40" s="746">
        <v>398.6699999</v>
      </c>
      <c r="N40" s="746">
        <v>403.83000000000004</v>
      </c>
      <c r="O40" s="746">
        <v>264.79000039999994</v>
      </c>
      <c r="P40" s="746">
        <v>297.03999999999996</v>
      </c>
      <c r="Q40" s="527"/>
    </row>
    <row r="41" spans="2:17" s="424" customFormat="1" ht="18" customHeight="1">
      <c r="B41" s="439"/>
      <c r="C41" s="444" t="s">
        <v>76</v>
      </c>
      <c r="D41" s="745">
        <f t="shared" si="4"/>
        <v>832.4484599</v>
      </c>
      <c r="E41" s="746">
        <v>79.48000119</v>
      </c>
      <c r="F41" s="746">
        <v>44.3399999</v>
      </c>
      <c r="G41" s="746">
        <v>39.7660001</v>
      </c>
      <c r="H41" s="746">
        <v>83.25</v>
      </c>
      <c r="I41" s="746">
        <v>141.95000000000002</v>
      </c>
      <c r="J41" s="746">
        <v>88.840000199</v>
      </c>
      <c r="K41" s="746">
        <v>110.56000019999999</v>
      </c>
      <c r="L41" s="746">
        <v>35.269999999999996</v>
      </c>
      <c r="M41" s="746">
        <v>45.844305899999995</v>
      </c>
      <c r="N41" s="746">
        <v>0</v>
      </c>
      <c r="O41" s="746">
        <v>76.82000000000001</v>
      </c>
      <c r="P41" s="746">
        <v>86.328152411</v>
      </c>
      <c r="Q41" s="527"/>
    </row>
    <row r="42" spans="2:17" s="424" customFormat="1" ht="18" customHeight="1">
      <c r="B42" s="439"/>
      <c r="C42" s="444" t="s">
        <v>77</v>
      </c>
      <c r="D42" s="745">
        <f t="shared" si="4"/>
        <v>1645.33059839</v>
      </c>
      <c r="E42" s="746">
        <v>108.7099996</v>
      </c>
      <c r="F42" s="746">
        <v>104.57000099999999</v>
      </c>
      <c r="G42" s="746">
        <v>141.2300013</v>
      </c>
      <c r="H42" s="746">
        <v>171.1599993</v>
      </c>
      <c r="I42" s="746">
        <v>138.05</v>
      </c>
      <c r="J42" s="746">
        <v>187.19259830000001</v>
      </c>
      <c r="K42" s="746">
        <v>152.58499989999999</v>
      </c>
      <c r="L42" s="746">
        <v>101.1550001</v>
      </c>
      <c r="M42" s="746">
        <v>160.4350001</v>
      </c>
      <c r="N42" s="746">
        <v>74.95000030000001</v>
      </c>
      <c r="O42" s="746">
        <v>137.3279982</v>
      </c>
      <c r="P42" s="746">
        <v>167.96500029000003</v>
      </c>
      <c r="Q42" s="527"/>
    </row>
    <row r="43" spans="2:17" s="424" customFormat="1" ht="18" customHeight="1">
      <c r="B43" s="439"/>
      <c r="C43" s="444" t="s">
        <v>78</v>
      </c>
      <c r="D43" s="745">
        <f t="shared" si="4"/>
        <v>176.43870500999998</v>
      </c>
      <c r="E43" s="746">
        <v>0</v>
      </c>
      <c r="F43" s="746">
        <v>0</v>
      </c>
      <c r="G43" s="746">
        <v>78.3599986</v>
      </c>
      <c r="H43" s="746">
        <v>0</v>
      </c>
      <c r="I43" s="746">
        <v>23.89870611</v>
      </c>
      <c r="J43" s="746">
        <v>50.5700001</v>
      </c>
      <c r="K43" s="746">
        <v>0</v>
      </c>
      <c r="L43" s="746">
        <v>0</v>
      </c>
      <c r="M43" s="746">
        <v>0</v>
      </c>
      <c r="N43" s="746">
        <v>23.6100002</v>
      </c>
      <c r="O43" s="746">
        <v>0</v>
      </c>
      <c r="P43" s="746">
        <v>0</v>
      </c>
      <c r="Q43" s="527"/>
    </row>
    <row r="44" spans="2:17" s="424" customFormat="1" ht="18" customHeight="1">
      <c r="B44" s="439"/>
      <c r="C44" s="444" t="s">
        <v>79</v>
      </c>
      <c r="D44" s="745">
        <f t="shared" si="4"/>
        <v>1131.9137063799997</v>
      </c>
      <c r="E44" s="746">
        <v>84.89</v>
      </c>
      <c r="F44" s="746">
        <v>104.47000029999998</v>
      </c>
      <c r="G44" s="746">
        <v>105.50999999999999</v>
      </c>
      <c r="H44" s="746">
        <v>79.4988233</v>
      </c>
      <c r="I44" s="746">
        <v>82.49228997</v>
      </c>
      <c r="J44" s="746">
        <v>134.6300007</v>
      </c>
      <c r="K44" s="746">
        <v>164.60759180999997</v>
      </c>
      <c r="L44" s="746">
        <v>109.71000000000001</v>
      </c>
      <c r="M44" s="746">
        <v>80.1500001</v>
      </c>
      <c r="N44" s="746">
        <v>76.73</v>
      </c>
      <c r="O44" s="746">
        <v>20.84</v>
      </c>
      <c r="P44" s="746">
        <v>88.3850002</v>
      </c>
      <c r="Q44" s="527"/>
    </row>
    <row r="45" spans="2:17" s="424" customFormat="1" ht="18" customHeight="1">
      <c r="B45" s="439"/>
      <c r="C45" s="444" t="s">
        <v>80</v>
      </c>
      <c r="D45" s="745">
        <f t="shared" si="4"/>
        <v>637.5042028799999</v>
      </c>
      <c r="E45" s="746">
        <v>20.830000199999997</v>
      </c>
      <c r="F45" s="746">
        <v>89.20921201000002</v>
      </c>
      <c r="G45" s="746">
        <v>64.57560981</v>
      </c>
      <c r="H45" s="746">
        <v>72.14627032</v>
      </c>
      <c r="I45" s="746">
        <v>44.51563597</v>
      </c>
      <c r="J45" s="746">
        <v>101.06085109999998</v>
      </c>
      <c r="K45" s="746">
        <v>0</v>
      </c>
      <c r="L45" s="746">
        <v>43.4063416</v>
      </c>
      <c r="M45" s="746">
        <v>59.5169749</v>
      </c>
      <c r="N45" s="746">
        <v>25.96678492</v>
      </c>
      <c r="O45" s="746">
        <v>44.94437877</v>
      </c>
      <c r="P45" s="746">
        <v>71.33214328</v>
      </c>
      <c r="Q45" s="527"/>
    </row>
    <row r="46" spans="2:17" s="424" customFormat="1" ht="18" customHeight="1">
      <c r="B46" s="439"/>
      <c r="C46" s="444" t="s">
        <v>81</v>
      </c>
      <c r="D46" s="745">
        <f t="shared" si="4"/>
        <v>1204.6549987001</v>
      </c>
      <c r="E46" s="746">
        <v>160.18</v>
      </c>
      <c r="F46" s="746">
        <v>78.75999999999999</v>
      </c>
      <c r="G46" s="746">
        <v>129.55499980000002</v>
      </c>
      <c r="H46" s="746">
        <v>78.78000050000001</v>
      </c>
      <c r="I46" s="746">
        <v>52.7799996</v>
      </c>
      <c r="J46" s="746">
        <v>54.5199999</v>
      </c>
      <c r="K46" s="746">
        <v>25.71</v>
      </c>
      <c r="L46" s="746">
        <v>104.8</v>
      </c>
      <c r="M46" s="746">
        <v>270.589999</v>
      </c>
      <c r="N46" s="746">
        <v>28.3000000001</v>
      </c>
      <c r="O46" s="746">
        <v>110.78</v>
      </c>
      <c r="P46" s="746">
        <v>109.8999999</v>
      </c>
      <c r="Q46" s="527"/>
    </row>
    <row r="47" spans="2:17" s="424" customFormat="1" ht="18" customHeight="1">
      <c r="B47" s="439"/>
      <c r="C47" s="444" t="s">
        <v>82</v>
      </c>
      <c r="D47" s="745">
        <f t="shared" si="4"/>
        <v>717.8700026</v>
      </c>
      <c r="E47" s="746">
        <v>25.2</v>
      </c>
      <c r="F47" s="746">
        <v>74.70000100000001</v>
      </c>
      <c r="G47" s="746">
        <v>102.32000000000001</v>
      </c>
      <c r="H47" s="746">
        <v>57.00000080000001</v>
      </c>
      <c r="I47" s="746">
        <v>28.5600008</v>
      </c>
      <c r="J47" s="746">
        <v>135.8599999</v>
      </c>
      <c r="K47" s="746">
        <v>81.1099992</v>
      </c>
      <c r="L47" s="746">
        <v>28.46</v>
      </c>
      <c r="M47" s="746">
        <v>133.7000009</v>
      </c>
      <c r="N47" s="746">
        <v>50.96</v>
      </c>
      <c r="O47" s="746">
        <v>0</v>
      </c>
      <c r="P47" s="746">
        <v>0</v>
      </c>
      <c r="Q47" s="527"/>
    </row>
    <row r="48" spans="2:17" s="424" customFormat="1" ht="18" customHeight="1">
      <c r="B48" s="439"/>
      <c r="C48" s="444" t="s">
        <v>83</v>
      </c>
      <c r="D48" s="745">
        <f t="shared" si="4"/>
        <v>398.2530286</v>
      </c>
      <c r="E48" s="746">
        <v>45.65804</v>
      </c>
      <c r="F48" s="746"/>
      <c r="G48" s="746">
        <v>54.370000000000005</v>
      </c>
      <c r="H48" s="746">
        <v>28.630000000000003</v>
      </c>
      <c r="I48" s="746">
        <v>75.4100008</v>
      </c>
      <c r="J48" s="746">
        <v>49.2700002</v>
      </c>
      <c r="K48" s="746">
        <v>0</v>
      </c>
      <c r="L48" s="746">
        <v>0</v>
      </c>
      <c r="M48" s="746">
        <v>81.64999989999998</v>
      </c>
      <c r="N48" s="746">
        <v>24.640001</v>
      </c>
      <c r="O48" s="746">
        <v>0</v>
      </c>
      <c r="P48" s="746">
        <v>38.6249867</v>
      </c>
      <c r="Q48" s="527"/>
    </row>
    <row r="49" spans="2:17" s="424" customFormat="1" ht="18" customHeight="1">
      <c r="B49" s="439"/>
      <c r="C49" s="444" t="s">
        <v>67</v>
      </c>
      <c r="D49" s="745">
        <f t="shared" si="4"/>
        <v>746.0508475999986</v>
      </c>
      <c r="E49" s="750">
        <v>58.01203799000086</v>
      </c>
      <c r="F49" s="750">
        <v>92.05999999999949</v>
      </c>
      <c r="G49" s="750">
        <v>67.82000009999865</v>
      </c>
      <c r="H49" s="750">
        <v>24.650368019999405</v>
      </c>
      <c r="I49" s="750">
        <v>91.87999999000021</v>
      </c>
      <c r="J49" s="750">
        <v>24.390000000000327</v>
      </c>
      <c r="K49" s="750">
        <v>0.06129799999962415</v>
      </c>
      <c r="L49" s="750">
        <v>146.99999959999968</v>
      </c>
      <c r="M49" s="750">
        <v>95.91714279999997</v>
      </c>
      <c r="N49" s="750">
        <v>23.43000099999972</v>
      </c>
      <c r="O49" s="750">
        <v>67.12000010000156</v>
      </c>
      <c r="P49" s="750">
        <v>53.70999999999913</v>
      </c>
      <c r="Q49" s="527"/>
    </row>
    <row r="50" spans="2:17" s="646" customFormat="1" ht="18" customHeight="1">
      <c r="B50" s="643"/>
      <c r="C50" s="644"/>
      <c r="D50" s="751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45"/>
    </row>
    <row r="51" spans="2:41" s="424" customFormat="1" ht="18" customHeight="1">
      <c r="B51" s="441"/>
      <c r="C51" s="442" t="s">
        <v>84</v>
      </c>
      <c r="D51" s="752">
        <f aca="true" t="shared" si="5" ref="D51:Q51">SUM(D53:D62)</f>
        <v>266363.046403892</v>
      </c>
      <c r="E51" s="752">
        <f t="shared" si="5"/>
        <v>15617.503735296017</v>
      </c>
      <c r="F51" s="752">
        <f t="shared" si="5"/>
        <v>18015.549707807</v>
      </c>
      <c r="G51" s="752">
        <f t="shared" si="5"/>
        <v>23490.142001774006</v>
      </c>
      <c r="H51" s="752">
        <f t="shared" si="5"/>
        <v>31248.457116220005</v>
      </c>
      <c r="I51" s="752">
        <f t="shared" si="5"/>
        <v>27423.289158227988</v>
      </c>
      <c r="J51" s="752">
        <f t="shared" si="5"/>
        <v>31173.21616922239</v>
      </c>
      <c r="K51" s="752">
        <f t="shared" si="5"/>
        <v>32227.249436250095</v>
      </c>
      <c r="L51" s="752">
        <f t="shared" si="5"/>
        <v>24177.7719991475</v>
      </c>
      <c r="M51" s="752">
        <f t="shared" si="5"/>
        <v>26971.301605734803</v>
      </c>
      <c r="N51" s="752">
        <f t="shared" si="5"/>
        <v>13193.3816542192</v>
      </c>
      <c r="O51" s="752">
        <f t="shared" si="5"/>
        <v>10368.799630189997</v>
      </c>
      <c r="P51" s="752">
        <f t="shared" si="5"/>
        <v>12456.384189803</v>
      </c>
      <c r="Q51" s="458">
        <f t="shared" si="5"/>
        <v>0</v>
      </c>
      <c r="S51" s="906"/>
      <c r="T51" s="907"/>
      <c r="U51" s="907"/>
      <c r="V51" s="907"/>
      <c r="W51" s="907"/>
      <c r="X51" s="907"/>
      <c r="Y51" s="907"/>
      <c r="Z51" s="907"/>
      <c r="AA51" s="907"/>
      <c r="AB51" s="907"/>
      <c r="AC51" s="907"/>
      <c r="AD51" s="907"/>
      <c r="AE51" s="907"/>
      <c r="AF51" s="906"/>
      <c r="AG51" s="906"/>
      <c r="AH51" s="906"/>
      <c r="AI51" s="906"/>
      <c r="AJ51" s="906"/>
      <c r="AK51" s="906"/>
      <c r="AL51" s="906"/>
      <c r="AM51" s="906"/>
      <c r="AN51" s="906"/>
      <c r="AO51" s="906"/>
    </row>
    <row r="52" spans="2:41" s="424" customFormat="1" ht="18" customHeight="1">
      <c r="B52" s="439"/>
      <c r="C52" s="440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526"/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</row>
    <row r="53" spans="2:41" s="424" customFormat="1" ht="18" customHeight="1">
      <c r="B53" s="439"/>
      <c r="C53" s="444" t="s">
        <v>85</v>
      </c>
      <c r="D53" s="745">
        <f aca="true" t="shared" si="6" ref="D53:D62">SUM(E53:P53)</f>
        <v>129385.57296719897</v>
      </c>
      <c r="E53" s="747">
        <v>6977.265000899996</v>
      </c>
      <c r="F53" s="747">
        <v>6217.84471201</v>
      </c>
      <c r="G53" s="747">
        <v>11999.941001700003</v>
      </c>
      <c r="H53" s="747">
        <v>18686.404996001005</v>
      </c>
      <c r="I53" s="747">
        <v>15902.568000349982</v>
      </c>
      <c r="J53" s="747">
        <v>16920.111382927993</v>
      </c>
      <c r="K53" s="747">
        <v>15586.562231990001</v>
      </c>
      <c r="L53" s="747">
        <v>12253.233257801998</v>
      </c>
      <c r="M53" s="747">
        <v>14168.842376388999</v>
      </c>
      <c r="N53" s="747">
        <v>4626.610005949998</v>
      </c>
      <c r="O53" s="747">
        <v>2652.8900000790004</v>
      </c>
      <c r="P53" s="747">
        <v>3393.3000011000004</v>
      </c>
      <c r="Q53" s="526"/>
      <c r="S53" s="906"/>
      <c r="T53" s="908"/>
      <c r="U53" s="908"/>
      <c r="V53" s="908"/>
      <c r="W53" s="908"/>
      <c r="X53" s="908"/>
      <c r="Y53" s="908"/>
      <c r="Z53" s="908"/>
      <c r="AA53" s="908"/>
      <c r="AB53" s="908"/>
      <c r="AC53" s="908"/>
      <c r="AD53" s="908"/>
      <c r="AE53" s="908"/>
      <c r="AF53" s="906"/>
      <c r="AG53" s="906"/>
      <c r="AH53" s="906"/>
      <c r="AI53" s="906"/>
      <c r="AJ53" s="906"/>
      <c r="AK53" s="906"/>
      <c r="AL53" s="906"/>
      <c r="AM53" s="906"/>
      <c r="AN53" s="906"/>
      <c r="AO53" s="906"/>
    </row>
    <row r="54" spans="2:41" s="424" customFormat="1" ht="18" customHeight="1">
      <c r="B54" s="439"/>
      <c r="C54" s="444" t="s">
        <v>86</v>
      </c>
      <c r="D54" s="745">
        <f t="shared" si="6"/>
        <v>53192.6291928915</v>
      </c>
      <c r="E54" s="747">
        <v>4186.897680497</v>
      </c>
      <c r="F54" s="747">
        <v>5834.699997101</v>
      </c>
      <c r="G54" s="747">
        <v>4611.649000668</v>
      </c>
      <c r="H54" s="747">
        <v>4617.8080021099995</v>
      </c>
      <c r="I54" s="747">
        <v>4561.487814679999</v>
      </c>
      <c r="J54" s="747">
        <v>5616.512472502403</v>
      </c>
      <c r="K54" s="747">
        <v>5581.731154809001</v>
      </c>
      <c r="L54" s="747">
        <v>3961.2630009188983</v>
      </c>
      <c r="M54" s="747">
        <v>4266.327995296</v>
      </c>
      <c r="N54" s="747">
        <v>3562.6204816092018</v>
      </c>
      <c r="O54" s="747">
        <v>2324.211997699999</v>
      </c>
      <c r="P54" s="747">
        <v>4067.419594999999</v>
      </c>
      <c r="Q54" s="52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906"/>
      <c r="AG54" s="906"/>
      <c r="AH54" s="906"/>
      <c r="AI54" s="906"/>
      <c r="AJ54" s="906"/>
      <c r="AK54" s="906"/>
      <c r="AL54" s="906"/>
      <c r="AM54" s="906"/>
      <c r="AN54" s="906"/>
      <c r="AO54" s="906"/>
    </row>
    <row r="55" spans="2:17" s="424" customFormat="1" ht="18" customHeight="1">
      <c r="B55" s="439"/>
      <c r="C55" s="444" t="s">
        <v>87</v>
      </c>
      <c r="D55" s="745">
        <f t="shared" si="6"/>
        <v>41841.964801212096</v>
      </c>
      <c r="E55" s="747">
        <v>2067.9550008</v>
      </c>
      <c r="F55" s="747">
        <v>2432.1099997099986</v>
      </c>
      <c r="G55" s="747">
        <v>2919.9600016100003</v>
      </c>
      <c r="H55" s="747">
        <v>3918.5661184000014</v>
      </c>
      <c r="I55" s="747">
        <v>3505.2261136000006</v>
      </c>
      <c r="J55" s="747">
        <v>4566.590001609999</v>
      </c>
      <c r="K55" s="747">
        <v>6075.6138908590965</v>
      </c>
      <c r="L55" s="747">
        <v>3768.870998398</v>
      </c>
      <c r="M55" s="747">
        <v>3802.307430501</v>
      </c>
      <c r="N55" s="747">
        <v>2711.135250400001</v>
      </c>
      <c r="O55" s="747">
        <v>3175.1999947309982</v>
      </c>
      <c r="P55" s="747">
        <v>2898.430000593001</v>
      </c>
      <c r="Q55" s="526"/>
    </row>
    <row r="56" spans="2:17" s="424" customFormat="1" ht="18" customHeight="1">
      <c r="B56" s="439"/>
      <c r="C56" s="444" t="s">
        <v>88</v>
      </c>
      <c r="D56" s="745">
        <f t="shared" si="6"/>
        <v>27522.50698419562</v>
      </c>
      <c r="E56" s="747">
        <v>1395.0230530990202</v>
      </c>
      <c r="F56" s="747">
        <v>1844.5399989860002</v>
      </c>
      <c r="G56" s="747">
        <v>2041.5209977960005</v>
      </c>
      <c r="H56" s="747">
        <v>2154.293000909</v>
      </c>
      <c r="I56" s="747">
        <v>1865.396228499</v>
      </c>
      <c r="J56" s="747">
        <v>2980.915164187999</v>
      </c>
      <c r="K56" s="747">
        <v>3957.3419997020005</v>
      </c>
      <c r="L56" s="747">
        <v>3064.8745915186005</v>
      </c>
      <c r="M56" s="747">
        <v>3311.351801848002</v>
      </c>
      <c r="N56" s="747">
        <v>1718.7129162600002</v>
      </c>
      <c r="O56" s="747">
        <v>1609.1456383799996</v>
      </c>
      <c r="P56" s="747">
        <v>1579.3915930100002</v>
      </c>
      <c r="Q56" s="526"/>
    </row>
    <row r="57" spans="2:17" s="424" customFormat="1" ht="18" customHeight="1">
      <c r="B57" s="439"/>
      <c r="C57" s="444" t="s">
        <v>89</v>
      </c>
      <c r="D57" s="745">
        <f t="shared" si="6"/>
        <v>10307.97945201</v>
      </c>
      <c r="E57" s="747">
        <v>503.51</v>
      </c>
      <c r="F57" s="747">
        <v>1116.75</v>
      </c>
      <c r="G57" s="747">
        <v>1504.9160000000002</v>
      </c>
      <c r="H57" s="747">
        <v>1537.1060000000004</v>
      </c>
      <c r="I57" s="747">
        <v>1056.0849999000004</v>
      </c>
      <c r="J57" s="747">
        <v>767.6041499999999</v>
      </c>
      <c r="K57" s="747">
        <v>693.8791509000001</v>
      </c>
      <c r="L57" s="747">
        <v>789.4991501099998</v>
      </c>
      <c r="M57" s="747">
        <v>1205.1650017000002</v>
      </c>
      <c r="N57" s="747">
        <v>399.07</v>
      </c>
      <c r="O57" s="747">
        <v>402.6399993</v>
      </c>
      <c r="P57" s="747">
        <v>331.7550001</v>
      </c>
      <c r="Q57" s="526"/>
    </row>
    <row r="58" spans="2:17" s="424" customFormat="1" ht="18" customHeight="1">
      <c r="B58" s="439"/>
      <c r="C58" s="444" t="s">
        <v>90</v>
      </c>
      <c r="D58" s="745">
        <f t="shared" si="6"/>
        <v>1968.2509983030004</v>
      </c>
      <c r="E58" s="747">
        <v>309.76</v>
      </c>
      <c r="F58" s="747">
        <v>353.99</v>
      </c>
      <c r="G58" s="747">
        <v>250.83</v>
      </c>
      <c r="H58" s="747">
        <v>155.83999880000002</v>
      </c>
      <c r="I58" s="747">
        <v>147.100000099</v>
      </c>
      <c r="J58" s="747">
        <v>153.96999900400002</v>
      </c>
      <c r="K58" s="747">
        <v>134.69099999999997</v>
      </c>
      <c r="L58" s="747">
        <v>100.9900004</v>
      </c>
      <c r="M58" s="747">
        <v>102.77</v>
      </c>
      <c r="N58" s="747">
        <v>52.63</v>
      </c>
      <c r="O58" s="747">
        <v>49.239999999999995</v>
      </c>
      <c r="P58" s="747">
        <v>156.44000000000003</v>
      </c>
      <c r="Q58" s="526"/>
    </row>
    <row r="59" spans="2:17" s="424" customFormat="1" ht="18" customHeight="1">
      <c r="B59" s="439"/>
      <c r="C59" s="444" t="s">
        <v>91</v>
      </c>
      <c r="D59" s="745">
        <f t="shared" si="6"/>
        <v>170.863</v>
      </c>
      <c r="E59" s="747">
        <v>0.143</v>
      </c>
      <c r="F59" s="747" t="s">
        <v>52</v>
      </c>
      <c r="G59" s="747" t="s">
        <v>52</v>
      </c>
      <c r="H59" s="747" t="s">
        <v>52</v>
      </c>
      <c r="I59" s="747">
        <v>27.79</v>
      </c>
      <c r="J59" s="747">
        <v>29.29</v>
      </c>
      <c r="K59" s="747">
        <v>26.79</v>
      </c>
      <c r="L59" s="747">
        <v>29.25</v>
      </c>
      <c r="M59" s="747">
        <v>28.88</v>
      </c>
      <c r="N59" s="747">
        <v>28.72</v>
      </c>
      <c r="O59" s="747">
        <v>0</v>
      </c>
      <c r="P59" s="747">
        <v>0</v>
      </c>
      <c r="Q59" s="526"/>
    </row>
    <row r="60" spans="2:17" s="424" customFormat="1" ht="18" customHeight="1">
      <c r="B60" s="439"/>
      <c r="C60" s="444" t="s">
        <v>92</v>
      </c>
      <c r="D60" s="745">
        <f t="shared" si="6"/>
        <v>854.1069998999998</v>
      </c>
      <c r="E60" s="747">
        <v>138.17999999999998</v>
      </c>
      <c r="F60" s="747">
        <v>74.36</v>
      </c>
      <c r="G60" s="747">
        <v>48.78</v>
      </c>
      <c r="H60" s="747">
        <v>97.35</v>
      </c>
      <c r="I60" s="747">
        <v>224.97000089999997</v>
      </c>
      <c r="J60" s="747">
        <v>49.246998999999995</v>
      </c>
      <c r="K60" s="747">
        <v>98.05000000000001</v>
      </c>
      <c r="L60" s="747">
        <v>98.49</v>
      </c>
      <c r="M60" s="747">
        <v>0</v>
      </c>
      <c r="N60" s="747">
        <v>24.68</v>
      </c>
      <c r="O60" s="747">
        <v>0</v>
      </c>
      <c r="P60" s="747">
        <v>0</v>
      </c>
      <c r="Q60" s="526"/>
    </row>
    <row r="61" spans="2:17" s="424" customFormat="1" ht="18" customHeight="1">
      <c r="B61" s="439"/>
      <c r="C61" s="444" t="s">
        <v>93</v>
      </c>
      <c r="D61" s="745">
        <f t="shared" si="6"/>
        <v>806.74</v>
      </c>
      <c r="E61" s="747">
        <v>25.64</v>
      </c>
      <c r="F61" s="747">
        <v>137.29999999999998</v>
      </c>
      <c r="G61" s="747">
        <v>83.36</v>
      </c>
      <c r="H61" s="747">
        <v>80.55</v>
      </c>
      <c r="I61" s="747">
        <v>29.21</v>
      </c>
      <c r="J61" s="747">
        <v>86.64</v>
      </c>
      <c r="K61" s="747">
        <v>25.1</v>
      </c>
      <c r="L61" s="747">
        <v>87.31</v>
      </c>
      <c r="M61" s="747">
        <v>83.84</v>
      </c>
      <c r="N61" s="747">
        <v>53.519999999999996</v>
      </c>
      <c r="O61" s="747">
        <v>84.71000000000001</v>
      </c>
      <c r="P61" s="747">
        <v>29.56</v>
      </c>
      <c r="Q61" s="526"/>
    </row>
    <row r="62" spans="2:70" s="424" customFormat="1" ht="18" customHeight="1">
      <c r="B62" s="439"/>
      <c r="C62" s="444" t="s">
        <v>67</v>
      </c>
      <c r="D62" s="745">
        <f t="shared" si="6"/>
        <v>312.4320081807964</v>
      </c>
      <c r="E62" s="753">
        <v>13.130000000001019</v>
      </c>
      <c r="F62" s="753">
        <v>3.9549999999981083</v>
      </c>
      <c r="G62" s="753">
        <v>29.18500000000131</v>
      </c>
      <c r="H62" s="753">
        <v>0.5390000000006694</v>
      </c>
      <c r="I62" s="753">
        <v>103.45600020000347</v>
      </c>
      <c r="J62" s="753">
        <v>2.335999989998527</v>
      </c>
      <c r="K62" s="753">
        <v>47.49000798999623</v>
      </c>
      <c r="L62" s="753">
        <v>23.990999999998166</v>
      </c>
      <c r="M62" s="753">
        <v>1.8170000007994531</v>
      </c>
      <c r="N62" s="753">
        <v>15.683000000000902</v>
      </c>
      <c r="O62" s="753">
        <v>70.76200000000063</v>
      </c>
      <c r="P62" s="753">
        <v>0.08799999999791908</v>
      </c>
      <c r="Q62" s="526"/>
      <c r="T62" s="646"/>
      <c r="U62" s="646"/>
      <c r="V62" s="646"/>
      <c r="W62" s="646"/>
      <c r="X62" s="646"/>
      <c r="Y62" s="646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</row>
    <row r="63" spans="2:17" s="646" customFormat="1" ht="18" customHeight="1">
      <c r="B63" s="643"/>
      <c r="C63" s="644"/>
      <c r="D63" s="751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47"/>
    </row>
    <row r="64" spans="2:70" s="433" customFormat="1" ht="18" customHeight="1">
      <c r="B64" s="447"/>
      <c r="C64" s="442" t="s">
        <v>94</v>
      </c>
      <c r="D64" s="752">
        <f>SUM(D66:D70)</f>
        <v>60511.49126929999</v>
      </c>
      <c r="E64" s="752">
        <f aca="true" t="shared" si="7" ref="E64:P64">SUM(E66:E70)</f>
        <v>492.34999919999996</v>
      </c>
      <c r="F64" s="752">
        <f t="shared" si="7"/>
        <v>6206.396173000001</v>
      </c>
      <c r="G64" s="752">
        <f t="shared" si="7"/>
        <v>27589.354663899994</v>
      </c>
      <c r="H64" s="752">
        <f t="shared" si="7"/>
        <v>13312.2704747</v>
      </c>
      <c r="I64" s="752">
        <f t="shared" si="7"/>
        <v>6847.9074039</v>
      </c>
      <c r="J64" s="752">
        <f t="shared" si="7"/>
        <v>1493.5365313</v>
      </c>
      <c r="K64" s="752">
        <f t="shared" si="7"/>
        <v>2067.180022</v>
      </c>
      <c r="L64" s="752">
        <f t="shared" si="7"/>
        <v>281.40500000000003</v>
      </c>
      <c r="M64" s="752">
        <f t="shared" si="7"/>
        <v>365.4390004</v>
      </c>
      <c r="N64" s="752">
        <f t="shared" si="7"/>
        <v>714.2420010999999</v>
      </c>
      <c r="O64" s="752">
        <f t="shared" si="7"/>
        <v>589.5250000000001</v>
      </c>
      <c r="P64" s="752">
        <f t="shared" si="7"/>
        <v>551.8849998</v>
      </c>
      <c r="Q64" s="529"/>
      <c r="T64" s="902"/>
      <c r="U64" s="902"/>
      <c r="V64" s="902"/>
      <c r="W64" s="902"/>
      <c r="X64" s="902"/>
      <c r="Y64" s="902"/>
      <c r="Z64" s="902"/>
      <c r="AA64" s="902"/>
      <c r="AB64" s="902"/>
      <c r="AC64" s="902"/>
      <c r="AD64" s="902"/>
      <c r="AE64" s="902"/>
      <c r="AF64" s="903"/>
      <c r="AG64" s="903"/>
      <c r="AH64" s="903"/>
      <c r="AI64" s="903"/>
      <c r="AJ64" s="903"/>
      <c r="AK64" s="903"/>
      <c r="AL64" s="903"/>
      <c r="AM64" s="903"/>
      <c r="AN64" s="903"/>
      <c r="AO64" s="903"/>
      <c r="AP64" s="903"/>
      <c r="AQ64" s="903"/>
      <c r="AR64" s="903"/>
      <c r="AS64" s="903"/>
      <c r="AT64" s="903"/>
      <c r="AU64" s="903"/>
      <c r="AV64" s="903"/>
      <c r="AW64" s="903"/>
      <c r="AX64" s="903"/>
      <c r="AY64" s="903"/>
      <c r="AZ64" s="903"/>
      <c r="BA64" s="903"/>
      <c r="BB64" s="903"/>
      <c r="BC64" s="903"/>
      <c r="BD64" s="903"/>
      <c r="BE64" s="903"/>
      <c r="BF64" s="903"/>
      <c r="BG64" s="903"/>
      <c r="BH64" s="903"/>
      <c r="BI64" s="903"/>
      <c r="BJ64" s="903"/>
      <c r="BK64" s="903"/>
      <c r="BL64" s="903"/>
      <c r="BM64" s="903"/>
      <c r="BN64" s="903"/>
      <c r="BO64" s="903"/>
      <c r="BP64" s="903"/>
      <c r="BQ64" s="903"/>
      <c r="BR64" s="903"/>
    </row>
    <row r="65" spans="2:70" s="426" customFormat="1" ht="18" customHeight="1">
      <c r="B65" s="461"/>
      <c r="C65" s="462"/>
      <c r="D65" s="745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544"/>
      <c r="T65" s="904"/>
      <c r="U65" s="904"/>
      <c r="V65" s="904"/>
      <c r="W65" s="904"/>
      <c r="X65" s="904"/>
      <c r="Y65" s="904"/>
      <c r="Z65" s="904"/>
      <c r="AA65" s="904"/>
      <c r="AB65" s="904"/>
      <c r="AC65" s="904"/>
      <c r="AD65" s="904"/>
      <c r="AE65" s="904"/>
      <c r="AF65" s="903"/>
      <c r="AG65" s="903"/>
      <c r="AH65" s="903"/>
      <c r="AI65" s="903"/>
      <c r="AJ65" s="903"/>
      <c r="AK65" s="903"/>
      <c r="AL65" s="903"/>
      <c r="AM65" s="903"/>
      <c r="AN65" s="903"/>
      <c r="AO65" s="903"/>
      <c r="AP65" s="903"/>
      <c r="AQ65" s="903"/>
      <c r="AR65" s="903"/>
      <c r="AS65" s="903"/>
      <c r="AT65" s="903"/>
      <c r="AU65" s="903"/>
      <c r="AV65" s="903"/>
      <c r="AW65" s="903"/>
      <c r="AX65" s="903"/>
      <c r="AY65" s="903"/>
      <c r="AZ65" s="903"/>
      <c r="BA65" s="903"/>
      <c r="BB65" s="903"/>
      <c r="BC65" s="903"/>
      <c r="BD65" s="903"/>
      <c r="BE65" s="903"/>
      <c r="BF65" s="903"/>
      <c r="BG65" s="903"/>
      <c r="BH65" s="903"/>
      <c r="BI65" s="903"/>
      <c r="BJ65" s="903"/>
      <c r="BK65" s="903"/>
      <c r="BL65" s="903"/>
      <c r="BM65" s="903"/>
      <c r="BN65" s="903"/>
      <c r="BO65" s="903"/>
      <c r="BP65" s="903"/>
      <c r="BQ65" s="903"/>
      <c r="BR65" s="903"/>
    </row>
    <row r="66" spans="2:70" s="426" customFormat="1" ht="18" customHeight="1">
      <c r="B66" s="461"/>
      <c r="C66" s="444" t="s">
        <v>95</v>
      </c>
      <c r="D66" s="745">
        <f>SUM(E66:P66)</f>
        <v>625.0000005</v>
      </c>
      <c r="E66" s="746">
        <v>26.8800004</v>
      </c>
      <c r="F66" s="746">
        <v>26.92</v>
      </c>
      <c r="G66" s="747">
        <v>0</v>
      </c>
      <c r="H66" s="746">
        <v>112.0599988</v>
      </c>
      <c r="I66" s="746">
        <v>116.75</v>
      </c>
      <c r="J66" s="746">
        <v>84.3000013</v>
      </c>
      <c r="K66" s="746">
        <v>57.95</v>
      </c>
      <c r="L66" s="746">
        <v>86.74000000000001</v>
      </c>
      <c r="M66" s="746">
        <v>54.8</v>
      </c>
      <c r="N66" s="746">
        <v>29.12</v>
      </c>
      <c r="O66" s="746">
        <v>0</v>
      </c>
      <c r="P66" s="746">
        <v>29.48</v>
      </c>
      <c r="Q66" s="544"/>
      <c r="T66" s="903"/>
      <c r="U66" s="903"/>
      <c r="V66" s="903"/>
      <c r="W66" s="903"/>
      <c r="X66" s="903"/>
      <c r="Y66" s="903"/>
      <c r="Z66" s="903"/>
      <c r="AA66" s="903"/>
      <c r="AB66" s="903"/>
      <c r="AC66" s="903"/>
      <c r="AD66" s="903"/>
      <c r="AE66" s="903"/>
      <c r="AF66" s="903"/>
      <c r="AG66" s="903"/>
      <c r="AH66" s="903"/>
      <c r="AI66" s="903"/>
      <c r="AJ66" s="903"/>
      <c r="AK66" s="903"/>
      <c r="AL66" s="903"/>
      <c r="AM66" s="903"/>
      <c r="AN66" s="903"/>
      <c r="AO66" s="903"/>
      <c r="AP66" s="903"/>
      <c r="AQ66" s="903"/>
      <c r="AR66" s="903"/>
      <c r="AS66" s="903"/>
      <c r="AT66" s="903"/>
      <c r="AU66" s="903"/>
      <c r="AV66" s="903"/>
      <c r="AW66" s="903"/>
      <c r="AX66" s="903"/>
      <c r="AY66" s="903"/>
      <c r="AZ66" s="903"/>
      <c r="BA66" s="903"/>
      <c r="BB66" s="903"/>
      <c r="BC66" s="903"/>
      <c r="BD66" s="903"/>
      <c r="BE66" s="903"/>
      <c r="BF66" s="903"/>
      <c r="BG66" s="903"/>
      <c r="BH66" s="903"/>
      <c r="BI66" s="903"/>
      <c r="BJ66" s="903"/>
      <c r="BK66" s="903"/>
      <c r="BL66" s="903"/>
      <c r="BM66" s="903"/>
      <c r="BN66" s="903"/>
      <c r="BO66" s="903"/>
      <c r="BP66" s="903"/>
      <c r="BQ66" s="903"/>
      <c r="BR66" s="903"/>
    </row>
    <row r="67" spans="2:70" s="426" customFormat="1" ht="18" customHeight="1">
      <c r="B67" s="461"/>
      <c r="C67" s="444" t="s">
        <v>96</v>
      </c>
      <c r="D67" s="745">
        <f>SUM(E67:P67)</f>
        <v>1725.711</v>
      </c>
      <c r="E67" s="746">
        <v>108.84</v>
      </c>
      <c r="F67" s="746">
        <v>51.739999999999995</v>
      </c>
      <c r="G67" s="746">
        <v>109.21000000000001</v>
      </c>
      <c r="H67" s="746">
        <v>192.89</v>
      </c>
      <c r="I67" s="746">
        <v>297.55</v>
      </c>
      <c r="J67" s="746">
        <v>337.74999999999994</v>
      </c>
      <c r="K67" s="746">
        <v>332.4</v>
      </c>
      <c r="L67" s="746">
        <v>50.525</v>
      </c>
      <c r="M67" s="746">
        <v>122.229</v>
      </c>
      <c r="N67" s="746">
        <v>22.982</v>
      </c>
      <c r="O67" s="746">
        <v>48.379999999999995</v>
      </c>
      <c r="P67" s="746">
        <v>51.215</v>
      </c>
      <c r="Q67" s="544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903"/>
      <c r="AS67" s="903"/>
      <c r="AT67" s="903"/>
      <c r="AU67" s="903"/>
      <c r="AV67" s="903"/>
      <c r="AW67" s="903"/>
      <c r="AX67" s="903"/>
      <c r="AY67" s="903"/>
      <c r="AZ67" s="903"/>
      <c r="BA67" s="903"/>
      <c r="BB67" s="903"/>
      <c r="BC67" s="903"/>
      <c r="BD67" s="903"/>
      <c r="BE67" s="903"/>
      <c r="BF67" s="903"/>
      <c r="BG67" s="903"/>
      <c r="BH67" s="903"/>
      <c r="BI67" s="903"/>
      <c r="BJ67" s="903"/>
      <c r="BK67" s="903"/>
      <c r="BL67" s="903"/>
      <c r="BM67" s="903"/>
      <c r="BN67" s="903"/>
      <c r="BO67" s="903"/>
      <c r="BP67" s="903"/>
      <c r="BQ67" s="903"/>
      <c r="BR67" s="903"/>
    </row>
    <row r="68" spans="2:70" s="426" customFormat="1" ht="18" customHeight="1">
      <c r="B68" s="461"/>
      <c r="C68" s="444" t="s">
        <v>97</v>
      </c>
      <c r="D68" s="745">
        <f>SUM(E68:P68)</f>
        <v>4471.5550011</v>
      </c>
      <c r="E68" s="746">
        <v>258.05</v>
      </c>
      <c r="F68" s="746">
        <v>344.96</v>
      </c>
      <c r="G68" s="746">
        <v>230.41999999999996</v>
      </c>
      <c r="H68" s="746">
        <v>315.52000000000004</v>
      </c>
      <c r="I68" s="746">
        <v>603.76</v>
      </c>
      <c r="J68" s="746">
        <v>371.11999999999995</v>
      </c>
      <c r="K68" s="746">
        <v>461.49</v>
      </c>
      <c r="L68" s="746">
        <v>144.14000000000001</v>
      </c>
      <c r="M68" s="746">
        <v>143.26</v>
      </c>
      <c r="N68" s="746">
        <v>633.6600010999999</v>
      </c>
      <c r="O68" s="746">
        <v>541.1450000000001</v>
      </c>
      <c r="P68" s="746">
        <v>424.03</v>
      </c>
      <c r="Q68" s="544"/>
      <c r="T68" s="903"/>
      <c r="U68" s="903"/>
      <c r="V68" s="903"/>
      <c r="W68" s="903"/>
      <c r="X68" s="903"/>
      <c r="Y68" s="903"/>
      <c r="Z68" s="903"/>
      <c r="AA68" s="903"/>
      <c r="AB68" s="903"/>
      <c r="AC68" s="903"/>
      <c r="AD68" s="903"/>
      <c r="AE68" s="903"/>
      <c r="AF68" s="903"/>
      <c r="AG68" s="903"/>
      <c r="AH68" s="903"/>
      <c r="AI68" s="903"/>
      <c r="AJ68" s="903"/>
      <c r="AK68" s="903"/>
      <c r="AL68" s="903"/>
      <c r="AM68" s="903"/>
      <c r="AN68" s="903"/>
      <c r="AO68" s="903"/>
      <c r="AP68" s="903"/>
      <c r="AQ68" s="903"/>
      <c r="AR68" s="903"/>
      <c r="AS68" s="903"/>
      <c r="AT68" s="903"/>
      <c r="AU68" s="903"/>
      <c r="AV68" s="903"/>
      <c r="AW68" s="903"/>
      <c r="AX68" s="903"/>
      <c r="AY68" s="903"/>
      <c r="AZ68" s="903"/>
      <c r="BA68" s="903"/>
      <c r="BB68" s="903"/>
      <c r="BC68" s="903"/>
      <c r="BD68" s="903"/>
      <c r="BE68" s="903"/>
      <c r="BF68" s="903"/>
      <c r="BG68" s="903"/>
      <c r="BH68" s="903"/>
      <c r="BI68" s="903"/>
      <c r="BJ68" s="903"/>
      <c r="BK68" s="903"/>
      <c r="BL68" s="903"/>
      <c r="BM68" s="903"/>
      <c r="BN68" s="903"/>
      <c r="BO68" s="903"/>
      <c r="BP68" s="903"/>
      <c r="BQ68" s="903"/>
      <c r="BR68" s="903"/>
    </row>
    <row r="69" spans="2:70" s="426" customFormat="1" ht="18" customHeight="1">
      <c r="B69" s="461"/>
      <c r="C69" s="444" t="s">
        <v>98</v>
      </c>
      <c r="D69" s="745">
        <f>SUM(E69:P69)</f>
        <v>24675.842281899997</v>
      </c>
      <c r="E69" s="747">
        <v>0</v>
      </c>
      <c r="F69" s="746">
        <v>3280.6844310000006</v>
      </c>
      <c r="G69" s="746">
        <v>11252.371078999999</v>
      </c>
      <c r="H69" s="746">
        <v>6515.102794899999</v>
      </c>
      <c r="I69" s="746">
        <v>2091.317425</v>
      </c>
      <c r="J69" s="746">
        <v>379.37653000000006</v>
      </c>
      <c r="K69" s="746">
        <v>1156.990022</v>
      </c>
      <c r="L69" s="747" t="s">
        <v>52</v>
      </c>
      <c r="M69" s="747" t="s">
        <v>52</v>
      </c>
      <c r="N69" s="747" t="s">
        <v>52</v>
      </c>
      <c r="O69" s="747" t="s">
        <v>52</v>
      </c>
      <c r="P69" s="747" t="s">
        <v>52</v>
      </c>
      <c r="Q69" s="544"/>
      <c r="T69" s="903"/>
      <c r="U69" s="903"/>
      <c r="V69" s="903"/>
      <c r="W69" s="903"/>
      <c r="X69" s="903"/>
      <c r="Y69" s="903"/>
      <c r="Z69" s="903"/>
      <c r="AA69" s="903"/>
      <c r="AB69" s="903"/>
      <c r="AC69" s="903"/>
      <c r="AD69" s="903"/>
      <c r="AE69" s="903"/>
      <c r="AF69" s="903"/>
      <c r="AG69" s="903"/>
      <c r="AH69" s="903"/>
      <c r="AI69" s="903"/>
      <c r="AJ69" s="903"/>
      <c r="AK69" s="903"/>
      <c r="AL69" s="903"/>
      <c r="AM69" s="903"/>
      <c r="AN69" s="903"/>
      <c r="AO69" s="903"/>
      <c r="AP69" s="903"/>
      <c r="AQ69" s="903"/>
      <c r="AR69" s="903"/>
      <c r="AS69" s="903"/>
      <c r="AT69" s="903"/>
      <c r="AU69" s="903"/>
      <c r="AV69" s="903"/>
      <c r="AW69" s="903"/>
      <c r="AX69" s="903"/>
      <c r="AY69" s="903"/>
      <c r="AZ69" s="903"/>
      <c r="BA69" s="903"/>
      <c r="BB69" s="903"/>
      <c r="BC69" s="903"/>
      <c r="BD69" s="903"/>
      <c r="BE69" s="903"/>
      <c r="BF69" s="903"/>
      <c r="BG69" s="903"/>
      <c r="BH69" s="903"/>
      <c r="BI69" s="903"/>
      <c r="BJ69" s="903"/>
      <c r="BK69" s="903"/>
      <c r="BL69" s="903"/>
      <c r="BM69" s="903"/>
      <c r="BN69" s="903"/>
      <c r="BO69" s="903"/>
      <c r="BP69" s="903"/>
      <c r="BQ69" s="903"/>
      <c r="BR69" s="903"/>
    </row>
    <row r="70" spans="2:70" s="426" customFormat="1" ht="18" customHeight="1">
      <c r="B70" s="461"/>
      <c r="C70" s="444" t="s">
        <v>67</v>
      </c>
      <c r="D70" s="745">
        <f>SUM(E70:P70)</f>
        <v>29013.382985799995</v>
      </c>
      <c r="E70" s="755">
        <v>98.57999879999994</v>
      </c>
      <c r="F70" s="755">
        <v>2502.0917420000005</v>
      </c>
      <c r="G70" s="755">
        <v>15997.353584899996</v>
      </c>
      <c r="H70" s="755">
        <v>6176.6976810000015</v>
      </c>
      <c r="I70" s="755">
        <v>3738.5299788999996</v>
      </c>
      <c r="J70" s="755">
        <v>320.99</v>
      </c>
      <c r="K70" s="755">
        <v>58.350000000000136</v>
      </c>
      <c r="L70" s="755">
        <v>0</v>
      </c>
      <c r="M70" s="755">
        <v>45.15000040000001</v>
      </c>
      <c r="N70" s="755">
        <v>28.480000000000018</v>
      </c>
      <c r="O70" s="755">
        <v>0</v>
      </c>
      <c r="P70" s="755">
        <v>47.15999979999998</v>
      </c>
      <c r="Q70" s="544"/>
      <c r="T70" s="903"/>
      <c r="U70" s="903"/>
      <c r="V70" s="903"/>
      <c r="W70" s="903"/>
      <c r="X70" s="903"/>
      <c r="Y70" s="903"/>
      <c r="Z70" s="903"/>
      <c r="AA70" s="903"/>
      <c r="AB70" s="903"/>
      <c r="AC70" s="903"/>
      <c r="AD70" s="903"/>
      <c r="AE70" s="903"/>
      <c r="AF70" s="903"/>
      <c r="AG70" s="903"/>
      <c r="AH70" s="903"/>
      <c r="AI70" s="903"/>
      <c r="AJ70" s="903"/>
      <c r="AK70" s="903"/>
      <c r="AL70" s="903"/>
      <c r="AM70" s="903"/>
      <c r="AN70" s="903"/>
      <c r="AO70" s="903"/>
      <c r="AP70" s="903"/>
      <c r="AQ70" s="903"/>
      <c r="AR70" s="903"/>
      <c r="AS70" s="903"/>
      <c r="AT70" s="903"/>
      <c r="AU70" s="903"/>
      <c r="AV70" s="903"/>
      <c r="AW70" s="903"/>
      <c r="AX70" s="903"/>
      <c r="AY70" s="903"/>
      <c r="AZ70" s="903"/>
      <c r="BA70" s="903"/>
      <c r="BB70" s="903"/>
      <c r="BC70" s="903"/>
      <c r="BD70" s="903"/>
      <c r="BE70" s="903"/>
      <c r="BF70" s="903"/>
      <c r="BG70" s="903"/>
      <c r="BH70" s="903"/>
      <c r="BI70" s="903"/>
      <c r="BJ70" s="903"/>
      <c r="BK70" s="903"/>
      <c r="BL70" s="903"/>
      <c r="BM70" s="903"/>
      <c r="BN70" s="903"/>
      <c r="BO70" s="903"/>
      <c r="BP70" s="903"/>
      <c r="BQ70" s="903"/>
      <c r="BR70" s="903"/>
    </row>
    <row r="71" spans="2:70" s="424" customFormat="1" ht="18" customHeight="1">
      <c r="B71" s="439"/>
      <c r="C71" s="292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52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6"/>
      <c r="AH71" s="646"/>
      <c r="AI71" s="646"/>
      <c r="AJ71" s="646"/>
      <c r="AK71" s="646"/>
      <c r="AL71" s="646"/>
      <c r="AM71" s="646"/>
      <c r="AN71" s="646"/>
      <c r="AO71" s="646"/>
      <c r="AP71" s="646"/>
      <c r="AQ71" s="646"/>
      <c r="AR71" s="646"/>
      <c r="AS71" s="646"/>
      <c r="AT71" s="646"/>
      <c r="AU71" s="646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46"/>
      <c r="BI71" s="646"/>
      <c r="BJ71" s="646"/>
      <c r="BK71" s="646"/>
      <c r="BL71" s="646"/>
      <c r="BM71" s="646"/>
      <c r="BN71" s="646"/>
      <c r="BO71" s="646"/>
      <c r="BP71" s="646"/>
      <c r="BQ71" s="646"/>
      <c r="BR71" s="646"/>
    </row>
    <row r="72" spans="2:70" s="424" customFormat="1" ht="18" customHeight="1">
      <c r="B72" s="441"/>
      <c r="C72" s="442" t="s">
        <v>99</v>
      </c>
      <c r="D72" s="752">
        <f>SUM(D74:D76)</f>
        <v>429.075</v>
      </c>
      <c r="E72" s="752">
        <f aca="true" t="shared" si="8" ref="E72:P72">SUM(E74:E76)</f>
        <v>158.165</v>
      </c>
      <c r="F72" s="752">
        <f t="shared" si="8"/>
        <v>37.519999999999996</v>
      </c>
      <c r="G72" s="752">
        <f t="shared" si="8"/>
        <v>0</v>
      </c>
      <c r="H72" s="752">
        <f t="shared" si="8"/>
        <v>68.21</v>
      </c>
      <c r="I72" s="752">
        <f t="shared" si="8"/>
        <v>126.66999999999999</v>
      </c>
      <c r="J72" s="752">
        <f t="shared" si="8"/>
        <v>0</v>
      </c>
      <c r="K72" s="752">
        <f t="shared" si="8"/>
        <v>0</v>
      </c>
      <c r="L72" s="752">
        <f t="shared" si="8"/>
        <v>15.52</v>
      </c>
      <c r="M72" s="752">
        <f t="shared" si="8"/>
        <v>0</v>
      </c>
      <c r="N72" s="752">
        <f t="shared" si="8"/>
        <v>22.99</v>
      </c>
      <c r="O72" s="752">
        <f t="shared" si="8"/>
        <v>0</v>
      </c>
      <c r="P72" s="752">
        <f t="shared" si="8"/>
        <v>0</v>
      </c>
      <c r="Q72" s="545"/>
      <c r="T72" s="902"/>
      <c r="U72" s="902"/>
      <c r="V72" s="902"/>
      <c r="W72" s="902"/>
      <c r="X72" s="902"/>
      <c r="Y72" s="902"/>
      <c r="Z72" s="902"/>
      <c r="AA72" s="902"/>
      <c r="AB72" s="902"/>
      <c r="AC72" s="902"/>
      <c r="AD72" s="902"/>
      <c r="AE72" s="902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46"/>
      <c r="BI72" s="646"/>
      <c r="BJ72" s="646"/>
      <c r="BK72" s="646"/>
      <c r="BL72" s="646"/>
      <c r="BM72" s="646"/>
      <c r="BN72" s="646"/>
      <c r="BO72" s="646"/>
      <c r="BP72" s="646"/>
      <c r="BQ72" s="646"/>
      <c r="BR72" s="646"/>
    </row>
    <row r="73" spans="2:70" s="427" customFormat="1" ht="18" customHeight="1">
      <c r="B73" s="463"/>
      <c r="C73" s="464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546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</row>
    <row r="74" spans="2:70" s="427" customFormat="1" ht="18" customHeight="1">
      <c r="B74" s="463"/>
      <c r="C74" s="465" t="s">
        <v>100</v>
      </c>
      <c r="D74" s="758">
        <f>SUM(E74:P74)</f>
        <v>106.47999999999999</v>
      </c>
      <c r="E74" s="673">
        <v>20.94</v>
      </c>
      <c r="F74" s="673">
        <v>37.519999999999996</v>
      </c>
      <c r="G74" s="747">
        <v>0</v>
      </c>
      <c r="H74" s="673">
        <v>25.13</v>
      </c>
      <c r="I74" s="673">
        <v>22.89</v>
      </c>
      <c r="J74" s="747">
        <v>0</v>
      </c>
      <c r="K74" s="747">
        <v>0</v>
      </c>
      <c r="L74" s="747">
        <v>0</v>
      </c>
      <c r="M74" s="747">
        <v>0</v>
      </c>
      <c r="N74" s="673"/>
      <c r="O74" s="747">
        <v>0</v>
      </c>
      <c r="P74" s="746">
        <v>0</v>
      </c>
      <c r="Q74" s="546"/>
      <c r="T74" s="905"/>
      <c r="U74" s="905"/>
      <c r="V74" s="905"/>
      <c r="W74" s="905"/>
      <c r="X74" s="905"/>
      <c r="Y74" s="905"/>
      <c r="Z74" s="905"/>
      <c r="AA74" s="905"/>
      <c r="AB74" s="905"/>
      <c r="AC74" s="905"/>
      <c r="AD74" s="905"/>
      <c r="AE74" s="905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</row>
    <row r="75" spans="2:70" s="427" customFormat="1" ht="18" customHeight="1">
      <c r="B75" s="463"/>
      <c r="C75" s="465" t="s">
        <v>101</v>
      </c>
      <c r="D75" s="758">
        <f>SUM(E75:P75)</f>
        <v>206.28</v>
      </c>
      <c r="E75" s="747">
        <v>20.91</v>
      </c>
      <c r="F75" s="747">
        <v>0</v>
      </c>
      <c r="G75" s="747">
        <v>0</v>
      </c>
      <c r="H75" s="747">
        <v>43.08</v>
      </c>
      <c r="I75" s="747">
        <v>103.77999999999999</v>
      </c>
      <c r="J75" s="747">
        <v>0</v>
      </c>
      <c r="K75" s="747">
        <v>0</v>
      </c>
      <c r="L75" s="747">
        <v>15.52</v>
      </c>
      <c r="M75" s="747">
        <v>0</v>
      </c>
      <c r="N75" s="747">
        <v>22.99</v>
      </c>
      <c r="O75" s="747">
        <v>0</v>
      </c>
      <c r="P75" s="746">
        <v>0</v>
      </c>
      <c r="Q75" s="546"/>
      <c r="T75" s="646"/>
      <c r="U75" s="646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6"/>
      <c r="AH75" s="646"/>
      <c r="AI75" s="646"/>
      <c r="AJ75" s="646"/>
      <c r="AK75" s="646"/>
      <c r="AL75" s="646"/>
      <c r="AM75" s="646"/>
      <c r="AN75" s="646"/>
      <c r="AO75" s="646"/>
      <c r="AP75" s="646"/>
      <c r="AQ75" s="646"/>
      <c r="AR75" s="646"/>
      <c r="AS75" s="646"/>
      <c r="AT75" s="646"/>
      <c r="AU75" s="646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6"/>
      <c r="BM75" s="646"/>
      <c r="BN75" s="646"/>
      <c r="BO75" s="646"/>
      <c r="BP75" s="646"/>
      <c r="BQ75" s="646"/>
      <c r="BR75" s="646"/>
    </row>
    <row r="76" spans="2:17" s="427" customFormat="1" ht="18" customHeight="1">
      <c r="B76" s="463"/>
      <c r="C76" s="465" t="s">
        <v>183</v>
      </c>
      <c r="D76" s="758">
        <f>SUM(E76:P76)</f>
        <v>116.315</v>
      </c>
      <c r="E76" s="747">
        <v>116.315</v>
      </c>
      <c r="F76" s="747">
        <v>0</v>
      </c>
      <c r="G76" s="747">
        <v>0</v>
      </c>
      <c r="H76" s="747">
        <v>0</v>
      </c>
      <c r="I76" s="747">
        <v>0</v>
      </c>
      <c r="J76" s="747">
        <v>0</v>
      </c>
      <c r="K76" s="747">
        <v>0</v>
      </c>
      <c r="L76" s="747">
        <v>0</v>
      </c>
      <c r="M76" s="747">
        <v>0</v>
      </c>
      <c r="N76" s="747"/>
      <c r="O76" s="747">
        <v>0</v>
      </c>
      <c r="P76" s="746">
        <v>0</v>
      </c>
      <c r="Q76" s="546"/>
    </row>
    <row r="77" spans="2:17" s="424" customFormat="1" ht="15">
      <c r="B77" s="439"/>
      <c r="C77" s="440"/>
      <c r="D77" s="466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527"/>
    </row>
    <row r="78" spans="2:17" s="424" customFormat="1" ht="2.25" customHeight="1">
      <c r="B78" s="530"/>
      <c r="C78" s="531"/>
      <c r="D78" s="532"/>
      <c r="E78" s="532"/>
      <c r="F78" s="532"/>
      <c r="G78" s="532"/>
      <c r="H78" s="532"/>
      <c r="I78" s="532"/>
      <c r="J78" s="535"/>
      <c r="K78" s="535"/>
      <c r="L78" s="535"/>
      <c r="M78" s="535"/>
      <c r="N78" s="535"/>
      <c r="O78" s="535"/>
      <c r="P78" s="535"/>
      <c r="Q78" s="547"/>
    </row>
    <row r="79" spans="4:16" ht="3.75" customHeight="1">
      <c r="D79" s="533"/>
      <c r="E79" s="533"/>
      <c r="F79" s="533"/>
      <c r="G79" s="533"/>
      <c r="H79" s="533"/>
      <c r="I79" s="533"/>
      <c r="J79" s="483"/>
      <c r="K79" s="484"/>
      <c r="L79" s="484"/>
      <c r="M79" s="484"/>
      <c r="N79" s="484"/>
      <c r="O79" s="484"/>
      <c r="P79" s="484"/>
    </row>
    <row r="80" spans="2:16" ht="13.5" customHeight="1">
      <c r="B80" s="424" t="s">
        <v>102</v>
      </c>
      <c r="D80" s="469"/>
      <c r="E80" s="469"/>
      <c r="F80" s="469"/>
      <c r="G80" s="469"/>
      <c r="H80" s="469"/>
      <c r="I80" s="469"/>
      <c r="J80" s="483"/>
      <c r="K80" s="484"/>
      <c r="L80" s="484"/>
      <c r="M80" s="484"/>
      <c r="N80" s="484"/>
      <c r="O80" s="484"/>
      <c r="P80" s="484"/>
    </row>
    <row r="81" spans="2:16" s="428" customFormat="1" ht="14.25">
      <c r="B81" s="216" t="s">
        <v>184</v>
      </c>
      <c r="C81" s="424"/>
      <c r="D81" s="470"/>
      <c r="E81" s="470"/>
      <c r="F81" s="470"/>
      <c r="G81" s="470"/>
      <c r="H81" s="470"/>
      <c r="I81" s="470"/>
      <c r="J81" s="485"/>
      <c r="K81" s="486"/>
      <c r="L81" s="486"/>
      <c r="M81" s="486"/>
      <c r="N81" s="486"/>
      <c r="O81" s="487"/>
      <c r="P81" s="486"/>
    </row>
    <row r="82" spans="2:16" ht="14.25">
      <c r="B82" s="216" t="s">
        <v>185</v>
      </c>
      <c r="C82" s="424"/>
      <c r="D82" s="471"/>
      <c r="E82" s="469"/>
      <c r="F82" s="469"/>
      <c r="G82" s="469"/>
      <c r="H82" s="469"/>
      <c r="I82" s="469"/>
      <c r="J82" s="488"/>
      <c r="K82" s="489"/>
      <c r="L82" s="489"/>
      <c r="M82" s="490"/>
      <c r="N82" s="489"/>
      <c r="O82" s="491"/>
      <c r="P82" s="489"/>
    </row>
    <row r="83" spans="2:16" s="429" customFormat="1" ht="15">
      <c r="B83" s="120"/>
      <c r="D83" s="472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</row>
    <row r="84" spans="2:16" s="429" customFormat="1" ht="12.75">
      <c r="B84" s="120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2:16" s="479" customFormat="1" ht="12.75">
      <c r="B85" s="627"/>
      <c r="D85" s="628"/>
      <c r="E85" s="628"/>
      <c r="F85" s="628"/>
      <c r="G85" s="628"/>
      <c r="H85" s="628"/>
      <c r="I85" s="628"/>
      <c r="K85" s="536"/>
      <c r="L85" s="629"/>
      <c r="M85" s="629"/>
      <c r="N85" s="629"/>
      <c r="O85" s="629"/>
      <c r="P85" s="629"/>
    </row>
    <row r="86" spans="2:16" s="430" customFormat="1" ht="12.75">
      <c r="B86" s="476"/>
      <c r="D86" s="477"/>
      <c r="E86" s="477"/>
      <c r="F86" s="477"/>
      <c r="G86" s="477"/>
      <c r="H86" s="477"/>
      <c r="I86" s="477"/>
      <c r="K86" s="494"/>
      <c r="L86" s="493"/>
      <c r="M86" s="493"/>
      <c r="N86" s="493"/>
      <c r="O86" s="493"/>
      <c r="P86" s="493"/>
    </row>
    <row r="87" spans="2:16" s="430" customFormat="1" ht="12.75">
      <c r="B87" s="476"/>
      <c r="D87" s="477"/>
      <c r="E87" s="477"/>
      <c r="F87" s="477"/>
      <c r="G87" s="477"/>
      <c r="H87" s="477"/>
      <c r="I87" s="477"/>
      <c r="J87" s="494"/>
      <c r="K87" s="493"/>
      <c r="L87" s="493"/>
      <c r="M87" s="493"/>
      <c r="N87" s="493"/>
      <c r="O87" s="493"/>
      <c r="P87" s="493"/>
    </row>
    <row r="88" spans="2:16" s="430" customFormat="1" ht="12.75">
      <c r="B88" s="476"/>
      <c r="D88" s="477"/>
      <c r="E88" s="477"/>
      <c r="F88" s="477"/>
      <c r="G88" s="477"/>
      <c r="H88" s="477"/>
      <c r="I88" s="477"/>
      <c r="J88" s="494"/>
      <c r="K88" s="493"/>
      <c r="L88" s="493"/>
      <c r="M88" s="493"/>
      <c r="N88" s="493"/>
      <c r="O88" s="493"/>
      <c r="P88" s="493"/>
    </row>
    <row r="89" spans="2:16" s="430" customFormat="1" ht="12.75">
      <c r="B89" s="476"/>
      <c r="D89" s="477"/>
      <c r="E89" s="477"/>
      <c r="F89" s="477"/>
      <c r="G89" s="477"/>
      <c r="H89" s="477"/>
      <c r="I89" s="477"/>
      <c r="J89" s="494"/>
      <c r="K89" s="493"/>
      <c r="L89" s="493"/>
      <c r="M89" s="493"/>
      <c r="N89" s="493"/>
      <c r="O89" s="493"/>
      <c r="P89" s="493"/>
    </row>
    <row r="90" spans="4:16" s="430" customFormat="1" ht="12.75">
      <c r="D90" s="477"/>
      <c r="E90" s="477"/>
      <c r="F90" s="477"/>
      <c r="G90" s="477"/>
      <c r="H90" s="477"/>
      <c r="I90" s="477"/>
      <c r="J90" s="494"/>
      <c r="K90" s="495"/>
      <c r="L90" s="495"/>
      <c r="M90" s="495"/>
      <c r="N90" s="493"/>
      <c r="O90" s="493"/>
      <c r="P90" s="493"/>
    </row>
    <row r="91" spans="4:16" s="430" customFormat="1" ht="12.75">
      <c r="D91" s="477"/>
      <c r="J91" s="496"/>
      <c r="K91" s="497"/>
      <c r="L91" s="497"/>
      <c r="M91" s="497"/>
      <c r="N91" s="497"/>
      <c r="O91" s="499"/>
      <c r="P91" s="499"/>
    </row>
    <row r="92" spans="3:16" s="430" customFormat="1" ht="12.75">
      <c r="C92" s="653"/>
      <c r="D92" s="654"/>
      <c r="E92" s="653"/>
      <c r="F92" s="653"/>
      <c r="J92" s="496"/>
      <c r="K92" s="497"/>
      <c r="L92" s="497"/>
      <c r="M92" s="497"/>
      <c r="N92" s="497"/>
      <c r="O92" s="499"/>
      <c r="P92" s="499"/>
    </row>
    <row r="93" spans="3:16" s="430" customFormat="1" ht="14.25">
      <c r="C93" s="653"/>
      <c r="D93" s="654">
        <f>SUM(D94:D98)</f>
        <v>531025.4030488479</v>
      </c>
      <c r="E93" s="653"/>
      <c r="F93" s="653"/>
      <c r="J93" s="496"/>
      <c r="K93" s="497"/>
      <c r="L93" s="500">
        <f>SUM(L94:L104)</f>
        <v>531025.4030488479</v>
      </c>
      <c r="M93" s="501"/>
      <c r="N93" s="497"/>
      <c r="O93" s="499"/>
      <c r="P93" s="499"/>
    </row>
    <row r="94" spans="3:16" s="430" customFormat="1" ht="15">
      <c r="C94" s="653" t="s">
        <v>47</v>
      </c>
      <c r="D94" s="654">
        <f>+D10</f>
        <v>134115.97112012838</v>
      </c>
      <c r="E94" s="655">
        <f>+D94/$D$93*100</f>
        <v>25.256036782818718</v>
      </c>
      <c r="F94" s="653"/>
      <c r="J94" s="496"/>
      <c r="K94" s="502" t="s">
        <v>85</v>
      </c>
      <c r="L94" s="503">
        <f>+D53</f>
        <v>129385.57296719897</v>
      </c>
      <c r="M94" s="504"/>
      <c r="N94" s="497"/>
      <c r="O94" s="499"/>
      <c r="P94" s="499"/>
    </row>
    <row r="95" spans="3:16" s="430" customFormat="1" ht="15">
      <c r="C95" s="653" t="s">
        <v>103</v>
      </c>
      <c r="D95" s="654">
        <f>D32</f>
        <v>69605.81925552759</v>
      </c>
      <c r="E95" s="655">
        <f>+D95/$D$93*100</f>
        <v>13.107813459749815</v>
      </c>
      <c r="F95" s="653"/>
      <c r="J95" s="496"/>
      <c r="K95" s="502" t="s">
        <v>48</v>
      </c>
      <c r="L95" s="505">
        <f>+D12</f>
        <v>71820.6533878015</v>
      </c>
      <c r="M95" s="504"/>
      <c r="N95" s="497"/>
      <c r="O95" s="499"/>
      <c r="P95" s="499"/>
    </row>
    <row r="96" spans="3:16" s="430" customFormat="1" ht="15">
      <c r="C96" s="653" t="s">
        <v>104</v>
      </c>
      <c r="D96" s="654">
        <f>D51</f>
        <v>266363.046403892</v>
      </c>
      <c r="E96" s="655">
        <f>+D96/$D$93*100</f>
        <v>50.16013261787211</v>
      </c>
      <c r="F96" s="653"/>
      <c r="J96" s="496"/>
      <c r="K96" s="502" t="s">
        <v>87</v>
      </c>
      <c r="L96" s="503">
        <f>+D55</f>
        <v>41841.964801212096</v>
      </c>
      <c r="M96" s="504"/>
      <c r="N96" s="497"/>
      <c r="O96" s="499"/>
      <c r="P96" s="499"/>
    </row>
    <row r="97" spans="3:16" s="430" customFormat="1" ht="15">
      <c r="C97" s="653" t="s">
        <v>105</v>
      </c>
      <c r="D97" s="654">
        <f>D64</f>
        <v>60511.49126929999</v>
      </c>
      <c r="E97" s="655">
        <f>+D97/$D$93*100</f>
        <v>11.395215920345276</v>
      </c>
      <c r="F97" s="653"/>
      <c r="J97" s="496"/>
      <c r="K97" s="502" t="s">
        <v>86</v>
      </c>
      <c r="L97" s="503">
        <f>+D54</f>
        <v>53192.6291928915</v>
      </c>
      <c r="M97" s="504"/>
      <c r="N97" s="497"/>
      <c r="O97" s="499"/>
      <c r="P97" s="499"/>
    </row>
    <row r="98" spans="3:16" s="430" customFormat="1" ht="15">
      <c r="C98" s="653" t="s">
        <v>99</v>
      </c>
      <c r="D98" s="654">
        <f>+D72</f>
        <v>429.075</v>
      </c>
      <c r="E98" s="655">
        <f>+D98/$D$93*100</f>
        <v>0.08080121921408914</v>
      </c>
      <c r="F98" s="653"/>
      <c r="J98" s="496"/>
      <c r="K98" s="502" t="s">
        <v>69</v>
      </c>
      <c r="L98" s="503">
        <f>+D34</f>
        <v>33980.247770198504</v>
      </c>
      <c r="M98" s="504"/>
      <c r="N98" s="497"/>
      <c r="O98" s="499"/>
      <c r="P98" s="499"/>
    </row>
    <row r="99" spans="3:16" s="430" customFormat="1" ht="15">
      <c r="C99" s="653"/>
      <c r="D99" s="653"/>
      <c r="E99" s="653"/>
      <c r="F99" s="653"/>
      <c r="J99" s="496"/>
      <c r="K99" s="502" t="s">
        <v>50</v>
      </c>
      <c r="L99" s="503">
        <f>+D14</f>
        <v>18328.4533503399</v>
      </c>
      <c r="M99" s="504"/>
      <c r="N99" s="497"/>
      <c r="O99" s="499"/>
      <c r="P99" s="499"/>
    </row>
    <row r="100" spans="3:16" s="430" customFormat="1" ht="15">
      <c r="C100" s="653"/>
      <c r="D100" s="653"/>
      <c r="E100" s="653"/>
      <c r="F100" s="653"/>
      <c r="J100" s="496"/>
      <c r="K100" s="502" t="s">
        <v>29</v>
      </c>
      <c r="L100" s="506">
        <f>+D8-SUM(L94:L99)</f>
        <v>182475.88157920545</v>
      </c>
      <c r="M100" s="504"/>
      <c r="N100" s="497"/>
      <c r="O100" s="499"/>
      <c r="P100" s="499"/>
    </row>
    <row r="101" spans="2:16" s="430" customFormat="1" ht="15">
      <c r="B101" s="478"/>
      <c r="J101" s="496"/>
      <c r="K101" s="502"/>
      <c r="L101" s="506"/>
      <c r="M101" s="504"/>
      <c r="N101" s="496"/>
      <c r="O101" s="507"/>
      <c r="P101" s="507"/>
    </row>
    <row r="102" spans="10:16" s="479" customFormat="1" ht="15">
      <c r="J102" s="538"/>
      <c r="K102" s="540"/>
      <c r="L102" s="541"/>
      <c r="M102" s="539"/>
      <c r="N102" s="538"/>
      <c r="O102" s="630"/>
      <c r="P102" s="632"/>
    </row>
    <row r="103" spans="10:16" s="479" customFormat="1" ht="15">
      <c r="J103" s="538"/>
      <c r="K103" s="540"/>
      <c r="L103" s="541"/>
      <c r="M103" s="539"/>
      <c r="N103" s="538"/>
      <c r="O103" s="630"/>
      <c r="P103" s="632"/>
    </row>
    <row r="104" spans="10:16" s="479" customFormat="1" ht="15">
      <c r="J104" s="537"/>
      <c r="K104" s="540"/>
      <c r="L104" s="541"/>
      <c r="M104" s="539"/>
      <c r="N104" s="537"/>
      <c r="O104" s="632"/>
      <c r="P104" s="632"/>
    </row>
    <row r="105" spans="10:14" s="479" customFormat="1" ht="12.75">
      <c r="J105" s="542"/>
      <c r="K105" s="542"/>
      <c r="L105" s="542"/>
      <c r="M105" s="543"/>
      <c r="N105" s="633"/>
    </row>
    <row r="106" spans="10:14" s="479" customFormat="1" ht="12.75">
      <c r="J106" s="542"/>
      <c r="K106" s="542"/>
      <c r="L106" s="542"/>
      <c r="M106" s="543"/>
      <c r="N106" s="633"/>
    </row>
    <row r="107" spans="3:13" s="479" customFormat="1" ht="12.75">
      <c r="C107" s="631"/>
      <c r="D107" s="634"/>
      <c r="E107" s="635"/>
      <c r="J107" s="636"/>
      <c r="K107" s="637"/>
      <c r="L107" s="637"/>
      <c r="M107" s="637"/>
    </row>
    <row r="108" spans="3:13" s="479" customFormat="1" ht="12.75">
      <c r="C108" s="631"/>
      <c r="D108" s="634"/>
      <c r="E108" s="635"/>
      <c r="J108" s="636"/>
      <c r="K108" s="637"/>
      <c r="L108" s="637"/>
      <c r="M108" s="637"/>
    </row>
    <row r="109" spans="3:10" s="479" customFormat="1" ht="12.75">
      <c r="C109" s="631"/>
      <c r="D109" s="634"/>
      <c r="E109" s="635"/>
      <c r="J109" s="638"/>
    </row>
    <row r="110" spans="3:10" s="479" customFormat="1" ht="12.75">
      <c r="C110" s="631"/>
      <c r="D110" s="634"/>
      <c r="E110" s="635"/>
      <c r="J110" s="638"/>
    </row>
    <row r="111" spans="3:10" ht="12.75">
      <c r="C111" s="432"/>
      <c r="D111" s="480"/>
      <c r="E111" s="481"/>
      <c r="J111" s="517"/>
    </row>
    <row r="112" spans="3:16" ht="12.75">
      <c r="C112" s="482"/>
      <c r="D112" s="482"/>
      <c r="E112" s="482"/>
      <c r="F112" s="482"/>
      <c r="G112" s="482"/>
      <c r="H112" s="482"/>
      <c r="I112" s="482"/>
      <c r="J112" s="518"/>
      <c r="K112" s="482"/>
      <c r="L112" s="482"/>
      <c r="M112" s="482"/>
      <c r="N112" s="482"/>
      <c r="O112" s="482"/>
      <c r="P112" s="482"/>
    </row>
    <row r="113" spans="3:16" ht="12.75">
      <c r="C113" s="482"/>
      <c r="D113" s="482"/>
      <c r="E113" s="482"/>
      <c r="F113" s="482"/>
      <c r="G113" s="482"/>
      <c r="H113" s="482"/>
      <c r="I113" s="482"/>
      <c r="J113" s="518"/>
      <c r="K113" s="482"/>
      <c r="L113" s="482"/>
      <c r="M113" s="482"/>
      <c r="N113" s="482"/>
      <c r="O113" s="482"/>
      <c r="P113" s="482"/>
    </row>
    <row r="114" spans="3:16" ht="12.75">
      <c r="C114" s="482"/>
      <c r="D114" s="482"/>
      <c r="E114" s="482"/>
      <c r="F114" s="482"/>
      <c r="G114" s="482"/>
      <c r="H114" s="482"/>
      <c r="I114" s="482"/>
      <c r="J114" s="518"/>
      <c r="K114" s="482"/>
      <c r="L114" s="482"/>
      <c r="M114" s="482"/>
      <c r="N114" s="482"/>
      <c r="O114" s="482"/>
      <c r="P114" s="482"/>
    </row>
    <row r="115" spans="3:16" ht="12.75">
      <c r="C115" s="482"/>
      <c r="D115" s="482"/>
      <c r="E115" s="482"/>
      <c r="F115" s="482"/>
      <c r="G115" s="482"/>
      <c r="H115" s="482"/>
      <c r="I115" s="482"/>
      <c r="J115" s="518"/>
      <c r="K115" s="482"/>
      <c r="L115" s="482"/>
      <c r="M115" s="482"/>
      <c r="N115" s="482"/>
      <c r="O115" s="482"/>
      <c r="P115" s="482"/>
    </row>
    <row r="116" ht="12.75">
      <c r="J116" s="517"/>
    </row>
    <row r="117" ht="12.75">
      <c r="J117" s="517"/>
    </row>
    <row r="118" spans="1:10" ht="14.25">
      <c r="A118" s="216" t="s">
        <v>184</v>
      </c>
      <c r="J118" s="216" t="s">
        <v>184</v>
      </c>
    </row>
    <row r="119" ht="12.75">
      <c r="J119" s="517"/>
    </row>
    <row r="120" ht="12.75">
      <c r="J120" s="517"/>
    </row>
    <row r="121" ht="12.75">
      <c r="J121" s="517"/>
    </row>
    <row r="122" ht="12.75">
      <c r="J122" s="517"/>
    </row>
    <row r="123" ht="12.75">
      <c r="J123" s="517"/>
    </row>
    <row r="124" ht="12.75">
      <c r="J124" s="517"/>
    </row>
    <row r="125" ht="12.75">
      <c r="J125" s="517"/>
    </row>
    <row r="126" ht="12.75">
      <c r="J126" s="517"/>
    </row>
    <row r="127" ht="12.75">
      <c r="J127" s="517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2" max="17" man="1"/>
  </rowBreaks>
  <ignoredErrors>
    <ignoredError sqref="L95 D34:D36 D37:D45 E10:P10" formula="1" unlockedFormula="1"/>
    <ignoredError sqref="D34:D36 D37:D45 E10:P10" formulaRange="1" unlockedFormula="1"/>
    <ignoredError sqref="D10 D93:D98 E94:E98 L93:L94 D8:P8 D46:D49 D64 D65:D70 D73:P73 D74:D76 D32 D33 D52:P52 D53 D11 D12:D30 D55 D54 D57:D58 D56 D59:D62 D51:F51 D72:P72 G51:P51 E32:P3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zoomScale="80" zoomScaleNormal="80" workbookViewId="0" topLeftCell="A85">
      <selection activeCell="I35" sqref="I35"/>
    </sheetView>
  </sheetViews>
  <sheetFormatPr defaultColWidth="8.4453125" defaultRowHeight="15"/>
  <cols>
    <col min="1" max="1" width="0.78125" style="431" customWidth="1"/>
    <col min="2" max="2" width="1.88671875" style="431" customWidth="1"/>
    <col min="3" max="3" width="25.4453125" style="431" customWidth="1"/>
    <col min="4" max="4" width="11.5546875" style="431" customWidth="1"/>
    <col min="5" max="5" width="10.21484375" style="431" customWidth="1"/>
    <col min="6" max="6" width="11.3359375" style="431" customWidth="1"/>
    <col min="7" max="7" width="11.77734375" style="431" customWidth="1"/>
    <col min="8" max="8" width="9.77734375" style="431" customWidth="1"/>
    <col min="9" max="9" width="9.99609375" style="431" customWidth="1"/>
    <col min="10" max="11" width="10.88671875" style="431" customWidth="1"/>
    <col min="12" max="12" width="9.5546875" style="431" customWidth="1"/>
    <col min="13" max="14" width="9.99609375" style="431" customWidth="1"/>
    <col min="15" max="15" width="10.6640625" style="431" customWidth="1"/>
    <col min="16" max="16" width="11.10546875" style="431" customWidth="1"/>
    <col min="17" max="17" width="0.671875" style="431" customWidth="1"/>
    <col min="18" max="18" width="5.4453125" style="431" bestFit="1" customWidth="1"/>
    <col min="19" max="16384" width="8.4453125" style="431" customWidth="1"/>
  </cols>
  <sheetData>
    <row r="1" ht="12.75">
      <c r="A1" s="431" t="s">
        <v>45</v>
      </c>
    </row>
    <row r="2" spans="1:256" ht="12.75">
      <c r="A2" s="432"/>
      <c r="B2" s="432"/>
      <c r="C2" s="432"/>
      <c r="D2" s="432"/>
      <c r="E2" s="432"/>
      <c r="F2" s="432"/>
      <c r="G2" s="432" t="s">
        <v>45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  <c r="EC2" s="432"/>
      <c r="ED2" s="432"/>
      <c r="EE2" s="432"/>
      <c r="EF2" s="432"/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432"/>
      <c r="FN2" s="432"/>
      <c r="FO2" s="432"/>
      <c r="FP2" s="432"/>
      <c r="FQ2" s="432"/>
      <c r="FR2" s="432"/>
      <c r="FS2" s="432"/>
      <c r="FT2" s="432"/>
      <c r="FU2" s="432"/>
      <c r="FV2" s="432"/>
      <c r="FW2" s="432"/>
      <c r="FX2" s="432"/>
      <c r="FY2" s="432"/>
      <c r="FZ2" s="432"/>
      <c r="GA2" s="432"/>
      <c r="GB2" s="432"/>
      <c r="GC2" s="432"/>
      <c r="GD2" s="432"/>
      <c r="GE2" s="432"/>
      <c r="GF2" s="432"/>
      <c r="GG2" s="432"/>
      <c r="GH2" s="432"/>
      <c r="GI2" s="432"/>
      <c r="GJ2" s="432"/>
      <c r="GK2" s="432"/>
      <c r="GL2" s="432"/>
      <c r="GM2" s="432"/>
      <c r="GN2" s="432"/>
      <c r="GO2" s="432"/>
      <c r="GP2" s="432"/>
      <c r="GQ2" s="432"/>
      <c r="GR2" s="432"/>
      <c r="GS2" s="432"/>
      <c r="GT2" s="432"/>
      <c r="GU2" s="432"/>
      <c r="GV2" s="432"/>
      <c r="GW2" s="432"/>
      <c r="GX2" s="432"/>
      <c r="GY2" s="432"/>
      <c r="GZ2" s="432"/>
      <c r="HA2" s="432"/>
      <c r="HB2" s="432"/>
      <c r="HC2" s="432"/>
      <c r="HD2" s="432"/>
      <c r="HE2" s="432"/>
      <c r="HF2" s="432"/>
      <c r="HG2" s="432"/>
      <c r="HH2" s="432"/>
      <c r="HI2" s="432"/>
      <c r="HJ2" s="432"/>
      <c r="HK2" s="432"/>
      <c r="HL2" s="432"/>
      <c r="HM2" s="432"/>
      <c r="HN2" s="432"/>
      <c r="HO2" s="432"/>
      <c r="HP2" s="432"/>
      <c r="HQ2" s="432"/>
      <c r="HR2" s="432"/>
      <c r="HS2" s="432"/>
      <c r="HT2" s="432"/>
      <c r="HU2" s="432"/>
      <c r="HV2" s="432"/>
      <c r="HW2" s="432"/>
      <c r="HX2" s="432"/>
      <c r="HY2" s="432"/>
      <c r="HZ2" s="432"/>
      <c r="IA2" s="432"/>
      <c r="IB2" s="432"/>
      <c r="IC2" s="432"/>
      <c r="ID2" s="432"/>
      <c r="IE2" s="432"/>
      <c r="IF2" s="432"/>
      <c r="IG2" s="432"/>
      <c r="IH2" s="432"/>
      <c r="II2" s="432"/>
      <c r="IJ2" s="432"/>
      <c r="IK2" s="432"/>
      <c r="IL2" s="432"/>
      <c r="IM2" s="432"/>
      <c r="IN2" s="432"/>
      <c r="IO2" s="432"/>
      <c r="IP2" s="432"/>
      <c r="IQ2" s="432"/>
      <c r="IR2" s="432"/>
      <c r="IS2" s="432"/>
      <c r="IT2" s="432"/>
      <c r="IU2" s="432"/>
      <c r="IV2" s="432"/>
    </row>
    <row r="3" spans="1:256" ht="16.5">
      <c r="A3" s="432"/>
      <c r="B3" s="1012" t="s">
        <v>187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  <c r="GT3" s="432"/>
      <c r="GU3" s="432"/>
      <c r="GV3" s="432"/>
      <c r="GW3" s="432"/>
      <c r="GX3" s="432"/>
      <c r="GY3" s="432"/>
      <c r="GZ3" s="432"/>
      <c r="HA3" s="432"/>
      <c r="HB3" s="432"/>
      <c r="HC3" s="432"/>
      <c r="HD3" s="432"/>
      <c r="HE3" s="432"/>
      <c r="HF3" s="432"/>
      <c r="HG3" s="432"/>
      <c r="HH3" s="432"/>
      <c r="HI3" s="432"/>
      <c r="HJ3" s="432"/>
      <c r="HK3" s="432"/>
      <c r="HL3" s="432"/>
      <c r="HM3" s="432"/>
      <c r="HN3" s="432"/>
      <c r="HO3" s="432"/>
      <c r="HP3" s="432"/>
      <c r="HQ3" s="432"/>
      <c r="HR3" s="432"/>
      <c r="HS3" s="432"/>
      <c r="HT3" s="432"/>
      <c r="HU3" s="432"/>
      <c r="HV3" s="432"/>
      <c r="HW3" s="432"/>
      <c r="HX3" s="432"/>
      <c r="HY3" s="432"/>
      <c r="HZ3" s="432"/>
      <c r="IA3" s="432"/>
      <c r="IB3" s="432"/>
      <c r="IC3" s="432"/>
      <c r="ID3" s="432"/>
      <c r="IE3" s="432"/>
      <c r="IF3" s="432"/>
      <c r="IG3" s="432"/>
      <c r="IH3" s="432"/>
      <c r="II3" s="432"/>
      <c r="IJ3" s="432"/>
      <c r="IK3" s="432"/>
      <c r="IL3" s="432"/>
      <c r="IM3" s="432"/>
      <c r="IN3" s="432"/>
      <c r="IO3" s="432"/>
      <c r="IP3" s="432"/>
      <c r="IQ3" s="432"/>
      <c r="IR3" s="432"/>
      <c r="IS3" s="432"/>
      <c r="IT3" s="432"/>
      <c r="IU3" s="432"/>
      <c r="IV3" s="432"/>
    </row>
    <row r="4" spans="1:256" ht="23.25" customHeight="1">
      <c r="A4" s="432"/>
      <c r="B4" s="1012" t="s">
        <v>43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  <c r="GT4" s="432"/>
      <c r="GU4" s="432"/>
      <c r="GV4" s="432"/>
      <c r="GW4" s="432"/>
      <c r="GX4" s="432"/>
      <c r="GY4" s="432"/>
      <c r="GZ4" s="432"/>
      <c r="HA4" s="432"/>
      <c r="HB4" s="432"/>
      <c r="HC4" s="432"/>
      <c r="HD4" s="432"/>
      <c r="HE4" s="432"/>
      <c r="HF4" s="432"/>
      <c r="HG4" s="432"/>
      <c r="HH4" s="432"/>
      <c r="HI4" s="432"/>
      <c r="HJ4" s="432"/>
      <c r="HK4" s="432"/>
      <c r="HL4" s="432"/>
      <c r="HM4" s="432"/>
      <c r="HN4" s="432"/>
      <c r="HO4" s="432"/>
      <c r="HP4" s="432"/>
      <c r="HQ4" s="432"/>
      <c r="HR4" s="432"/>
      <c r="HS4" s="432"/>
      <c r="HT4" s="432"/>
      <c r="HU4" s="432"/>
      <c r="HV4" s="432"/>
      <c r="HW4" s="432"/>
      <c r="HX4" s="432"/>
      <c r="HY4" s="432"/>
      <c r="HZ4" s="432"/>
      <c r="IA4" s="432"/>
      <c r="IB4" s="432"/>
      <c r="IC4" s="432"/>
      <c r="ID4" s="432"/>
      <c r="IE4" s="432"/>
      <c r="IF4" s="432"/>
      <c r="IG4" s="432"/>
      <c r="IH4" s="432"/>
      <c r="II4" s="432"/>
      <c r="IJ4" s="432"/>
      <c r="IK4" s="432"/>
      <c r="IL4" s="432"/>
      <c r="IM4" s="432"/>
      <c r="IN4" s="432"/>
      <c r="IO4" s="432"/>
      <c r="IP4" s="432"/>
      <c r="IQ4" s="432"/>
      <c r="IR4" s="432"/>
      <c r="IS4" s="432"/>
      <c r="IT4" s="432"/>
      <c r="IU4" s="432"/>
      <c r="IV4" s="432"/>
    </row>
    <row r="5" spans="1:256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  <c r="GT5" s="432"/>
      <c r="GU5" s="432"/>
      <c r="GV5" s="432"/>
      <c r="GW5" s="432"/>
      <c r="GX5" s="432"/>
      <c r="GY5" s="432"/>
      <c r="GZ5" s="432"/>
      <c r="HA5" s="432"/>
      <c r="HB5" s="432"/>
      <c r="HC5" s="432"/>
      <c r="HD5" s="432"/>
      <c r="HE5" s="432"/>
      <c r="HF5" s="432"/>
      <c r="HG5" s="432"/>
      <c r="HH5" s="432"/>
      <c r="HI5" s="432"/>
      <c r="HJ5" s="432"/>
      <c r="HK5" s="432"/>
      <c r="HL5" s="432"/>
      <c r="HM5" s="432"/>
      <c r="HN5" s="432"/>
      <c r="HO5" s="432"/>
      <c r="HP5" s="432"/>
      <c r="HQ5" s="432"/>
      <c r="HR5" s="432"/>
      <c r="HS5" s="432"/>
      <c r="HT5" s="432"/>
      <c r="HU5" s="432"/>
      <c r="HV5" s="432"/>
      <c r="HW5" s="432"/>
      <c r="HX5" s="432"/>
      <c r="HY5" s="432"/>
      <c r="HZ5" s="432"/>
      <c r="IA5" s="432"/>
      <c r="IB5" s="432"/>
      <c r="IC5" s="432"/>
      <c r="ID5" s="432"/>
      <c r="IE5" s="432"/>
      <c r="IF5" s="432"/>
      <c r="IG5" s="432"/>
      <c r="IH5" s="432"/>
      <c r="II5" s="432"/>
      <c r="IJ5" s="432"/>
      <c r="IK5" s="432"/>
      <c r="IL5" s="432"/>
      <c r="IM5" s="432"/>
      <c r="IN5" s="432"/>
      <c r="IO5" s="432"/>
      <c r="IP5" s="432"/>
      <c r="IQ5" s="432"/>
      <c r="IR5" s="432"/>
      <c r="IS5" s="432"/>
      <c r="IT5" s="432"/>
      <c r="IU5" s="432"/>
      <c r="IV5" s="432"/>
    </row>
    <row r="6" spans="1:256" s="424" customFormat="1" ht="39" customHeight="1">
      <c r="A6" s="433"/>
      <c r="B6" s="1013" t="s">
        <v>46</v>
      </c>
      <c r="C6" s="1014"/>
      <c r="D6" s="434" t="s">
        <v>2</v>
      </c>
      <c r="E6" s="434" t="s">
        <v>3</v>
      </c>
      <c r="F6" s="434" t="s">
        <v>4</v>
      </c>
      <c r="G6" s="434" t="s">
        <v>5</v>
      </c>
      <c r="H6" s="434" t="s">
        <v>6</v>
      </c>
      <c r="I6" s="434" t="s">
        <v>7</v>
      </c>
      <c r="J6" s="434" t="s">
        <v>8</v>
      </c>
      <c r="K6" s="434" t="s">
        <v>9</v>
      </c>
      <c r="L6" s="434" t="s">
        <v>10</v>
      </c>
      <c r="M6" s="434" t="s">
        <v>11</v>
      </c>
      <c r="N6" s="434" t="s">
        <v>12</v>
      </c>
      <c r="O6" s="434" t="s">
        <v>13</v>
      </c>
      <c r="P6" s="448" t="s">
        <v>14</v>
      </c>
      <c r="Q6" s="449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  <c r="GT6" s="433"/>
      <c r="GU6" s="433"/>
      <c r="GV6" s="433"/>
      <c r="GW6" s="433"/>
      <c r="GX6" s="433"/>
      <c r="GY6" s="433"/>
      <c r="GZ6" s="433"/>
      <c r="HA6" s="433"/>
      <c r="HB6" s="433"/>
      <c r="HC6" s="433"/>
      <c r="HD6" s="433"/>
      <c r="HE6" s="433"/>
      <c r="HF6" s="433"/>
      <c r="HG6" s="433"/>
      <c r="HH6" s="433"/>
      <c r="HI6" s="433"/>
      <c r="HJ6" s="433"/>
      <c r="HK6" s="433"/>
      <c r="HL6" s="433"/>
      <c r="HM6" s="433"/>
      <c r="HN6" s="433"/>
      <c r="HO6" s="433"/>
      <c r="HP6" s="433"/>
      <c r="HQ6" s="433"/>
      <c r="HR6" s="433"/>
      <c r="HS6" s="433"/>
      <c r="HT6" s="433"/>
      <c r="HU6" s="433"/>
      <c r="HV6" s="433"/>
      <c r="HW6" s="433"/>
      <c r="HX6" s="433"/>
      <c r="HY6" s="433"/>
      <c r="HZ6" s="433"/>
      <c r="IA6" s="433"/>
      <c r="IB6" s="433"/>
      <c r="IC6" s="433"/>
      <c r="ID6" s="433"/>
      <c r="IE6" s="433"/>
      <c r="IF6" s="433"/>
      <c r="IG6" s="433"/>
      <c r="IH6" s="433"/>
      <c r="II6" s="433"/>
      <c r="IJ6" s="433"/>
      <c r="IK6" s="433"/>
      <c r="IL6" s="433"/>
      <c r="IM6" s="433"/>
      <c r="IN6" s="433"/>
      <c r="IO6" s="433"/>
      <c r="IP6" s="433"/>
      <c r="IQ6" s="433"/>
      <c r="IR6" s="433"/>
      <c r="IS6" s="433"/>
      <c r="IT6" s="433"/>
      <c r="IU6" s="433"/>
      <c r="IV6" s="433"/>
    </row>
    <row r="7" spans="1:256" s="424" customFormat="1" ht="15.75">
      <c r="A7" s="433"/>
      <c r="B7" s="435"/>
      <c r="C7" s="436"/>
      <c r="D7" s="437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50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  <c r="GT7" s="433"/>
      <c r="GU7" s="433"/>
      <c r="GV7" s="433"/>
      <c r="GW7" s="433"/>
      <c r="GX7" s="433"/>
      <c r="GY7" s="433"/>
      <c r="GZ7" s="433"/>
      <c r="HA7" s="433"/>
      <c r="HB7" s="433"/>
      <c r="HC7" s="433"/>
      <c r="HD7" s="433"/>
      <c r="HE7" s="433"/>
      <c r="HF7" s="433"/>
      <c r="HG7" s="433"/>
      <c r="HH7" s="433"/>
      <c r="HI7" s="433"/>
      <c r="HJ7" s="433"/>
      <c r="HK7" s="433"/>
      <c r="HL7" s="433"/>
      <c r="HM7" s="433"/>
      <c r="HN7" s="433"/>
      <c r="HO7" s="433"/>
      <c r="HP7" s="433"/>
      <c r="HQ7" s="433"/>
      <c r="HR7" s="433"/>
      <c r="HS7" s="433"/>
      <c r="HT7" s="433"/>
      <c r="HU7" s="433"/>
      <c r="HV7" s="433"/>
      <c r="HW7" s="433"/>
      <c r="HX7" s="433"/>
      <c r="HY7" s="433"/>
      <c r="HZ7" s="433"/>
      <c r="IA7" s="433"/>
      <c r="IB7" s="433"/>
      <c r="IC7" s="433"/>
      <c r="ID7" s="433"/>
      <c r="IE7" s="433"/>
      <c r="IF7" s="433"/>
      <c r="IG7" s="433"/>
      <c r="IH7" s="433"/>
      <c r="II7" s="433"/>
      <c r="IJ7" s="433"/>
      <c r="IK7" s="433"/>
      <c r="IL7" s="433"/>
      <c r="IM7" s="433"/>
      <c r="IN7" s="433"/>
      <c r="IO7" s="433"/>
      <c r="IP7" s="433"/>
      <c r="IQ7" s="433"/>
      <c r="IR7" s="433"/>
      <c r="IS7" s="433"/>
      <c r="IT7" s="433"/>
      <c r="IU7" s="433"/>
      <c r="IV7" s="433"/>
    </row>
    <row r="8" spans="1:256" s="424" customFormat="1" ht="18" customHeight="1">
      <c r="A8" s="433"/>
      <c r="B8" s="1015" t="s">
        <v>2</v>
      </c>
      <c r="C8" s="1016"/>
      <c r="D8" s="741">
        <f aca="true" t="shared" si="0" ref="D8:P8">+D10+D32+D51+D64+D72</f>
        <v>1312115.84006475</v>
      </c>
      <c r="E8" s="741">
        <f t="shared" si="0"/>
        <v>87501.0734789048</v>
      </c>
      <c r="F8" s="741">
        <f t="shared" si="0"/>
        <v>116757.28049806898</v>
      </c>
      <c r="G8" s="741">
        <f t="shared" si="0"/>
        <v>134805.02363450904</v>
      </c>
      <c r="H8" s="741">
        <f t="shared" si="0"/>
        <v>137895.2486245996</v>
      </c>
      <c r="I8" s="741">
        <f t="shared" si="0"/>
        <v>127917.07443356501</v>
      </c>
      <c r="J8" s="741">
        <f t="shared" si="0"/>
        <v>123510.74238305668</v>
      </c>
      <c r="K8" s="741">
        <f t="shared" si="0"/>
        <v>115165.8658757021</v>
      </c>
      <c r="L8" s="741">
        <f t="shared" si="0"/>
        <v>95777.05747923678</v>
      </c>
      <c r="M8" s="741">
        <f t="shared" si="0"/>
        <v>103920.27275114923</v>
      </c>
      <c r="N8" s="741">
        <f t="shared" si="0"/>
        <v>83245.93426296808</v>
      </c>
      <c r="O8" s="741">
        <f t="shared" si="0"/>
        <v>73948.43627836891</v>
      </c>
      <c r="P8" s="741">
        <f t="shared" si="0"/>
        <v>111671.83036462107</v>
      </c>
      <c r="Q8" s="451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433"/>
      <c r="IU8" s="433"/>
      <c r="IV8" s="433"/>
    </row>
    <row r="9" spans="2:17" s="424" customFormat="1" ht="18" customHeight="1">
      <c r="B9" s="439"/>
      <c r="C9" s="440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452"/>
    </row>
    <row r="10" spans="2:17" s="424" customFormat="1" ht="18" customHeight="1">
      <c r="B10" s="441"/>
      <c r="C10" s="442" t="s">
        <v>47</v>
      </c>
      <c r="D10" s="741">
        <f aca="true" t="shared" si="1" ref="D10:P10">SUM(D12:D30)</f>
        <v>318475.1001321831</v>
      </c>
      <c r="E10" s="752">
        <f t="shared" si="1"/>
        <v>16238.574460003003</v>
      </c>
      <c r="F10" s="752">
        <f t="shared" si="1"/>
        <v>23330.035002198994</v>
      </c>
      <c r="G10" s="752">
        <f t="shared" si="1"/>
        <v>19272.275609222008</v>
      </c>
      <c r="H10" s="752">
        <f t="shared" si="1"/>
        <v>25288.964180379862</v>
      </c>
      <c r="I10" s="752">
        <f t="shared" si="1"/>
        <v>25513.654043293005</v>
      </c>
      <c r="J10" s="752">
        <f t="shared" si="1"/>
        <v>31966.342854768987</v>
      </c>
      <c r="K10" s="752">
        <f t="shared" si="1"/>
        <v>32439.126403670223</v>
      </c>
      <c r="L10" s="752">
        <f t="shared" si="1"/>
        <v>27979.505558</v>
      </c>
      <c r="M10" s="752">
        <f t="shared" si="1"/>
        <v>29770.0795583299</v>
      </c>
      <c r="N10" s="752">
        <f t="shared" si="1"/>
        <v>29859.944081617996</v>
      </c>
      <c r="O10" s="752">
        <f t="shared" si="1"/>
        <v>23730.6084656802</v>
      </c>
      <c r="P10" s="752">
        <f t="shared" si="1"/>
        <v>33085.989915019</v>
      </c>
      <c r="Q10" s="451"/>
    </row>
    <row r="11" spans="2:17" s="424" customFormat="1" ht="18" customHeight="1">
      <c r="B11" s="439"/>
      <c r="C11" s="440"/>
      <c r="D11" s="744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452"/>
    </row>
    <row r="12" spans="2:21" s="424" customFormat="1" ht="18" customHeight="1">
      <c r="B12" s="439"/>
      <c r="C12" s="444" t="s">
        <v>48</v>
      </c>
      <c r="D12" s="745">
        <f aca="true" t="shared" si="2" ref="D12:D30">SUM(E12:P12)</f>
        <v>169474.53768786517</v>
      </c>
      <c r="E12" s="755">
        <v>6964.827153513002</v>
      </c>
      <c r="F12" s="755">
        <v>9129.363690099999</v>
      </c>
      <c r="G12" s="755">
        <v>9219.083513720005</v>
      </c>
      <c r="H12" s="755">
        <v>12479.856744369861</v>
      </c>
      <c r="I12" s="755">
        <v>13470.188463103004</v>
      </c>
      <c r="J12" s="755">
        <v>17856.533674768987</v>
      </c>
      <c r="K12" s="755">
        <v>18272.600764570216</v>
      </c>
      <c r="L12" s="755">
        <v>15552.095082400005</v>
      </c>
      <c r="M12" s="755">
        <v>17315.3192125299</v>
      </c>
      <c r="N12" s="755">
        <v>15001.476577291001</v>
      </c>
      <c r="O12" s="755">
        <v>14962.7119309802</v>
      </c>
      <c r="P12" s="755">
        <v>19250.480880519008</v>
      </c>
      <c r="Q12" s="452"/>
      <c r="U12" s="453"/>
    </row>
    <row r="13" spans="2:21" s="424" customFormat="1" ht="18" customHeight="1">
      <c r="B13" s="439"/>
      <c r="C13" s="444" t="s">
        <v>49</v>
      </c>
      <c r="D13" s="745">
        <f t="shared" si="2"/>
        <v>28698.98083811</v>
      </c>
      <c r="E13" s="755">
        <v>2040.53233439</v>
      </c>
      <c r="F13" s="755">
        <v>2765.7519408999997</v>
      </c>
      <c r="G13" s="755">
        <v>2625.7193502</v>
      </c>
      <c r="H13" s="755">
        <v>3346.0283444</v>
      </c>
      <c r="I13" s="755">
        <v>2302.3180973</v>
      </c>
      <c r="J13" s="755">
        <v>3601.4425618</v>
      </c>
      <c r="K13" s="755">
        <v>2326.9318504999997</v>
      </c>
      <c r="L13" s="755">
        <v>1805.3732815</v>
      </c>
      <c r="M13" s="755">
        <v>1603.634654</v>
      </c>
      <c r="N13" s="755">
        <v>2129.8239440199995</v>
      </c>
      <c r="O13" s="755">
        <v>703.847548</v>
      </c>
      <c r="P13" s="755">
        <v>3447.5769311000004</v>
      </c>
      <c r="Q13" s="452"/>
      <c r="U13" s="453"/>
    </row>
    <row r="14" spans="2:21" s="424" customFormat="1" ht="18" customHeight="1">
      <c r="B14" s="439"/>
      <c r="C14" s="444" t="s">
        <v>50</v>
      </c>
      <c r="D14" s="745">
        <f t="shared" si="2"/>
        <v>39215.181331487</v>
      </c>
      <c r="E14" s="755">
        <v>2738.8364302000004</v>
      </c>
      <c r="F14" s="755">
        <v>4716.85326029</v>
      </c>
      <c r="G14" s="755">
        <v>2326.0883024000004</v>
      </c>
      <c r="H14" s="755">
        <v>2969.4580326000005</v>
      </c>
      <c r="I14" s="755">
        <v>3960.0981526000005</v>
      </c>
      <c r="J14" s="755">
        <v>3196.1846704000004</v>
      </c>
      <c r="K14" s="755">
        <v>4333.6819476</v>
      </c>
      <c r="L14" s="755">
        <v>3350.7485330000004</v>
      </c>
      <c r="M14" s="755">
        <v>4076.195985700001</v>
      </c>
      <c r="N14" s="755">
        <v>3239.7945025969993</v>
      </c>
      <c r="O14" s="755">
        <v>2180.4648504</v>
      </c>
      <c r="P14" s="755">
        <v>2126.7766636999995</v>
      </c>
      <c r="Q14" s="452"/>
      <c r="U14" s="453"/>
    </row>
    <row r="15" spans="2:21" s="424" customFormat="1" ht="18" customHeight="1">
      <c r="B15" s="439"/>
      <c r="C15" s="444" t="s">
        <v>51</v>
      </c>
      <c r="D15" s="745">
        <f t="shared" si="2"/>
        <v>5066.223288</v>
      </c>
      <c r="E15" s="755">
        <v>153.989527</v>
      </c>
      <c r="F15" s="755">
        <v>938.2678140000002</v>
      </c>
      <c r="G15" s="755">
        <v>145.293003</v>
      </c>
      <c r="H15" s="755" t="s">
        <v>52</v>
      </c>
      <c r="I15" s="755">
        <v>235.81806</v>
      </c>
      <c r="J15" s="755">
        <v>149.498</v>
      </c>
      <c r="K15" s="755">
        <v>396.083959</v>
      </c>
      <c r="L15" s="755" t="s">
        <v>52</v>
      </c>
      <c r="M15" s="755">
        <v>345.92580499999997</v>
      </c>
      <c r="N15" s="755">
        <v>852.16732</v>
      </c>
      <c r="O15" s="755">
        <v>784.451</v>
      </c>
      <c r="P15" s="755">
        <v>1064.7287999999999</v>
      </c>
      <c r="Q15" s="452"/>
      <c r="U15" s="453"/>
    </row>
    <row r="16" spans="2:21" s="424" customFormat="1" ht="18" customHeight="1">
      <c r="B16" s="439"/>
      <c r="C16" s="444" t="s">
        <v>53</v>
      </c>
      <c r="D16" s="745">
        <f t="shared" si="2"/>
        <v>35214.942855409994</v>
      </c>
      <c r="E16" s="755">
        <v>1795.834311</v>
      </c>
      <c r="F16" s="755">
        <v>2531.2289220100006</v>
      </c>
      <c r="G16" s="755">
        <v>1661.6839009</v>
      </c>
      <c r="H16" s="755">
        <v>3567.0877559999994</v>
      </c>
      <c r="I16" s="755">
        <v>2408.48447649</v>
      </c>
      <c r="J16" s="755">
        <v>2913.7383240000004</v>
      </c>
      <c r="K16" s="755">
        <v>3450.2021549000015</v>
      </c>
      <c r="L16" s="755">
        <v>5060.7555490999985</v>
      </c>
      <c r="M16" s="755">
        <v>3329.877779999999</v>
      </c>
      <c r="N16" s="755">
        <v>4304.622696209998</v>
      </c>
      <c r="O16" s="755">
        <v>1873.9775129999996</v>
      </c>
      <c r="P16" s="755">
        <v>2317.449471799999</v>
      </c>
      <c r="Q16" s="452"/>
      <c r="U16" s="453"/>
    </row>
    <row r="17" spans="2:21" s="424" customFormat="1" ht="18" customHeight="1">
      <c r="B17" s="439"/>
      <c r="C17" s="444" t="s">
        <v>54</v>
      </c>
      <c r="D17" s="745">
        <f t="shared" si="2"/>
        <v>6551.608765999999</v>
      </c>
      <c r="E17" s="755">
        <v>621.735478</v>
      </c>
      <c r="F17" s="755">
        <v>454.88024800000005</v>
      </c>
      <c r="G17" s="755">
        <v>1162.4543910000002</v>
      </c>
      <c r="H17" s="755">
        <v>416.744181</v>
      </c>
      <c r="I17" s="755">
        <v>948.4413079999998</v>
      </c>
      <c r="J17" s="755">
        <v>767.842346</v>
      </c>
      <c r="K17" s="755">
        <v>291.32523000000003</v>
      </c>
      <c r="L17" s="755">
        <v>398.06376700000004</v>
      </c>
      <c r="M17" s="755">
        <v>257.03675799999996</v>
      </c>
      <c r="N17" s="755">
        <v>246.36461800000004</v>
      </c>
      <c r="O17" s="755">
        <v>390.334994</v>
      </c>
      <c r="P17" s="755">
        <v>596.3854470000001</v>
      </c>
      <c r="Q17" s="452"/>
      <c r="U17" s="453"/>
    </row>
    <row r="18" spans="2:21" s="424" customFormat="1" ht="18" customHeight="1">
      <c r="B18" s="439"/>
      <c r="C18" s="444" t="s">
        <v>55</v>
      </c>
      <c r="D18" s="745">
        <f t="shared" si="2"/>
        <v>8658.191162202</v>
      </c>
      <c r="E18" s="755">
        <v>464.41700000000003</v>
      </c>
      <c r="F18" s="755">
        <v>522.3653049000001</v>
      </c>
      <c r="G18" s="755">
        <v>365.933900002</v>
      </c>
      <c r="H18" s="755">
        <v>416.06945299999995</v>
      </c>
      <c r="I18" s="755">
        <v>592.8944978000001</v>
      </c>
      <c r="J18" s="755">
        <v>1075.839915</v>
      </c>
      <c r="K18" s="755">
        <v>530.981203</v>
      </c>
      <c r="L18" s="755" t="s">
        <v>52</v>
      </c>
      <c r="M18" s="755">
        <v>306.340164</v>
      </c>
      <c r="N18" s="755">
        <v>999.15728</v>
      </c>
      <c r="O18" s="755">
        <v>1736.3930945000004</v>
      </c>
      <c r="P18" s="755">
        <v>1647.79935</v>
      </c>
      <c r="Q18" s="452"/>
      <c r="U18" s="453"/>
    </row>
    <row r="19" spans="2:21" s="424" customFormat="1" ht="18" customHeight="1">
      <c r="B19" s="439"/>
      <c r="C19" s="444" t="s">
        <v>56</v>
      </c>
      <c r="D19" s="745">
        <f t="shared" si="2"/>
        <v>6979.45289911</v>
      </c>
      <c r="E19" s="755">
        <v>368.80548</v>
      </c>
      <c r="F19" s="755">
        <v>525.090157</v>
      </c>
      <c r="G19" s="755">
        <v>737.8411930000001</v>
      </c>
      <c r="H19" s="755">
        <v>544.5700910099999</v>
      </c>
      <c r="I19" s="755">
        <v>738.4384970000001</v>
      </c>
      <c r="J19" s="755">
        <v>905.0697710000001</v>
      </c>
      <c r="K19" s="755">
        <v>526.2236</v>
      </c>
      <c r="L19" s="755">
        <v>453.941199</v>
      </c>
      <c r="M19" s="755">
        <v>811.6483979999999</v>
      </c>
      <c r="N19" s="755">
        <v>473.76053920000004</v>
      </c>
      <c r="O19" s="755">
        <v>214.2740019</v>
      </c>
      <c r="P19" s="755">
        <v>679.789972</v>
      </c>
      <c r="Q19" s="452"/>
      <c r="U19" s="453"/>
    </row>
    <row r="20" spans="2:21" s="424" customFormat="1" ht="18" customHeight="1">
      <c r="B20" s="439"/>
      <c r="C20" s="444" t="s">
        <v>57</v>
      </c>
      <c r="D20" s="745">
        <f t="shared" si="2"/>
        <v>780.854</v>
      </c>
      <c r="E20" s="755" t="s">
        <v>52</v>
      </c>
      <c r="F20" s="755" t="s">
        <v>52</v>
      </c>
      <c r="G20" s="755" t="s">
        <v>52</v>
      </c>
      <c r="H20" s="755" t="s">
        <v>52</v>
      </c>
      <c r="I20" s="755" t="s">
        <v>52</v>
      </c>
      <c r="J20" s="755" t="s">
        <v>52</v>
      </c>
      <c r="K20" s="755">
        <v>61.488</v>
      </c>
      <c r="L20" s="755">
        <v>122.577</v>
      </c>
      <c r="M20" s="755" t="s">
        <v>52</v>
      </c>
      <c r="N20" s="755">
        <v>214.101</v>
      </c>
      <c r="O20" s="755" t="s">
        <v>52</v>
      </c>
      <c r="P20" s="755">
        <v>382.688</v>
      </c>
      <c r="Q20" s="452"/>
      <c r="U20" s="453"/>
    </row>
    <row r="21" spans="2:21" s="424" customFormat="1" ht="18" customHeight="1">
      <c r="B21" s="439"/>
      <c r="C21" s="444" t="s">
        <v>58</v>
      </c>
      <c r="D21" s="745">
        <f t="shared" si="2"/>
        <v>2705.47444</v>
      </c>
      <c r="E21" s="755">
        <v>347.37</v>
      </c>
      <c r="F21" s="755">
        <v>294.7145</v>
      </c>
      <c r="G21" s="755">
        <v>185.343</v>
      </c>
      <c r="H21" s="755">
        <v>170.769</v>
      </c>
      <c r="I21" s="755" t="s">
        <v>52</v>
      </c>
      <c r="J21" s="755">
        <v>259.745658</v>
      </c>
      <c r="K21" s="755">
        <v>278.318001</v>
      </c>
      <c r="L21" s="755" t="s">
        <v>52</v>
      </c>
      <c r="M21" s="755">
        <v>108.914</v>
      </c>
      <c r="N21" s="755">
        <v>963.7747209999999</v>
      </c>
      <c r="O21" s="755" t="s">
        <v>52</v>
      </c>
      <c r="P21" s="755">
        <v>96.52556</v>
      </c>
      <c r="Q21" s="452"/>
      <c r="U21" s="453"/>
    </row>
    <row r="22" spans="2:21" s="424" customFormat="1" ht="18" customHeight="1">
      <c r="B22" s="439"/>
      <c r="C22" s="444" t="s">
        <v>59</v>
      </c>
      <c r="D22" s="745">
        <f t="shared" si="2"/>
        <v>1762.4898255</v>
      </c>
      <c r="E22" s="755">
        <v>33.401968999999994</v>
      </c>
      <c r="F22" s="755" t="s">
        <v>52</v>
      </c>
      <c r="G22" s="755">
        <v>124.82935899999998</v>
      </c>
      <c r="H22" s="755">
        <v>51.447461000000004</v>
      </c>
      <c r="I22" s="755">
        <v>110.74439100000001</v>
      </c>
      <c r="J22" s="755">
        <v>299.215832</v>
      </c>
      <c r="K22" s="755">
        <v>266.529408</v>
      </c>
      <c r="L22" s="755">
        <v>165.866679</v>
      </c>
      <c r="M22" s="755">
        <v>274.42042299999997</v>
      </c>
      <c r="N22" s="755">
        <v>260.5938799</v>
      </c>
      <c r="O22" s="755">
        <v>56.77091</v>
      </c>
      <c r="P22" s="755">
        <v>118.66951360000002</v>
      </c>
      <c r="Q22" s="452"/>
      <c r="U22" s="453"/>
    </row>
    <row r="23" spans="2:21" s="424" customFormat="1" ht="18" customHeight="1">
      <c r="B23" s="439"/>
      <c r="C23" s="444" t="s">
        <v>60</v>
      </c>
      <c r="D23" s="745">
        <f t="shared" si="2"/>
        <v>514.481809999</v>
      </c>
      <c r="E23" s="755" t="s">
        <v>52</v>
      </c>
      <c r="F23" s="755">
        <v>73.930309999</v>
      </c>
      <c r="G23" s="755">
        <v>154.024</v>
      </c>
      <c r="H23" s="755" t="s">
        <v>52</v>
      </c>
      <c r="I23" s="755" t="s">
        <v>52</v>
      </c>
      <c r="J23" s="755" t="s">
        <v>52</v>
      </c>
      <c r="K23" s="755" t="s">
        <v>52</v>
      </c>
      <c r="L23" s="755">
        <v>61.683499999999995</v>
      </c>
      <c r="M23" s="755">
        <v>148.496</v>
      </c>
      <c r="N23" s="755" t="s">
        <v>52</v>
      </c>
      <c r="O23" s="755">
        <v>76.348</v>
      </c>
      <c r="P23" s="755" t="s">
        <v>52</v>
      </c>
      <c r="Q23" s="452"/>
      <c r="U23" s="453"/>
    </row>
    <row r="24" spans="2:21" s="424" customFormat="1" ht="18" customHeight="1">
      <c r="B24" s="439"/>
      <c r="C24" s="444" t="s">
        <v>61</v>
      </c>
      <c r="D24" s="745">
        <f t="shared" si="2"/>
        <v>2307.7961959</v>
      </c>
      <c r="E24" s="755" t="s">
        <v>52</v>
      </c>
      <c r="F24" s="755">
        <v>212.6322</v>
      </c>
      <c r="G24" s="755" t="s">
        <v>52</v>
      </c>
      <c r="H24" s="755">
        <v>147.17675</v>
      </c>
      <c r="I24" s="755">
        <v>108.27799999999999</v>
      </c>
      <c r="J24" s="755">
        <v>264.749998</v>
      </c>
      <c r="K24" s="755">
        <v>484.58924600000006</v>
      </c>
      <c r="L24" s="755" t="s">
        <v>52</v>
      </c>
      <c r="M24" s="755">
        <v>175.77799899999997</v>
      </c>
      <c r="N24" s="755" t="s">
        <v>52</v>
      </c>
      <c r="O24" s="755">
        <v>184.382903</v>
      </c>
      <c r="P24" s="755">
        <v>730.2090999000001</v>
      </c>
      <c r="Q24" s="452"/>
      <c r="U24" s="453"/>
    </row>
    <row r="25" spans="2:21" s="424" customFormat="1" ht="18" customHeight="1">
      <c r="B25" s="439"/>
      <c r="C25" s="444" t="s">
        <v>62</v>
      </c>
      <c r="D25" s="745">
        <f t="shared" si="2"/>
        <v>175.165</v>
      </c>
      <c r="E25" s="755" t="s">
        <v>52</v>
      </c>
      <c r="F25" s="755" t="s">
        <v>52</v>
      </c>
      <c r="G25" s="755" t="s">
        <v>52</v>
      </c>
      <c r="H25" s="755"/>
      <c r="I25" s="755" t="s">
        <v>52</v>
      </c>
      <c r="J25" s="755" t="s">
        <v>52</v>
      </c>
      <c r="K25" s="755" t="s">
        <v>52</v>
      </c>
      <c r="L25" s="755" t="s">
        <v>52</v>
      </c>
      <c r="M25" s="755">
        <v>175.165</v>
      </c>
      <c r="N25" s="755" t="s">
        <v>52</v>
      </c>
      <c r="O25" s="755" t="s">
        <v>52</v>
      </c>
      <c r="P25" s="755" t="s">
        <v>52</v>
      </c>
      <c r="Q25" s="452"/>
      <c r="U25" s="453"/>
    </row>
    <row r="26" spans="2:21" s="424" customFormat="1" ht="18" customHeight="1">
      <c r="B26" s="439"/>
      <c r="C26" s="444" t="s">
        <v>63</v>
      </c>
      <c r="D26" s="745">
        <f t="shared" si="2"/>
        <v>5146.020758499999</v>
      </c>
      <c r="E26" s="755">
        <v>471.9838979</v>
      </c>
      <c r="F26" s="755">
        <v>809.066157</v>
      </c>
      <c r="G26" s="755">
        <v>391.731454</v>
      </c>
      <c r="H26" s="755">
        <v>913.9130999999999</v>
      </c>
      <c r="I26" s="755">
        <v>344.34210099999996</v>
      </c>
      <c r="J26" s="755">
        <v>304.7019018</v>
      </c>
      <c r="K26" s="755">
        <v>356.8530990999999</v>
      </c>
      <c r="L26" s="755">
        <v>260.59641</v>
      </c>
      <c r="M26" s="755">
        <v>351.7262811</v>
      </c>
      <c r="N26" s="755">
        <v>356.96770719999995</v>
      </c>
      <c r="O26" s="755">
        <v>322.144422</v>
      </c>
      <c r="P26" s="755">
        <v>261.9942274</v>
      </c>
      <c r="Q26" s="454"/>
      <c r="U26" s="453"/>
    </row>
    <row r="27" spans="2:21" s="424" customFormat="1" ht="18" customHeight="1">
      <c r="B27" s="439"/>
      <c r="C27" s="444" t="s">
        <v>64</v>
      </c>
      <c r="D27" s="745">
        <f t="shared" si="2"/>
        <v>173.077</v>
      </c>
      <c r="E27" s="755">
        <v>19.345</v>
      </c>
      <c r="F27" s="755" t="s">
        <v>52</v>
      </c>
      <c r="G27" s="755" t="s">
        <v>52</v>
      </c>
      <c r="H27" s="755" t="s">
        <v>52</v>
      </c>
      <c r="I27" s="755" t="s">
        <v>52</v>
      </c>
      <c r="J27" s="755" t="s">
        <v>52</v>
      </c>
      <c r="K27" s="755">
        <v>153.732</v>
      </c>
      <c r="L27" s="755" t="s">
        <v>52</v>
      </c>
      <c r="M27" s="755" t="s">
        <v>52</v>
      </c>
      <c r="N27" s="755" t="s">
        <v>52</v>
      </c>
      <c r="O27" s="755" t="s">
        <v>52</v>
      </c>
      <c r="P27" s="755" t="s">
        <v>52</v>
      </c>
      <c r="Q27" s="454"/>
      <c r="U27" s="453"/>
    </row>
    <row r="28" spans="2:21" s="424" customFormat="1" ht="18" customHeight="1">
      <c r="B28" s="439"/>
      <c r="C28" s="444" t="s">
        <v>65</v>
      </c>
      <c r="D28" s="745">
        <f t="shared" si="2"/>
        <v>0</v>
      </c>
      <c r="E28" s="755" t="s">
        <v>52</v>
      </c>
      <c r="F28" s="755" t="s">
        <v>52</v>
      </c>
      <c r="G28" s="755" t="s">
        <v>52</v>
      </c>
      <c r="H28" s="755" t="s">
        <v>52</v>
      </c>
      <c r="I28" s="755" t="s">
        <v>52</v>
      </c>
      <c r="J28" s="755" t="s">
        <v>52</v>
      </c>
      <c r="K28" s="755" t="s">
        <v>52</v>
      </c>
      <c r="L28" s="755" t="s">
        <v>52</v>
      </c>
      <c r="M28" s="755" t="s">
        <v>52</v>
      </c>
      <c r="N28" s="755" t="s">
        <v>52</v>
      </c>
      <c r="O28" s="755" t="s">
        <v>52</v>
      </c>
      <c r="P28" s="755" t="s">
        <v>52</v>
      </c>
      <c r="Q28" s="454"/>
      <c r="U28" s="453"/>
    </row>
    <row r="29" spans="2:21" s="424" customFormat="1" ht="18" customHeight="1">
      <c r="B29" s="439"/>
      <c r="C29" s="444" t="s">
        <v>66</v>
      </c>
      <c r="D29" s="745">
        <f t="shared" si="2"/>
        <v>2281.4119451999995</v>
      </c>
      <c r="E29" s="755">
        <v>217.495879</v>
      </c>
      <c r="F29" s="755">
        <v>284.070498</v>
      </c>
      <c r="G29" s="755">
        <v>21.6</v>
      </c>
      <c r="H29" s="755">
        <v>76.215677</v>
      </c>
      <c r="I29" s="755">
        <v>293.607999</v>
      </c>
      <c r="J29" s="755">
        <v>109.84800200000001</v>
      </c>
      <c r="K29" s="755">
        <v>68.758</v>
      </c>
      <c r="L29" s="755">
        <v>158.627597</v>
      </c>
      <c r="M29" s="755">
        <v>109.789899</v>
      </c>
      <c r="N29" s="755">
        <v>571.6935961999999</v>
      </c>
      <c r="O29" s="755">
        <v>197.743</v>
      </c>
      <c r="P29" s="755">
        <v>171.961798</v>
      </c>
      <c r="Q29" s="454"/>
      <c r="U29" s="453"/>
    </row>
    <row r="30" spans="2:21" s="424" customFormat="1" ht="18" customHeight="1">
      <c r="B30" s="439"/>
      <c r="C30" s="444" t="s">
        <v>67</v>
      </c>
      <c r="D30" s="745">
        <f t="shared" si="2"/>
        <v>2769.2103289000006</v>
      </c>
      <c r="E30" s="759">
        <v>0</v>
      </c>
      <c r="F30" s="759">
        <v>71.81999999999971</v>
      </c>
      <c r="G30" s="759">
        <v>150.6502419999997</v>
      </c>
      <c r="H30" s="759">
        <v>189.6275900000037</v>
      </c>
      <c r="I30" s="759">
        <v>0</v>
      </c>
      <c r="J30" s="759">
        <v>261.9321999999993</v>
      </c>
      <c r="K30" s="759">
        <v>640.8279400000029</v>
      </c>
      <c r="L30" s="759">
        <v>589.1769600000007</v>
      </c>
      <c r="M30" s="759">
        <v>379.81119899999976</v>
      </c>
      <c r="N30" s="759">
        <v>245.6456999999973</v>
      </c>
      <c r="O30" s="759">
        <v>46.76429789999747</v>
      </c>
      <c r="P30" s="759">
        <v>192.95420000000013</v>
      </c>
      <c r="Q30" s="454"/>
      <c r="U30" s="453"/>
    </row>
    <row r="31" spans="2:21" s="424" customFormat="1" ht="18" customHeight="1">
      <c r="B31" s="439"/>
      <c r="C31" s="292"/>
      <c r="D31" s="756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454"/>
      <c r="U31" s="453"/>
    </row>
    <row r="32" spans="2:21" s="424" customFormat="1" ht="18" customHeight="1">
      <c r="B32" s="441"/>
      <c r="C32" s="442" t="s">
        <v>68</v>
      </c>
      <c r="D32" s="741">
        <f aca="true" t="shared" si="3" ref="D32:P32">SUM(D34:D49)</f>
        <v>367736.2082333764</v>
      </c>
      <c r="E32" s="752">
        <f t="shared" si="3"/>
        <v>33070.385938811</v>
      </c>
      <c r="F32" s="752">
        <f t="shared" si="3"/>
        <v>43957.833355229996</v>
      </c>
      <c r="G32" s="752">
        <f t="shared" si="3"/>
        <v>33663.95353916702</v>
      </c>
      <c r="H32" s="752">
        <f t="shared" si="3"/>
        <v>33898.422879890764</v>
      </c>
      <c r="I32" s="752">
        <f t="shared" si="3"/>
        <v>38117.261874698</v>
      </c>
      <c r="J32" s="752">
        <f t="shared" si="3"/>
        <v>29471.303573019883</v>
      </c>
      <c r="K32" s="752">
        <f t="shared" si="3"/>
        <v>24466.156518955904</v>
      </c>
      <c r="L32" s="752">
        <f t="shared" si="3"/>
        <v>22335.389097290998</v>
      </c>
      <c r="M32" s="752">
        <f t="shared" si="3"/>
        <v>23794.779749089004</v>
      </c>
      <c r="N32" s="752">
        <f t="shared" si="3"/>
        <v>24789.001717333078</v>
      </c>
      <c r="O32" s="752">
        <f t="shared" si="3"/>
        <v>24407.76524108871</v>
      </c>
      <c r="P32" s="752">
        <f t="shared" si="3"/>
        <v>35763.954748802076</v>
      </c>
      <c r="Q32" s="455"/>
      <c r="U32" s="453"/>
    </row>
    <row r="33" spans="2:21" s="424" customFormat="1" ht="18" customHeight="1">
      <c r="B33" s="439"/>
      <c r="C33" s="440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5"/>
      <c r="Q33" s="454"/>
      <c r="U33" s="453"/>
    </row>
    <row r="34" spans="2:21" s="424" customFormat="1" ht="18" customHeight="1">
      <c r="B34" s="439"/>
      <c r="C34" s="444" t="s">
        <v>69</v>
      </c>
      <c r="D34" s="745">
        <f aca="true" t="shared" si="4" ref="D34:D49">SUM(E34:P34)</f>
        <v>249193.71079678566</v>
      </c>
      <c r="E34" s="755">
        <v>18000.403613210998</v>
      </c>
      <c r="F34" s="755">
        <v>29226.198861489996</v>
      </c>
      <c r="G34" s="755">
        <v>24380.720669964026</v>
      </c>
      <c r="H34" s="755">
        <v>24609.29495427197</v>
      </c>
      <c r="I34" s="755">
        <v>28146.929512077997</v>
      </c>
      <c r="J34" s="755">
        <v>18890.281576909885</v>
      </c>
      <c r="K34" s="755">
        <v>16147.162969268104</v>
      </c>
      <c r="L34" s="755">
        <v>15752.489998189998</v>
      </c>
      <c r="M34" s="755">
        <v>14760.150559869</v>
      </c>
      <c r="N34" s="755">
        <v>17169.60610633298</v>
      </c>
      <c r="O34" s="755">
        <v>17848.270502688705</v>
      </c>
      <c r="P34" s="755">
        <v>24262.20147251198</v>
      </c>
      <c r="Q34" s="454"/>
      <c r="U34" s="453"/>
    </row>
    <row r="35" spans="2:21" s="424" customFormat="1" ht="18" customHeight="1">
      <c r="B35" s="439"/>
      <c r="C35" s="444" t="s">
        <v>70</v>
      </c>
      <c r="D35" s="745">
        <f t="shared" si="4"/>
        <v>38263.27870432861</v>
      </c>
      <c r="E35" s="755">
        <v>3598.9232228999995</v>
      </c>
      <c r="F35" s="755">
        <v>3693.3511990999996</v>
      </c>
      <c r="G35" s="755">
        <v>4023.5982151000007</v>
      </c>
      <c r="H35" s="755">
        <v>3346.007248118803</v>
      </c>
      <c r="I35" s="755">
        <v>2494.0088452</v>
      </c>
      <c r="J35" s="755">
        <v>4359.172768009999</v>
      </c>
      <c r="K35" s="755">
        <v>3089.0989918998002</v>
      </c>
      <c r="L35" s="755">
        <v>3065.681882600001</v>
      </c>
      <c r="M35" s="755">
        <v>2899.2062653999988</v>
      </c>
      <c r="N35" s="755">
        <v>2694.1324738000003</v>
      </c>
      <c r="O35" s="755">
        <v>1421.5340142999999</v>
      </c>
      <c r="P35" s="755">
        <v>3578.5635779</v>
      </c>
      <c r="Q35" s="454"/>
      <c r="U35" s="453"/>
    </row>
    <row r="36" spans="2:21" s="424" customFormat="1" ht="18" customHeight="1">
      <c r="B36" s="439"/>
      <c r="C36" s="444" t="s">
        <v>71</v>
      </c>
      <c r="D36" s="745">
        <f t="shared" si="4"/>
        <v>20642.893169431103</v>
      </c>
      <c r="E36" s="755">
        <v>3783.7978548000024</v>
      </c>
      <c r="F36" s="755">
        <v>2661.7322925000003</v>
      </c>
      <c r="G36" s="755">
        <v>949.6207562</v>
      </c>
      <c r="H36" s="755">
        <v>1988.3598458000993</v>
      </c>
      <c r="I36" s="755">
        <v>2237.3468700999997</v>
      </c>
      <c r="J36" s="755">
        <v>2395.261435</v>
      </c>
      <c r="K36" s="755">
        <v>1625.569968</v>
      </c>
      <c r="L36" s="755">
        <v>792.302925101</v>
      </c>
      <c r="M36" s="755">
        <v>686.8483939</v>
      </c>
      <c r="N36" s="755">
        <v>1180.7114290999998</v>
      </c>
      <c r="O36" s="755">
        <v>1454.4404990999997</v>
      </c>
      <c r="P36" s="755">
        <v>886.9008998300001</v>
      </c>
      <c r="Q36" s="454"/>
      <c r="U36" s="453"/>
    </row>
    <row r="37" spans="2:21" s="424" customFormat="1" ht="18" customHeight="1">
      <c r="B37" s="439"/>
      <c r="C37" s="444" t="s">
        <v>72</v>
      </c>
      <c r="D37" s="745">
        <f t="shared" si="4"/>
        <v>12853.29210991</v>
      </c>
      <c r="E37" s="755">
        <v>1588.2766791000001</v>
      </c>
      <c r="F37" s="755">
        <v>1290.0825770000001</v>
      </c>
      <c r="G37" s="755">
        <v>894.9781170000002</v>
      </c>
      <c r="H37" s="755">
        <v>428.797021</v>
      </c>
      <c r="I37" s="755">
        <v>741.7563789999999</v>
      </c>
      <c r="J37" s="755">
        <v>729.6726890000001</v>
      </c>
      <c r="K37" s="755">
        <v>1161.7220049</v>
      </c>
      <c r="L37" s="755">
        <v>358.33175</v>
      </c>
      <c r="M37" s="755">
        <v>1735.1060031099998</v>
      </c>
      <c r="N37" s="755">
        <v>1300.8095668000003</v>
      </c>
      <c r="O37" s="755">
        <v>982.6985771</v>
      </c>
      <c r="P37" s="755">
        <v>1641.0607458999998</v>
      </c>
      <c r="Q37" s="454"/>
      <c r="U37" s="453"/>
    </row>
    <row r="38" spans="2:21" s="424" customFormat="1" ht="18" customHeight="1">
      <c r="B38" s="439"/>
      <c r="C38" s="444" t="s">
        <v>73</v>
      </c>
      <c r="D38" s="745">
        <f t="shared" si="4"/>
        <v>15423.794007517905</v>
      </c>
      <c r="E38" s="755">
        <v>3815.5939724000004</v>
      </c>
      <c r="F38" s="755">
        <v>4258.168844620001</v>
      </c>
      <c r="G38" s="755">
        <v>477.6187988</v>
      </c>
      <c r="H38" s="755">
        <v>1342.6254501999013</v>
      </c>
      <c r="I38" s="755">
        <v>1764.9659334</v>
      </c>
      <c r="J38" s="755">
        <v>70.869656</v>
      </c>
      <c r="K38" s="755">
        <v>65.472899078</v>
      </c>
      <c r="L38" s="755">
        <v>123.565</v>
      </c>
      <c r="M38" s="755">
        <v>193.0295011</v>
      </c>
      <c r="N38" s="755">
        <v>549.8029039999999</v>
      </c>
      <c r="O38" s="755">
        <v>661.9441558000001</v>
      </c>
      <c r="P38" s="755">
        <v>2100.1368921199996</v>
      </c>
      <c r="Q38" s="454"/>
      <c r="U38" s="453"/>
    </row>
    <row r="39" spans="2:21" s="424" customFormat="1" ht="18" customHeight="1">
      <c r="B39" s="439"/>
      <c r="C39" s="444" t="s">
        <v>74</v>
      </c>
      <c r="D39" s="745">
        <f t="shared" si="4"/>
        <v>3114.7594378000003</v>
      </c>
      <c r="E39" s="755">
        <v>247.3911701</v>
      </c>
      <c r="F39" s="755">
        <v>311.48270539</v>
      </c>
      <c r="G39" s="755">
        <v>398.7486096</v>
      </c>
      <c r="H39" s="755">
        <v>144.6228131</v>
      </c>
      <c r="I39" s="755">
        <v>281.79214881</v>
      </c>
      <c r="J39" s="755">
        <v>240.10049109999994</v>
      </c>
      <c r="K39" s="755">
        <v>75.53096099999999</v>
      </c>
      <c r="L39" s="755">
        <v>314.9844704</v>
      </c>
      <c r="M39" s="755">
        <v>200.99336189999997</v>
      </c>
      <c r="N39" s="755">
        <v>257.772887</v>
      </c>
      <c r="O39" s="755">
        <v>189.9893385</v>
      </c>
      <c r="P39" s="755">
        <v>451.3504809</v>
      </c>
      <c r="Q39" s="454"/>
      <c r="U39" s="453"/>
    </row>
    <row r="40" spans="2:21" s="424" customFormat="1" ht="18" customHeight="1">
      <c r="B40" s="439"/>
      <c r="C40" s="444" t="s">
        <v>75</v>
      </c>
      <c r="D40" s="745">
        <f t="shared" si="4"/>
        <v>2364.562698</v>
      </c>
      <c r="E40" s="755">
        <v>114.42999999999999</v>
      </c>
      <c r="F40" s="755">
        <v>248.34790009999998</v>
      </c>
      <c r="G40" s="755">
        <v>235.0749181</v>
      </c>
      <c r="H40" s="755">
        <v>193.6317497</v>
      </c>
      <c r="I40" s="755">
        <v>29.9</v>
      </c>
      <c r="J40" s="755">
        <v>124.05</v>
      </c>
      <c r="K40" s="755">
        <v>122.90851999999998</v>
      </c>
      <c r="L40" s="755">
        <v>230.41049900000002</v>
      </c>
      <c r="M40" s="755">
        <v>189.6280001</v>
      </c>
      <c r="N40" s="755">
        <v>509.149852</v>
      </c>
      <c r="O40" s="755">
        <v>131.18095</v>
      </c>
      <c r="P40" s="755">
        <v>235.85030900000004</v>
      </c>
      <c r="Q40" s="454"/>
      <c r="U40" s="453"/>
    </row>
    <row r="41" spans="2:21" s="424" customFormat="1" ht="18" customHeight="1">
      <c r="B41" s="439"/>
      <c r="C41" s="444" t="s">
        <v>76</v>
      </c>
      <c r="D41" s="745">
        <f t="shared" si="4"/>
        <v>4832.656437453101</v>
      </c>
      <c r="E41" s="755">
        <v>386.660819</v>
      </c>
      <c r="F41" s="755">
        <v>307.60299799999996</v>
      </c>
      <c r="G41" s="755">
        <v>270.358596003</v>
      </c>
      <c r="H41" s="755">
        <v>518.9403010999999</v>
      </c>
      <c r="I41" s="755">
        <v>731.5412359999999</v>
      </c>
      <c r="J41" s="755">
        <v>537.927157</v>
      </c>
      <c r="K41" s="755">
        <v>529.028</v>
      </c>
      <c r="L41" s="755">
        <v>52.308038999999994</v>
      </c>
      <c r="M41" s="755">
        <v>263.04876701</v>
      </c>
      <c r="N41" s="755" t="s">
        <v>52</v>
      </c>
      <c r="O41" s="755">
        <v>668.0501022</v>
      </c>
      <c r="P41" s="755">
        <v>567.1904221401</v>
      </c>
      <c r="Q41" s="454"/>
      <c r="U41" s="453"/>
    </row>
    <row r="42" spans="2:21" s="424" customFormat="1" ht="18" customHeight="1">
      <c r="B42" s="439"/>
      <c r="C42" s="444" t="s">
        <v>77</v>
      </c>
      <c r="D42" s="745">
        <f t="shared" si="4"/>
        <v>4367.4283874</v>
      </c>
      <c r="E42" s="755">
        <v>304.82630969999997</v>
      </c>
      <c r="F42" s="755">
        <v>433.14788999999996</v>
      </c>
      <c r="G42" s="755">
        <v>242.8810006</v>
      </c>
      <c r="H42" s="755">
        <v>287.5479593</v>
      </c>
      <c r="I42" s="755">
        <v>339.7603031</v>
      </c>
      <c r="J42" s="755">
        <v>444.0834322</v>
      </c>
      <c r="K42" s="755">
        <v>612.908844</v>
      </c>
      <c r="L42" s="755">
        <v>187.7231989</v>
      </c>
      <c r="M42" s="755">
        <v>625.4085000000001</v>
      </c>
      <c r="N42" s="755">
        <v>267.3235798</v>
      </c>
      <c r="O42" s="755">
        <v>232.64476789999998</v>
      </c>
      <c r="P42" s="755">
        <v>389.1726019</v>
      </c>
      <c r="Q42" s="454"/>
      <c r="U42" s="453"/>
    </row>
    <row r="43" spans="2:21" s="424" customFormat="1" ht="18" customHeight="1">
      <c r="B43" s="439"/>
      <c r="C43" s="444" t="s">
        <v>78</v>
      </c>
      <c r="D43" s="745">
        <f t="shared" si="4"/>
        <v>294.908962</v>
      </c>
      <c r="E43" s="755" t="s">
        <v>52</v>
      </c>
      <c r="F43" s="755" t="s">
        <v>52</v>
      </c>
      <c r="G43" s="755">
        <v>132.00769989999998</v>
      </c>
      <c r="H43" s="755" t="s">
        <v>52</v>
      </c>
      <c r="I43" s="755">
        <v>35.4019599</v>
      </c>
      <c r="J43" s="755">
        <v>74.4331999</v>
      </c>
      <c r="K43" s="755" t="s">
        <v>52</v>
      </c>
      <c r="L43" s="755" t="s">
        <v>52</v>
      </c>
      <c r="M43" s="755" t="s">
        <v>52</v>
      </c>
      <c r="N43" s="755">
        <v>53.066102300000004</v>
      </c>
      <c r="O43" s="755" t="s">
        <v>52</v>
      </c>
      <c r="P43" s="755" t="s">
        <v>52</v>
      </c>
      <c r="Q43" s="454"/>
      <c r="U43" s="453"/>
    </row>
    <row r="44" spans="2:21" s="424" customFormat="1" ht="18" customHeight="1">
      <c r="B44" s="439"/>
      <c r="C44" s="444" t="s">
        <v>79</v>
      </c>
      <c r="D44" s="745">
        <f t="shared" si="4"/>
        <v>5211.617920299999</v>
      </c>
      <c r="E44" s="755">
        <v>329.037203</v>
      </c>
      <c r="F44" s="755">
        <v>462.17599999999993</v>
      </c>
      <c r="G44" s="755">
        <v>482.84222</v>
      </c>
      <c r="H44" s="755">
        <v>368.40886830000005</v>
      </c>
      <c r="I44" s="755">
        <v>353.2702226</v>
      </c>
      <c r="J44" s="755">
        <v>588.1567358</v>
      </c>
      <c r="K44" s="755">
        <v>741.3889689</v>
      </c>
      <c r="L44" s="755">
        <v>428.90466200000003</v>
      </c>
      <c r="M44" s="755">
        <v>333.56703469999997</v>
      </c>
      <c r="N44" s="755">
        <v>436.05935999999997</v>
      </c>
      <c r="O44" s="755">
        <v>98.149453</v>
      </c>
      <c r="P44" s="755">
        <v>589.6571919999999</v>
      </c>
      <c r="Q44" s="454"/>
      <c r="U44" s="453"/>
    </row>
    <row r="45" spans="2:21" s="424" customFormat="1" ht="18" customHeight="1">
      <c r="B45" s="439"/>
      <c r="C45" s="444" t="s">
        <v>80</v>
      </c>
      <c r="D45" s="745">
        <f t="shared" si="4"/>
        <v>2311.86161553</v>
      </c>
      <c r="E45" s="755">
        <v>66.5207994</v>
      </c>
      <c r="F45" s="755">
        <v>292.88418903</v>
      </c>
      <c r="G45" s="755">
        <v>217.8923274</v>
      </c>
      <c r="H45" s="755">
        <v>224.54137690000002</v>
      </c>
      <c r="I45" s="755">
        <v>169.1739075</v>
      </c>
      <c r="J45" s="755">
        <v>348.62580929999996</v>
      </c>
      <c r="K45" s="755" t="s">
        <v>52</v>
      </c>
      <c r="L45" s="755">
        <v>162.05912800000002</v>
      </c>
      <c r="M45" s="755">
        <v>237.48292949999998</v>
      </c>
      <c r="N45" s="755">
        <v>99.3608202</v>
      </c>
      <c r="O45" s="755">
        <v>186.59794870000002</v>
      </c>
      <c r="P45" s="755">
        <v>306.7223796</v>
      </c>
      <c r="Q45" s="454"/>
      <c r="T45" s="433"/>
      <c r="U45" s="456"/>
    </row>
    <row r="46" spans="2:21" s="424" customFormat="1" ht="18" customHeight="1">
      <c r="B46" s="439"/>
      <c r="C46" s="444" t="s">
        <v>81</v>
      </c>
      <c r="D46" s="745">
        <f t="shared" si="4"/>
        <v>3932.8755920100994</v>
      </c>
      <c r="E46" s="755">
        <v>475.461</v>
      </c>
      <c r="F46" s="755">
        <v>284.744188</v>
      </c>
      <c r="G46" s="755">
        <v>407.5177392</v>
      </c>
      <c r="H46" s="755">
        <v>162.8717711</v>
      </c>
      <c r="I46" s="755">
        <v>159.79695891000003</v>
      </c>
      <c r="J46" s="755">
        <v>188.2779709</v>
      </c>
      <c r="K46" s="755">
        <v>125.50738</v>
      </c>
      <c r="L46" s="755">
        <v>361.246852</v>
      </c>
      <c r="M46" s="755">
        <v>981.6533909999998</v>
      </c>
      <c r="N46" s="755">
        <v>54.5530390001</v>
      </c>
      <c r="O46" s="755">
        <v>370.92892</v>
      </c>
      <c r="P46" s="755">
        <v>360.3163819</v>
      </c>
      <c r="Q46" s="454"/>
      <c r="T46" s="433"/>
      <c r="U46" s="456"/>
    </row>
    <row r="47" spans="2:21" s="424" customFormat="1" ht="18" customHeight="1">
      <c r="B47" s="439"/>
      <c r="C47" s="444" t="s">
        <v>82</v>
      </c>
      <c r="D47" s="745">
        <f t="shared" si="4"/>
        <v>1451.9020066</v>
      </c>
      <c r="E47" s="755">
        <v>60</v>
      </c>
      <c r="F47" s="755">
        <v>151.51399800000002</v>
      </c>
      <c r="G47" s="755">
        <v>225.8980013</v>
      </c>
      <c r="H47" s="755">
        <v>108.956001</v>
      </c>
      <c r="I47" s="755">
        <v>59.978001</v>
      </c>
      <c r="J47" s="755">
        <v>305.64400409999996</v>
      </c>
      <c r="K47" s="755">
        <v>169.5880019</v>
      </c>
      <c r="L47" s="755">
        <v>54.435998</v>
      </c>
      <c r="M47" s="755">
        <v>214.5700013</v>
      </c>
      <c r="N47" s="755">
        <v>101.318</v>
      </c>
      <c r="O47" s="755" t="s">
        <v>52</v>
      </c>
      <c r="P47" s="755" t="s">
        <v>52</v>
      </c>
      <c r="Q47" s="454"/>
      <c r="T47" s="433"/>
      <c r="U47" s="456"/>
    </row>
    <row r="48" spans="2:21" s="424" customFormat="1" ht="18" customHeight="1">
      <c r="B48" s="439"/>
      <c r="C48" s="444" t="s">
        <v>83</v>
      </c>
      <c r="D48" s="745">
        <f t="shared" si="4"/>
        <v>843.8954982999999</v>
      </c>
      <c r="E48" s="755">
        <v>82.7035721</v>
      </c>
      <c r="F48" s="755" t="s">
        <v>52</v>
      </c>
      <c r="G48" s="755">
        <v>65.405</v>
      </c>
      <c r="H48" s="755">
        <v>39.204</v>
      </c>
      <c r="I48" s="755">
        <v>219.9166209</v>
      </c>
      <c r="J48" s="755">
        <v>102.8408778</v>
      </c>
      <c r="K48" s="755" t="s">
        <v>52</v>
      </c>
      <c r="L48" s="755" t="s">
        <v>52</v>
      </c>
      <c r="M48" s="755">
        <v>148.2658004</v>
      </c>
      <c r="N48" s="755">
        <v>56.859998</v>
      </c>
      <c r="O48" s="755" t="s">
        <v>52</v>
      </c>
      <c r="P48" s="755">
        <v>128.69962909999998</v>
      </c>
      <c r="Q48" s="454"/>
      <c r="T48" s="433"/>
      <c r="U48" s="456"/>
    </row>
    <row r="49" spans="2:21" s="424" customFormat="1" ht="18" customHeight="1">
      <c r="B49" s="439"/>
      <c r="C49" s="444" t="s">
        <v>67</v>
      </c>
      <c r="D49" s="745">
        <f t="shared" si="4"/>
        <v>2632.770890009997</v>
      </c>
      <c r="E49" s="750">
        <v>216.35972309999488</v>
      </c>
      <c r="F49" s="750">
        <v>336.39971199999854</v>
      </c>
      <c r="G49" s="750">
        <v>258.79087000000436</v>
      </c>
      <c r="H49" s="750">
        <v>134.6135199999917</v>
      </c>
      <c r="I49" s="750">
        <v>351.72297619999154</v>
      </c>
      <c r="J49" s="750">
        <v>71.90577000000849</v>
      </c>
      <c r="K49" s="750">
        <v>0.26901001000442193</v>
      </c>
      <c r="L49" s="750">
        <v>450.9446940999951</v>
      </c>
      <c r="M49" s="750">
        <v>325.8212397999996</v>
      </c>
      <c r="N49" s="750">
        <v>58.47559900000488</v>
      </c>
      <c r="O49" s="750">
        <v>161.3360118000055</v>
      </c>
      <c r="P49" s="750">
        <v>266.13176399999793</v>
      </c>
      <c r="Q49" s="454"/>
      <c r="U49" s="453"/>
    </row>
    <row r="50" spans="2:21" s="425" customFormat="1" ht="18" customHeight="1">
      <c r="B50" s="439"/>
      <c r="C50" s="446"/>
      <c r="D50" s="745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454"/>
      <c r="U50" s="457"/>
    </row>
    <row r="51" spans="2:21" s="424" customFormat="1" ht="18" customHeight="1">
      <c r="B51" s="441"/>
      <c r="C51" s="442" t="s">
        <v>84</v>
      </c>
      <c r="D51" s="752">
        <f aca="true" t="shared" si="5" ref="D51:Q51">SUM(D53:D62)</f>
        <v>564506.9347313907</v>
      </c>
      <c r="E51" s="752">
        <f t="shared" si="5"/>
        <v>37065.5761940908</v>
      </c>
      <c r="F51" s="752">
        <f t="shared" si="5"/>
        <v>43263.47264064</v>
      </c>
      <c r="G51" s="752">
        <f t="shared" si="5"/>
        <v>56547.81252912001</v>
      </c>
      <c r="H51" s="752">
        <f t="shared" si="5"/>
        <v>65557.08655842897</v>
      </c>
      <c r="I51" s="752">
        <f t="shared" si="5"/>
        <v>56581.27086547399</v>
      </c>
      <c r="J51" s="752">
        <f t="shared" si="5"/>
        <v>60356.73400226781</v>
      </c>
      <c r="K51" s="752">
        <f t="shared" si="5"/>
        <v>55900.71406807598</v>
      </c>
      <c r="L51" s="752">
        <f t="shared" si="5"/>
        <v>45032.981123945785</v>
      </c>
      <c r="M51" s="752">
        <f t="shared" si="5"/>
        <v>49869.814433930325</v>
      </c>
      <c r="N51" s="752">
        <f t="shared" si="5"/>
        <v>27454.467259017005</v>
      </c>
      <c r="O51" s="752">
        <f t="shared" si="5"/>
        <v>24908.8261686</v>
      </c>
      <c r="P51" s="752">
        <f t="shared" si="5"/>
        <v>41968.178887799986</v>
      </c>
      <c r="Q51" s="458">
        <f t="shared" si="5"/>
        <v>0</v>
      </c>
      <c r="U51" s="453"/>
    </row>
    <row r="52" spans="2:21" s="424" customFormat="1" ht="18" customHeight="1">
      <c r="B52" s="439"/>
      <c r="C52" s="440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452"/>
      <c r="U52" s="453"/>
    </row>
    <row r="53" spans="2:21" s="424" customFormat="1" ht="18" customHeight="1">
      <c r="B53" s="439"/>
      <c r="C53" s="444" t="s">
        <v>85</v>
      </c>
      <c r="D53" s="745">
        <f aca="true" t="shared" si="6" ref="D53:D62">SUM(E53:P53)</f>
        <v>288056.2424418458</v>
      </c>
      <c r="E53" s="755">
        <v>17518.289530799993</v>
      </c>
      <c r="F53" s="755">
        <v>16731.088916099994</v>
      </c>
      <c r="G53" s="755">
        <v>30384.226909590012</v>
      </c>
      <c r="H53" s="755">
        <v>40079.04836149798</v>
      </c>
      <c r="I53" s="755">
        <v>31197.574861459994</v>
      </c>
      <c r="J53" s="755">
        <v>33450.92714081181</v>
      </c>
      <c r="K53" s="755">
        <v>27698.088778315978</v>
      </c>
      <c r="L53" s="755">
        <v>23895.13556174999</v>
      </c>
      <c r="M53" s="755">
        <v>26961.327742510024</v>
      </c>
      <c r="N53" s="755">
        <v>11489.012824710004</v>
      </c>
      <c r="O53" s="755">
        <v>10373.693960800003</v>
      </c>
      <c r="P53" s="755">
        <v>18277.8278535</v>
      </c>
      <c r="Q53" s="452"/>
      <c r="U53" s="453"/>
    </row>
    <row r="54" spans="2:21" s="424" customFormat="1" ht="18" customHeight="1">
      <c r="B54" s="439"/>
      <c r="C54" s="444" t="s">
        <v>86</v>
      </c>
      <c r="D54" s="745">
        <f t="shared" si="6"/>
        <v>123895.62344138906</v>
      </c>
      <c r="E54" s="755">
        <v>7941.563824901001</v>
      </c>
      <c r="F54" s="755">
        <v>13964.321687199994</v>
      </c>
      <c r="G54" s="755">
        <v>12302.374379460003</v>
      </c>
      <c r="H54" s="755">
        <v>12145.811591700003</v>
      </c>
      <c r="I54" s="755">
        <v>11906.894719099995</v>
      </c>
      <c r="J54" s="755">
        <v>13137.751120900006</v>
      </c>
      <c r="K54" s="755">
        <v>11073.797873209993</v>
      </c>
      <c r="L54" s="755">
        <v>8683.104069900992</v>
      </c>
      <c r="M54" s="755">
        <v>9043.649593110094</v>
      </c>
      <c r="N54" s="755">
        <v>6179.881440297003</v>
      </c>
      <c r="O54" s="755">
        <v>4322.206539400001</v>
      </c>
      <c r="P54" s="755">
        <v>13194.26660220999</v>
      </c>
      <c r="Q54" s="452"/>
      <c r="U54" s="453"/>
    </row>
    <row r="55" spans="2:21" s="424" customFormat="1" ht="18" customHeight="1">
      <c r="B55" s="439"/>
      <c r="C55" s="444" t="s">
        <v>87</v>
      </c>
      <c r="D55" s="745">
        <f t="shared" si="6"/>
        <v>55195.1927426022</v>
      </c>
      <c r="E55" s="755">
        <v>3280.2771351999995</v>
      </c>
      <c r="F55" s="755">
        <v>3255.624789509999</v>
      </c>
      <c r="G55" s="755">
        <v>4430.33970839</v>
      </c>
      <c r="H55" s="755">
        <v>5162.9081714099975</v>
      </c>
      <c r="I55" s="755">
        <v>4906.714056200002</v>
      </c>
      <c r="J55" s="755">
        <v>5959.209376059997</v>
      </c>
      <c r="K55" s="755">
        <v>7920.9125984</v>
      </c>
      <c r="L55" s="755">
        <v>4603.608988092001</v>
      </c>
      <c r="M55" s="755">
        <v>4499.033575900198</v>
      </c>
      <c r="N55" s="755">
        <v>3327.60100593</v>
      </c>
      <c r="O55" s="755">
        <v>4124.511915599998</v>
      </c>
      <c r="P55" s="755">
        <v>3724.451421910001</v>
      </c>
      <c r="Q55" s="452"/>
      <c r="U55" s="453"/>
    </row>
    <row r="56" spans="2:21" s="424" customFormat="1" ht="18" customHeight="1">
      <c r="B56" s="439"/>
      <c r="C56" s="444" t="s">
        <v>88</v>
      </c>
      <c r="D56" s="745">
        <f t="shared" si="6"/>
        <v>70331.12422593062</v>
      </c>
      <c r="E56" s="755">
        <v>6042.276821189801</v>
      </c>
      <c r="F56" s="755">
        <v>5991.706227230012</v>
      </c>
      <c r="G56" s="755">
        <v>6717.954313080001</v>
      </c>
      <c r="H56" s="755">
        <v>5305.259542920999</v>
      </c>
      <c r="I56" s="755">
        <v>4585.458244009998</v>
      </c>
      <c r="J56" s="755">
        <v>5954.384675496998</v>
      </c>
      <c r="K56" s="755">
        <v>7349.023307049994</v>
      </c>
      <c r="L56" s="755">
        <v>5972.230108202803</v>
      </c>
      <c r="M56" s="755">
        <v>6674.306891790005</v>
      </c>
      <c r="N56" s="755">
        <v>5430.951725180002</v>
      </c>
      <c r="O56" s="755">
        <v>4442.677867600001</v>
      </c>
      <c r="P56" s="755">
        <v>5864.894502180001</v>
      </c>
      <c r="Q56" s="452"/>
      <c r="U56" s="453"/>
    </row>
    <row r="57" spans="2:21" s="424" customFormat="1" ht="18" customHeight="1">
      <c r="B57" s="439"/>
      <c r="C57" s="444" t="s">
        <v>89</v>
      </c>
      <c r="D57" s="745">
        <f t="shared" si="6"/>
        <v>16248.272186499004</v>
      </c>
      <c r="E57" s="755">
        <v>602.896279</v>
      </c>
      <c r="F57" s="755">
        <v>2017.927692</v>
      </c>
      <c r="G57" s="755">
        <v>1629.8643977</v>
      </c>
      <c r="H57" s="755">
        <v>1737.897084</v>
      </c>
      <c r="I57" s="755">
        <v>2217.64017</v>
      </c>
      <c r="J57" s="755">
        <v>1032.289136199</v>
      </c>
      <c r="K57" s="755">
        <v>1155.788052</v>
      </c>
      <c r="L57" s="755">
        <v>1193.5035841000001</v>
      </c>
      <c r="M57" s="755">
        <v>2280.5662604000004</v>
      </c>
      <c r="N57" s="755">
        <v>532.6746820000001</v>
      </c>
      <c r="O57" s="755">
        <v>1331.2563002000002</v>
      </c>
      <c r="P57" s="755">
        <v>515.9685489</v>
      </c>
      <c r="Q57" s="452"/>
      <c r="U57" s="453"/>
    </row>
    <row r="58" spans="2:21" s="424" customFormat="1" ht="18.75" customHeight="1">
      <c r="B58" s="439"/>
      <c r="C58" s="444" t="s">
        <v>90</v>
      </c>
      <c r="D58" s="745">
        <f t="shared" si="6"/>
        <v>4253.884161604</v>
      </c>
      <c r="E58" s="755">
        <v>730.3864896</v>
      </c>
      <c r="F58" s="755">
        <v>703.197027</v>
      </c>
      <c r="G58" s="755">
        <v>599.2349999999999</v>
      </c>
      <c r="H58" s="755">
        <v>401.38372499999997</v>
      </c>
      <c r="I58" s="755">
        <v>370.701392004</v>
      </c>
      <c r="J58" s="755">
        <v>403.19923099999994</v>
      </c>
      <c r="K58" s="755">
        <v>237.76291799999998</v>
      </c>
      <c r="L58" s="755">
        <v>118.72102</v>
      </c>
      <c r="M58" s="755">
        <v>145.233</v>
      </c>
      <c r="N58" s="755">
        <v>63.352000000000004</v>
      </c>
      <c r="O58" s="755">
        <v>113</v>
      </c>
      <c r="P58" s="755">
        <v>367.71235900000005</v>
      </c>
      <c r="Q58" s="452"/>
      <c r="T58" s="426"/>
      <c r="U58" s="459"/>
    </row>
    <row r="59" spans="2:21" s="424" customFormat="1" ht="18" customHeight="1">
      <c r="B59" s="439"/>
      <c r="C59" s="444" t="s">
        <v>91</v>
      </c>
      <c r="D59" s="745">
        <f t="shared" si="6"/>
        <v>689.23064</v>
      </c>
      <c r="E59" s="755">
        <v>0.1</v>
      </c>
      <c r="F59" s="755" t="s">
        <v>52</v>
      </c>
      <c r="G59" s="755" t="s">
        <v>52</v>
      </c>
      <c r="H59" s="755" t="s">
        <v>52</v>
      </c>
      <c r="I59" s="755">
        <v>101.27338</v>
      </c>
      <c r="J59" s="755">
        <v>102.31582</v>
      </c>
      <c r="K59" s="755">
        <v>118.6986</v>
      </c>
      <c r="L59" s="755">
        <v>125.2002</v>
      </c>
      <c r="M59" s="755">
        <v>117.0354</v>
      </c>
      <c r="N59" s="755">
        <v>124.60724</v>
      </c>
      <c r="O59" s="755" t="s">
        <v>52</v>
      </c>
      <c r="P59" s="755" t="s">
        <v>52</v>
      </c>
      <c r="Q59" s="452"/>
      <c r="U59" s="453"/>
    </row>
    <row r="60" spans="2:21" s="424" customFormat="1" ht="18" customHeight="1">
      <c r="B60" s="439"/>
      <c r="C60" s="444" t="s">
        <v>92</v>
      </c>
      <c r="D60" s="745">
        <f t="shared" si="6"/>
        <v>3464.1943119000002</v>
      </c>
      <c r="E60" s="755">
        <v>826.1034030000001</v>
      </c>
      <c r="F60" s="755">
        <v>300.513803</v>
      </c>
      <c r="G60" s="755">
        <v>171.3074</v>
      </c>
      <c r="H60" s="755">
        <v>615.7156009999999</v>
      </c>
      <c r="I60" s="755">
        <v>1007.593103</v>
      </c>
      <c r="J60" s="755">
        <v>169.55900200000002</v>
      </c>
      <c r="K60" s="755">
        <v>166.53600000000003</v>
      </c>
      <c r="L60" s="755">
        <v>165.51600000000002</v>
      </c>
      <c r="M60" s="755" t="s">
        <v>52</v>
      </c>
      <c r="N60" s="755">
        <v>41.3499999</v>
      </c>
      <c r="O60" s="755" t="s">
        <v>52</v>
      </c>
      <c r="P60" s="755" t="s">
        <v>52</v>
      </c>
      <c r="Q60" s="452"/>
      <c r="U60" s="453"/>
    </row>
    <row r="61" spans="2:21" s="424" customFormat="1" ht="18" customHeight="1">
      <c r="B61" s="439"/>
      <c r="C61" s="444" t="s">
        <v>93</v>
      </c>
      <c r="D61" s="745">
        <f t="shared" si="6"/>
        <v>843.3471800000001</v>
      </c>
      <c r="E61" s="755">
        <v>34.865</v>
      </c>
      <c r="F61" s="755">
        <v>173.73519900000002</v>
      </c>
      <c r="G61" s="755">
        <v>94.2576</v>
      </c>
      <c r="H61" s="755">
        <v>92.898211</v>
      </c>
      <c r="I61" s="755">
        <v>24.061</v>
      </c>
      <c r="J61" s="755">
        <v>81.063199</v>
      </c>
      <c r="K61" s="755">
        <v>32.978</v>
      </c>
      <c r="L61" s="755">
        <v>72.78699999999999</v>
      </c>
      <c r="M61" s="755">
        <v>83.45397100000001</v>
      </c>
      <c r="N61" s="755">
        <v>57.8395</v>
      </c>
      <c r="O61" s="755">
        <v>76.2065</v>
      </c>
      <c r="P61" s="755">
        <v>19.202</v>
      </c>
      <c r="Q61" s="452"/>
      <c r="U61" s="453"/>
    </row>
    <row r="62" spans="2:21" s="424" customFormat="1" ht="18" customHeight="1">
      <c r="B62" s="439"/>
      <c r="C62" s="444" t="s">
        <v>67</v>
      </c>
      <c r="D62" s="745">
        <f t="shared" si="6"/>
        <v>1529.8233996199997</v>
      </c>
      <c r="E62" s="759">
        <v>88.81771040000604</v>
      </c>
      <c r="F62" s="759">
        <v>125.35729960000026</v>
      </c>
      <c r="G62" s="759">
        <v>218.2528209000011</v>
      </c>
      <c r="H62" s="759">
        <v>16.164269899993087</v>
      </c>
      <c r="I62" s="759">
        <v>263.3599397000071</v>
      </c>
      <c r="J62" s="759">
        <v>66.035300800002</v>
      </c>
      <c r="K62" s="759">
        <v>147.1279410999996</v>
      </c>
      <c r="L62" s="759">
        <v>203.174591899995</v>
      </c>
      <c r="M62" s="759">
        <v>65.20799922000151</v>
      </c>
      <c r="N62" s="759">
        <v>207.19684099999722</v>
      </c>
      <c r="O62" s="759">
        <v>125.27308499999344</v>
      </c>
      <c r="P62" s="759">
        <v>3.8556001000033575</v>
      </c>
      <c r="Q62" s="452"/>
      <c r="U62" s="453"/>
    </row>
    <row r="63" spans="2:21" s="426" customFormat="1" ht="18" customHeight="1">
      <c r="B63" s="439"/>
      <c r="C63" s="446"/>
      <c r="D63" s="745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452"/>
      <c r="T63" s="424"/>
      <c r="U63" s="453"/>
    </row>
    <row r="64" spans="2:17" s="426" customFormat="1" ht="18" customHeight="1">
      <c r="B64" s="447"/>
      <c r="C64" s="442" t="s">
        <v>94</v>
      </c>
      <c r="D64" s="752">
        <f aca="true" t="shared" si="7" ref="D64:P64">SUM(D66:D70)</f>
        <v>58930.9248678</v>
      </c>
      <c r="E64" s="752">
        <f t="shared" si="7"/>
        <v>682.755886</v>
      </c>
      <c r="F64" s="752">
        <f t="shared" si="7"/>
        <v>5928.0149999999985</v>
      </c>
      <c r="G64" s="752">
        <f t="shared" si="7"/>
        <v>25320.981957</v>
      </c>
      <c r="H64" s="752">
        <f t="shared" si="7"/>
        <v>12616.0470059</v>
      </c>
      <c r="I64" s="752">
        <f t="shared" si="7"/>
        <v>6817.5828501000005</v>
      </c>
      <c r="J64" s="752">
        <f t="shared" si="7"/>
        <v>1716.361953</v>
      </c>
      <c r="K64" s="752">
        <f t="shared" si="7"/>
        <v>2359.868885</v>
      </c>
      <c r="L64" s="752">
        <f t="shared" si="7"/>
        <v>310.8789</v>
      </c>
      <c r="M64" s="752">
        <f t="shared" si="7"/>
        <v>485.59900980000003</v>
      </c>
      <c r="N64" s="752">
        <f t="shared" si="7"/>
        <v>937.8902049999999</v>
      </c>
      <c r="O64" s="752">
        <f t="shared" si="7"/>
        <v>901.236403</v>
      </c>
      <c r="P64" s="752">
        <f t="shared" si="7"/>
        <v>853.7068129999999</v>
      </c>
      <c r="Q64" s="460"/>
    </row>
    <row r="65" spans="2:17" s="426" customFormat="1" ht="18" customHeight="1">
      <c r="B65" s="461"/>
      <c r="C65" s="462"/>
      <c r="D65" s="745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519"/>
    </row>
    <row r="66" spans="2:17" s="426" customFormat="1" ht="18" customHeight="1">
      <c r="B66" s="461"/>
      <c r="C66" s="444" t="s">
        <v>95</v>
      </c>
      <c r="D66" s="745">
        <f>SUM(E66:P66)</f>
        <v>914.217605</v>
      </c>
      <c r="E66" s="755">
        <v>67.7508</v>
      </c>
      <c r="F66" s="755">
        <v>37.735</v>
      </c>
      <c r="G66" s="755" t="s">
        <v>52</v>
      </c>
      <c r="H66" s="755">
        <v>189.794301</v>
      </c>
      <c r="I66" s="755">
        <v>164.26748000000003</v>
      </c>
      <c r="J66" s="755">
        <v>141.0238</v>
      </c>
      <c r="K66" s="755">
        <v>70.774622</v>
      </c>
      <c r="L66" s="755">
        <v>98.749</v>
      </c>
      <c r="M66" s="755">
        <v>63.688250000000004</v>
      </c>
      <c r="N66" s="755">
        <v>34.29</v>
      </c>
      <c r="O66" s="755" t="s">
        <v>52</v>
      </c>
      <c r="P66" s="755">
        <v>46.144352</v>
      </c>
      <c r="Q66" s="519"/>
    </row>
    <row r="67" spans="2:17" s="426" customFormat="1" ht="18" customHeight="1">
      <c r="B67" s="461"/>
      <c r="C67" s="444" t="s">
        <v>96</v>
      </c>
      <c r="D67" s="745">
        <f>SUM(E67:P67)</f>
        <v>2198.6331489999993</v>
      </c>
      <c r="E67" s="755">
        <v>137.726039</v>
      </c>
      <c r="F67" s="755">
        <v>66.318801</v>
      </c>
      <c r="G67" s="755">
        <v>146.98739799999998</v>
      </c>
      <c r="H67" s="755">
        <v>217.87529099999983</v>
      </c>
      <c r="I67" s="755">
        <v>395.517472</v>
      </c>
      <c r="J67" s="755">
        <v>454.1291020000001</v>
      </c>
      <c r="K67" s="755">
        <v>451.363107</v>
      </c>
      <c r="L67" s="755">
        <v>63.8879</v>
      </c>
      <c r="M67" s="755">
        <v>137.933078</v>
      </c>
      <c r="N67" s="755">
        <v>27.820801</v>
      </c>
      <c r="O67" s="755">
        <v>68.256</v>
      </c>
      <c r="P67" s="755">
        <v>30.818159999999803</v>
      </c>
      <c r="Q67" s="519"/>
    </row>
    <row r="68" spans="2:17" s="426" customFormat="1" ht="18" customHeight="1">
      <c r="B68" s="461"/>
      <c r="C68" s="444" t="s">
        <v>97</v>
      </c>
      <c r="D68" s="745">
        <f>SUM(E68:P68)</f>
        <v>5831.45299</v>
      </c>
      <c r="E68" s="755">
        <v>317.50600000000003</v>
      </c>
      <c r="F68" s="755">
        <v>415.16419900000005</v>
      </c>
      <c r="G68" s="755">
        <v>288.11400000000003</v>
      </c>
      <c r="H68" s="755">
        <v>386.17599999999993</v>
      </c>
      <c r="I68" s="755">
        <v>748.8407960000001</v>
      </c>
      <c r="J68" s="755">
        <v>467.80905100000007</v>
      </c>
      <c r="K68" s="755">
        <v>560.841156</v>
      </c>
      <c r="L68" s="755">
        <v>148.242</v>
      </c>
      <c r="M68" s="755">
        <v>178.91868</v>
      </c>
      <c r="N68" s="755">
        <v>846.216404</v>
      </c>
      <c r="O68" s="755">
        <v>832.980403</v>
      </c>
      <c r="P68" s="755">
        <v>640.644301</v>
      </c>
      <c r="Q68" s="519"/>
    </row>
    <row r="69" spans="2:17" s="426" customFormat="1" ht="18" customHeight="1">
      <c r="B69" s="461"/>
      <c r="C69" s="444" t="s">
        <v>98</v>
      </c>
      <c r="D69" s="745">
        <f>SUM(E69:P69)</f>
        <v>23055.4028999</v>
      </c>
      <c r="E69" s="755" t="s">
        <v>52</v>
      </c>
      <c r="F69" s="755">
        <v>3025.9269999999997</v>
      </c>
      <c r="G69" s="755">
        <v>10496.721499999998</v>
      </c>
      <c r="H69" s="755">
        <v>6065.8943999</v>
      </c>
      <c r="I69" s="755">
        <v>1907.61</v>
      </c>
      <c r="J69" s="755">
        <v>338.85</v>
      </c>
      <c r="K69" s="755">
        <v>1220.3999999999999</v>
      </c>
      <c r="L69" s="755" t="s">
        <v>52</v>
      </c>
      <c r="M69" s="755" t="s">
        <v>52</v>
      </c>
      <c r="N69" s="755" t="s">
        <v>52</v>
      </c>
      <c r="O69" s="755" t="s">
        <v>52</v>
      </c>
      <c r="P69" s="755" t="s">
        <v>52</v>
      </c>
      <c r="Q69" s="519"/>
    </row>
    <row r="70" spans="2:17" s="424" customFormat="1" ht="18" customHeight="1">
      <c r="B70" s="461"/>
      <c r="C70" s="444" t="s">
        <v>67</v>
      </c>
      <c r="D70" s="745">
        <f>SUM(E70:P70)</f>
        <v>26931.2182239</v>
      </c>
      <c r="E70" s="755">
        <v>159.77304700000002</v>
      </c>
      <c r="F70" s="755">
        <v>2382.869999999999</v>
      </c>
      <c r="G70" s="755">
        <v>14389.159059000001</v>
      </c>
      <c r="H70" s="755">
        <v>5756.307014</v>
      </c>
      <c r="I70" s="755">
        <v>3601.3471021000005</v>
      </c>
      <c r="J70" s="755">
        <v>314.5500000000002</v>
      </c>
      <c r="K70" s="755">
        <v>56.48999999999978</v>
      </c>
      <c r="L70" s="755">
        <v>0</v>
      </c>
      <c r="M70" s="755">
        <v>105.05900180000003</v>
      </c>
      <c r="N70" s="755">
        <v>29.562999999999874</v>
      </c>
      <c r="O70" s="755">
        <v>0</v>
      </c>
      <c r="P70" s="755">
        <v>136.10000000000002</v>
      </c>
      <c r="Q70" s="519"/>
    </row>
    <row r="71" spans="2:17" s="427" customFormat="1" ht="18" customHeight="1">
      <c r="B71" s="439"/>
      <c r="C71" s="292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452"/>
    </row>
    <row r="72" spans="2:17" s="427" customFormat="1" ht="18" customHeight="1">
      <c r="B72" s="441"/>
      <c r="C72" s="442" t="s">
        <v>99</v>
      </c>
      <c r="D72" s="752">
        <f>SUM(D74:D76)</f>
        <v>2466.6721000000002</v>
      </c>
      <c r="E72" s="752">
        <f aca="true" t="shared" si="8" ref="E72:P72">SUM(E74:E76)</f>
        <v>443.781</v>
      </c>
      <c r="F72" s="752">
        <f t="shared" si="8"/>
        <v>277.9245</v>
      </c>
      <c r="G72" s="752">
        <f t="shared" si="8"/>
        <v>0</v>
      </c>
      <c r="H72" s="752">
        <f t="shared" si="8"/>
        <v>534.7280000000001</v>
      </c>
      <c r="I72" s="752">
        <f t="shared" si="8"/>
        <v>887.3048</v>
      </c>
      <c r="J72" s="752">
        <f t="shared" si="8"/>
        <v>0</v>
      </c>
      <c r="K72" s="752">
        <f t="shared" si="8"/>
        <v>0</v>
      </c>
      <c r="L72" s="752">
        <f t="shared" si="8"/>
        <v>118.3028</v>
      </c>
      <c r="M72" s="752">
        <f t="shared" si="8"/>
        <v>0</v>
      </c>
      <c r="N72" s="752">
        <f t="shared" si="8"/>
        <v>204.631</v>
      </c>
      <c r="O72" s="752">
        <f t="shared" si="8"/>
        <v>0</v>
      </c>
      <c r="P72" s="752">
        <f t="shared" si="8"/>
        <v>0</v>
      </c>
      <c r="Q72" s="520"/>
    </row>
    <row r="73" spans="2:17" s="427" customFormat="1" ht="18" customHeight="1">
      <c r="B73" s="463"/>
      <c r="C73" s="464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521"/>
    </row>
    <row r="74" spans="2:17" s="426" customFormat="1" ht="18" customHeight="1">
      <c r="B74" s="461"/>
      <c r="C74" s="444" t="s">
        <v>100</v>
      </c>
      <c r="D74" s="745">
        <f>SUM(E74:P74)</f>
        <v>830.1705000000001</v>
      </c>
      <c r="E74" s="755">
        <v>120.424</v>
      </c>
      <c r="F74" s="755">
        <v>277.9245</v>
      </c>
      <c r="G74" s="755" t="s">
        <v>52</v>
      </c>
      <c r="H74" s="755">
        <v>209.931</v>
      </c>
      <c r="I74" s="755">
        <v>221.891</v>
      </c>
      <c r="J74" s="755" t="s">
        <v>52</v>
      </c>
      <c r="K74" s="755" t="s">
        <v>52</v>
      </c>
      <c r="L74" s="755" t="s">
        <v>52</v>
      </c>
      <c r="M74" s="755" t="s">
        <v>52</v>
      </c>
      <c r="N74" s="755" t="s">
        <v>52</v>
      </c>
      <c r="O74" s="755" t="s">
        <v>52</v>
      </c>
      <c r="P74" s="755" t="s">
        <v>52</v>
      </c>
      <c r="Q74" s="519"/>
    </row>
    <row r="75" spans="2:17" s="426" customFormat="1" ht="18" customHeight="1">
      <c r="B75" s="461"/>
      <c r="C75" s="444" t="s">
        <v>101</v>
      </c>
      <c r="D75" s="745">
        <f>SUM(E75:P75)</f>
        <v>1443.1996000000001</v>
      </c>
      <c r="E75" s="755">
        <v>130.055</v>
      </c>
      <c r="F75" s="755" t="s">
        <v>52</v>
      </c>
      <c r="G75" s="755" t="s">
        <v>52</v>
      </c>
      <c r="H75" s="755">
        <v>324.797</v>
      </c>
      <c r="I75" s="755">
        <v>665.4138</v>
      </c>
      <c r="J75" s="755" t="s">
        <v>52</v>
      </c>
      <c r="K75" s="755" t="s">
        <v>52</v>
      </c>
      <c r="L75" s="755">
        <v>118.3028</v>
      </c>
      <c r="M75" s="755" t="s">
        <v>52</v>
      </c>
      <c r="N75" s="755">
        <v>204.631</v>
      </c>
      <c r="O75" s="755" t="s">
        <v>52</v>
      </c>
      <c r="P75" s="755" t="s">
        <v>52</v>
      </c>
      <c r="Q75" s="519"/>
    </row>
    <row r="76" spans="2:17" s="426" customFormat="1" ht="18" customHeight="1">
      <c r="B76" s="461"/>
      <c r="C76" s="444" t="s">
        <v>183</v>
      </c>
      <c r="D76" s="745">
        <f>SUM(E76:P76)</f>
        <v>193.302</v>
      </c>
      <c r="E76" s="755">
        <v>193.302</v>
      </c>
      <c r="F76" s="755" t="s">
        <v>52</v>
      </c>
      <c r="G76" s="755" t="s">
        <v>52</v>
      </c>
      <c r="H76" s="755" t="s">
        <v>52</v>
      </c>
      <c r="I76" s="755" t="s">
        <v>52</v>
      </c>
      <c r="J76" s="755" t="s">
        <v>52</v>
      </c>
      <c r="K76" s="755" t="s">
        <v>52</v>
      </c>
      <c r="L76" s="755" t="s">
        <v>52</v>
      </c>
      <c r="M76" s="755" t="s">
        <v>52</v>
      </c>
      <c r="N76" s="755" t="s">
        <v>52</v>
      </c>
      <c r="O76" s="755" t="s">
        <v>52</v>
      </c>
      <c r="P76" s="755" t="s">
        <v>52</v>
      </c>
      <c r="Q76" s="519"/>
    </row>
    <row r="77" spans="2:17" ht="19.5" customHeight="1">
      <c r="B77" s="467"/>
      <c r="C77" s="468"/>
      <c r="D77" s="760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522"/>
    </row>
    <row r="78" spans="2:16" ht="13.5" customHeight="1">
      <c r="B78" s="424" t="s">
        <v>102</v>
      </c>
      <c r="D78" s="469"/>
      <c r="E78" s="469"/>
      <c r="F78" s="469"/>
      <c r="G78" s="469"/>
      <c r="H78" s="469"/>
      <c r="I78" s="469"/>
      <c r="J78" s="483"/>
      <c r="K78" s="484"/>
      <c r="L78" s="484"/>
      <c r="M78" s="484"/>
      <c r="N78" s="484"/>
      <c r="O78" s="484"/>
      <c r="P78" s="484"/>
    </row>
    <row r="79" spans="2:16" s="428" customFormat="1" ht="14.25">
      <c r="B79" s="216" t="s">
        <v>184</v>
      </c>
      <c r="C79" s="424"/>
      <c r="D79" s="470"/>
      <c r="E79" s="470"/>
      <c r="F79" s="470"/>
      <c r="G79" s="470"/>
      <c r="H79" s="470"/>
      <c r="I79" s="470"/>
      <c r="J79" s="485"/>
      <c r="K79" s="486"/>
      <c r="L79" s="486"/>
      <c r="M79" s="486"/>
      <c r="N79" s="486"/>
      <c r="O79" s="487"/>
      <c r="P79" s="486"/>
    </row>
    <row r="80" spans="2:16" ht="14.25">
      <c r="B80" s="216" t="s">
        <v>185</v>
      </c>
      <c r="C80" s="424"/>
      <c r="D80" s="471"/>
      <c r="E80" s="469"/>
      <c r="F80" s="469"/>
      <c r="G80" s="469"/>
      <c r="H80" s="469"/>
      <c r="I80" s="469"/>
      <c r="J80" s="488"/>
      <c r="K80" s="489"/>
      <c r="L80" s="489"/>
      <c r="M80" s="490"/>
      <c r="N80" s="489"/>
      <c r="O80" s="491"/>
      <c r="P80" s="489"/>
    </row>
    <row r="81" spans="2:16" s="429" customFormat="1" ht="15">
      <c r="B81" s="120"/>
      <c r="D81" s="472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</row>
    <row r="82" spans="2:16" s="429" customFormat="1" ht="12.75">
      <c r="B82" s="120"/>
      <c r="C82" s="474"/>
      <c r="D82" s="475"/>
      <c r="E82" s="475"/>
      <c r="F82" s="475"/>
      <c r="G82" s="475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2:16" s="430" customFormat="1" ht="12.75">
      <c r="B83" s="476"/>
      <c r="D83" s="477"/>
      <c r="E83" s="477"/>
      <c r="F83" s="477"/>
      <c r="G83" s="477"/>
      <c r="H83" s="477"/>
      <c r="I83" s="477"/>
      <c r="K83" s="492"/>
      <c r="L83" s="493"/>
      <c r="M83" s="493"/>
      <c r="N83" s="493"/>
      <c r="O83" s="493"/>
      <c r="P83" s="493"/>
    </row>
    <row r="84" spans="2:16" s="430" customFormat="1" ht="12.75">
      <c r="B84" s="476"/>
      <c r="D84" s="477"/>
      <c r="E84" s="477"/>
      <c r="F84" s="477"/>
      <c r="G84" s="477"/>
      <c r="H84" s="477"/>
      <c r="I84" s="477"/>
      <c r="K84" s="492"/>
      <c r="L84" s="493"/>
      <c r="M84" s="493"/>
      <c r="N84" s="493"/>
      <c r="O84" s="493"/>
      <c r="P84" s="493"/>
    </row>
    <row r="85" spans="2:16" s="430" customFormat="1" ht="12.75">
      <c r="B85" s="476"/>
      <c r="D85" s="477"/>
      <c r="E85" s="477"/>
      <c r="F85" s="477"/>
      <c r="G85" s="477"/>
      <c r="H85" s="477"/>
      <c r="I85" s="477"/>
      <c r="J85" s="492"/>
      <c r="K85" s="493"/>
      <c r="L85" s="493"/>
      <c r="M85" s="493"/>
      <c r="N85" s="493"/>
      <c r="O85" s="493"/>
      <c r="P85" s="493"/>
    </row>
    <row r="86" spans="2:16" s="430" customFormat="1" ht="12.75">
      <c r="B86" s="476"/>
      <c r="D86" s="477"/>
      <c r="E86" s="477"/>
      <c r="F86" s="477"/>
      <c r="G86" s="477"/>
      <c r="H86" s="477"/>
      <c r="I86" s="477"/>
      <c r="J86" s="492"/>
      <c r="K86" s="493"/>
      <c r="L86" s="493"/>
      <c r="M86" s="493"/>
      <c r="N86" s="493"/>
      <c r="O86" s="493"/>
      <c r="P86" s="493"/>
    </row>
    <row r="87" spans="2:16" s="430" customFormat="1" ht="12.75">
      <c r="B87" s="476"/>
      <c r="D87" s="477"/>
      <c r="E87" s="477"/>
      <c r="F87" s="477"/>
      <c r="G87" s="477"/>
      <c r="H87" s="477"/>
      <c r="I87" s="477"/>
      <c r="J87" s="492"/>
      <c r="K87" s="493"/>
      <c r="L87" s="493"/>
      <c r="M87" s="493"/>
      <c r="N87" s="493"/>
      <c r="O87" s="493"/>
      <c r="P87" s="493"/>
    </row>
    <row r="88" spans="4:16" s="430" customFormat="1" ht="12.75">
      <c r="D88" s="477"/>
      <c r="E88" s="477"/>
      <c r="F88" s="477"/>
      <c r="G88" s="477"/>
      <c r="H88" s="477"/>
      <c r="I88" s="477"/>
      <c r="J88" s="494"/>
      <c r="K88" s="495"/>
      <c r="L88" s="495"/>
      <c r="M88" s="495"/>
      <c r="N88" s="493"/>
      <c r="O88" s="493"/>
      <c r="P88" s="493"/>
    </row>
    <row r="89" spans="4:16" s="430" customFormat="1" ht="12.75">
      <c r="D89" s="477"/>
      <c r="J89" s="496"/>
      <c r="K89" s="497"/>
      <c r="L89" s="497"/>
      <c r="M89" s="497"/>
      <c r="N89" s="498"/>
      <c r="O89" s="499"/>
      <c r="P89" s="499"/>
    </row>
    <row r="90" spans="4:16" s="430" customFormat="1" ht="12.75">
      <c r="D90" s="477"/>
      <c r="J90" s="496"/>
      <c r="K90" s="497"/>
      <c r="L90" s="497"/>
      <c r="M90" s="497"/>
      <c r="N90" s="498"/>
      <c r="O90" s="499"/>
      <c r="P90" s="499"/>
    </row>
    <row r="91" spans="4:16" s="430" customFormat="1" ht="14.25">
      <c r="D91" s="477" t="e">
        <f>SUM(D92:D96)</f>
        <v>#REF!</v>
      </c>
      <c r="J91" s="496"/>
      <c r="K91" s="497"/>
      <c r="L91" s="500">
        <f>SUM(L92:L102)</f>
        <v>1312115.84006475</v>
      </c>
      <c r="M91" s="501"/>
      <c r="N91" s="497"/>
      <c r="O91" s="499"/>
      <c r="P91" s="499"/>
    </row>
    <row r="92" spans="3:16" s="430" customFormat="1" ht="15">
      <c r="C92" s="430" t="s">
        <v>47</v>
      </c>
      <c r="D92" s="477">
        <f>+D10</f>
        <v>318475.1001321831</v>
      </c>
      <c r="E92" s="430" t="e">
        <f>+D92/$D$91*100</f>
        <v>#REF!</v>
      </c>
      <c r="J92" s="496"/>
      <c r="K92" s="502" t="s">
        <v>85</v>
      </c>
      <c r="L92" s="503">
        <f>+D53</f>
        <v>288056.2424418458</v>
      </c>
      <c r="M92" s="504"/>
      <c r="N92" s="497"/>
      <c r="O92" s="499"/>
      <c r="P92" s="499"/>
    </row>
    <row r="93" spans="3:16" s="430" customFormat="1" ht="15">
      <c r="C93" s="430" t="s">
        <v>103</v>
      </c>
      <c r="D93" s="477">
        <f>+D32</f>
        <v>367736.2082333764</v>
      </c>
      <c r="E93" s="430" t="e">
        <f>+D93/$D$91*100</f>
        <v>#REF!</v>
      </c>
      <c r="J93" s="496"/>
      <c r="K93" s="502" t="s">
        <v>48</v>
      </c>
      <c r="L93" s="505">
        <f>+D12</f>
        <v>169474.53768786517</v>
      </c>
      <c r="M93" s="504"/>
      <c r="N93" s="497"/>
      <c r="O93" s="499"/>
      <c r="P93" s="499"/>
    </row>
    <row r="94" spans="3:16" s="430" customFormat="1" ht="15">
      <c r="C94" s="430" t="s">
        <v>104</v>
      </c>
      <c r="D94" s="477">
        <f>D51</f>
        <v>564506.9347313907</v>
      </c>
      <c r="E94" s="430" t="e">
        <f>+D94/$D$91*100</f>
        <v>#REF!</v>
      </c>
      <c r="J94" s="496"/>
      <c r="K94" s="502" t="s">
        <v>87</v>
      </c>
      <c r="L94" s="503">
        <f>+D55</f>
        <v>55195.1927426022</v>
      </c>
      <c r="M94" s="504"/>
      <c r="N94" s="497"/>
      <c r="O94" s="499"/>
      <c r="P94" s="499"/>
    </row>
    <row r="95" spans="3:16" s="430" customFormat="1" ht="15">
      <c r="C95" s="430" t="s">
        <v>105</v>
      </c>
      <c r="D95" s="477" t="e">
        <f>#REF!</f>
        <v>#REF!</v>
      </c>
      <c r="E95" s="430" t="e">
        <f>+D95/$D$91*100</f>
        <v>#REF!</v>
      </c>
      <c r="J95" s="496"/>
      <c r="K95" s="502" t="s">
        <v>86</v>
      </c>
      <c r="L95" s="503">
        <f>+D54</f>
        <v>123895.62344138906</v>
      </c>
      <c r="M95" s="504"/>
      <c r="N95" s="497"/>
      <c r="O95" s="499"/>
      <c r="P95" s="499"/>
    </row>
    <row r="96" spans="3:16" s="430" customFormat="1" ht="15">
      <c r="C96" s="430" t="s">
        <v>99</v>
      </c>
      <c r="D96" s="477">
        <f>+D70</f>
        <v>26931.2182239</v>
      </c>
      <c r="E96" s="430" t="e">
        <f>+D96/$D$91*100</f>
        <v>#REF!</v>
      </c>
      <c r="J96" s="496"/>
      <c r="K96" s="502" t="s">
        <v>69</v>
      </c>
      <c r="L96" s="503">
        <f>+D34</f>
        <v>249193.71079678566</v>
      </c>
      <c r="M96" s="504"/>
      <c r="N96" s="497"/>
      <c r="O96" s="499"/>
      <c r="P96" s="499"/>
    </row>
    <row r="97" spans="10:16" s="430" customFormat="1" ht="15">
      <c r="J97" s="496"/>
      <c r="K97" s="502" t="s">
        <v>50</v>
      </c>
      <c r="L97" s="503">
        <f>+D14</f>
        <v>39215.181331487</v>
      </c>
      <c r="M97" s="504"/>
      <c r="N97" s="497"/>
      <c r="O97" s="499"/>
      <c r="P97" s="499"/>
    </row>
    <row r="98" spans="10:16" s="430" customFormat="1" ht="15">
      <c r="J98" s="496"/>
      <c r="K98" s="502" t="s">
        <v>67</v>
      </c>
      <c r="L98" s="506">
        <f>+D8-SUM(L92:L97)</f>
        <v>387085.3516227751</v>
      </c>
      <c r="M98" s="504"/>
      <c r="N98" s="497"/>
      <c r="O98" s="499"/>
      <c r="P98" s="499"/>
    </row>
    <row r="99" spans="2:16" s="430" customFormat="1" ht="15">
      <c r="B99" s="478"/>
      <c r="J99" s="496"/>
      <c r="K99" s="502"/>
      <c r="L99" s="506"/>
      <c r="M99" s="504"/>
      <c r="N99" s="496"/>
      <c r="O99" s="507"/>
      <c r="P99" s="507"/>
    </row>
    <row r="100" spans="10:16" s="430" customFormat="1" ht="15">
      <c r="J100" s="497"/>
      <c r="K100" s="502"/>
      <c r="L100" s="506"/>
      <c r="M100" s="504"/>
      <c r="N100" s="497"/>
      <c r="O100" s="499"/>
      <c r="P100" s="507"/>
    </row>
    <row r="101" spans="10:28" s="430" customFormat="1" ht="15">
      <c r="J101" s="508"/>
      <c r="K101" s="509"/>
      <c r="L101" s="510"/>
      <c r="M101" s="511"/>
      <c r="N101" s="508"/>
      <c r="O101" s="499"/>
      <c r="P101" s="507"/>
      <c r="AA101" s="523"/>
      <c r="AB101" s="523"/>
    </row>
    <row r="102" spans="10:28" s="430" customFormat="1" ht="15">
      <c r="J102" s="512"/>
      <c r="K102" s="509"/>
      <c r="L102" s="510"/>
      <c r="M102" s="511"/>
      <c r="N102" s="512"/>
      <c r="O102" s="507"/>
      <c r="P102" s="507"/>
      <c r="AA102" s="523"/>
      <c r="AB102" s="523"/>
    </row>
    <row r="103" spans="3:28" s="430" customFormat="1" ht="15">
      <c r="C103" s="479"/>
      <c r="D103" s="479"/>
      <c r="E103" s="479"/>
      <c r="F103" s="479"/>
      <c r="J103" s="513"/>
      <c r="K103" s="513"/>
      <c r="L103" s="513"/>
      <c r="M103" s="514"/>
      <c r="N103" s="515"/>
      <c r="AA103" s="523"/>
      <c r="AB103" s="523"/>
    </row>
    <row r="104" spans="10:28" s="430" customFormat="1" ht="15">
      <c r="J104" s="513"/>
      <c r="K104" s="513"/>
      <c r="L104" s="513"/>
      <c r="M104" s="514"/>
      <c r="N104" s="515"/>
      <c r="AA104" s="523"/>
      <c r="AB104" s="523"/>
    </row>
    <row r="105" spans="3:13" ht="12.75">
      <c r="C105" s="432"/>
      <c r="D105" s="480"/>
      <c r="E105" s="481"/>
      <c r="J105" s="516"/>
      <c r="K105" s="429"/>
      <c r="L105" s="429"/>
      <c r="M105" s="429"/>
    </row>
    <row r="106" spans="3:13" ht="12.75">
      <c r="C106" s="432"/>
      <c r="D106" s="480"/>
      <c r="E106" s="481"/>
      <c r="J106" s="516"/>
      <c r="K106" s="429"/>
      <c r="L106" s="429"/>
      <c r="M106" s="429"/>
    </row>
    <row r="107" spans="3:10" ht="12.75">
      <c r="C107" s="432"/>
      <c r="D107" s="480"/>
      <c r="E107" s="481"/>
      <c r="J107" s="517"/>
    </row>
    <row r="108" spans="3:10" ht="12.75">
      <c r="C108" s="432"/>
      <c r="D108" s="480"/>
      <c r="E108" s="481"/>
      <c r="J108" s="517"/>
    </row>
    <row r="109" spans="3:10" ht="12.75">
      <c r="C109" s="432"/>
      <c r="D109" s="480"/>
      <c r="E109" s="481"/>
      <c r="J109" s="517"/>
    </row>
    <row r="110" spans="3:16" ht="12.75">
      <c r="C110" s="482"/>
      <c r="D110" s="482"/>
      <c r="E110" s="482"/>
      <c r="F110" s="482"/>
      <c r="G110" s="482"/>
      <c r="H110" s="482"/>
      <c r="I110" s="482"/>
      <c r="J110" s="518"/>
      <c r="K110" s="482"/>
      <c r="L110" s="482"/>
      <c r="M110" s="482"/>
      <c r="N110" s="482"/>
      <c r="O110" s="482"/>
      <c r="P110" s="482"/>
    </row>
    <row r="111" spans="3:16" ht="12.75">
      <c r="C111" s="482"/>
      <c r="D111" s="482"/>
      <c r="E111" s="482"/>
      <c r="F111" s="482"/>
      <c r="G111" s="482"/>
      <c r="H111" s="482"/>
      <c r="I111" s="482"/>
      <c r="J111" s="518"/>
      <c r="K111" s="482"/>
      <c r="L111" s="482"/>
      <c r="M111" s="482"/>
      <c r="N111" s="482"/>
      <c r="O111" s="482"/>
      <c r="P111" s="482"/>
    </row>
    <row r="112" spans="3:16" ht="12.75">
      <c r="C112" s="482"/>
      <c r="D112" s="482"/>
      <c r="E112" s="482"/>
      <c r="F112" s="482"/>
      <c r="G112" s="482"/>
      <c r="H112" s="482"/>
      <c r="I112" s="482"/>
      <c r="J112" s="518"/>
      <c r="K112" s="482"/>
      <c r="L112" s="482"/>
      <c r="M112" s="482"/>
      <c r="N112" s="482"/>
      <c r="O112" s="482"/>
      <c r="P112" s="482"/>
    </row>
    <row r="113" spans="3:16" ht="12.75">
      <c r="C113" s="482"/>
      <c r="D113" s="482"/>
      <c r="E113" s="482"/>
      <c r="F113" s="482"/>
      <c r="G113" s="482"/>
      <c r="H113" s="482"/>
      <c r="I113" s="482"/>
      <c r="J113" s="518"/>
      <c r="K113" s="482"/>
      <c r="L113" s="482"/>
      <c r="M113" s="482"/>
      <c r="N113" s="482"/>
      <c r="O113" s="482"/>
      <c r="P113" s="482"/>
    </row>
    <row r="114" ht="12.75">
      <c r="J114" s="517"/>
    </row>
    <row r="115" spans="2:10" ht="14.25">
      <c r="B115" s="216" t="s">
        <v>184</v>
      </c>
      <c r="J115" s="216" t="s">
        <v>184</v>
      </c>
    </row>
    <row r="116" ht="12.75">
      <c r="J116" s="517"/>
    </row>
    <row r="117" ht="12.75">
      <c r="J117" s="517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/>
  <rowBreaks count="1" manualBreakCount="1">
    <brk id="83" max="17" man="1"/>
  </rowBreaks>
  <ignoredErrors>
    <ignoredError sqref="D91:D96 E92:E96 L91:L93 D8:P7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49"/>
  <sheetViews>
    <sheetView showGridLines="0" zoomScale="80" zoomScaleNormal="80" workbookViewId="0" topLeftCell="A1">
      <selection activeCell="M47" sqref="M47"/>
    </sheetView>
  </sheetViews>
  <sheetFormatPr defaultColWidth="8.88671875" defaultRowHeight="15"/>
  <cols>
    <col min="1" max="2" width="2.10546875" style="352" customWidth="1"/>
    <col min="3" max="3" width="3.21484375" style="352" customWidth="1"/>
    <col min="4" max="4" width="24.21484375" style="352" customWidth="1"/>
    <col min="5" max="5" width="9.99609375" style="353" customWidth="1"/>
    <col min="6" max="8" width="9.99609375" style="352" customWidth="1"/>
    <col min="9" max="10" width="9.99609375" style="347" customWidth="1"/>
    <col min="11" max="17" width="9.99609375" style="352" customWidth="1"/>
    <col min="18" max="18" width="0.78125" style="352" customWidth="1"/>
    <col min="19" max="19" width="3.3359375" style="352" customWidth="1"/>
    <col min="20" max="20" width="11.5546875" style="352" customWidth="1"/>
    <col min="21" max="21" width="15.99609375" style="352" bestFit="1" customWidth="1"/>
    <col min="22" max="16384" width="8.88671875" style="352" customWidth="1"/>
  </cols>
  <sheetData>
    <row r="3" spans="1:256" ht="15">
      <c r="A3" s="354"/>
      <c r="B3" s="1017" t="s">
        <v>179</v>
      </c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4"/>
      <c r="FF3" s="354"/>
      <c r="FG3" s="354"/>
      <c r="FH3" s="354"/>
      <c r="FI3" s="354"/>
      <c r="FJ3" s="354"/>
      <c r="FK3" s="354"/>
      <c r="FL3" s="354"/>
      <c r="FM3" s="354"/>
      <c r="FN3" s="354"/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4"/>
      <c r="GA3" s="354"/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/>
      <c r="GM3" s="354"/>
      <c r="GN3" s="354"/>
      <c r="GO3" s="354"/>
      <c r="GP3" s="354"/>
      <c r="GQ3" s="354"/>
      <c r="GR3" s="354"/>
      <c r="GS3" s="354"/>
      <c r="GT3" s="354"/>
      <c r="GU3" s="354"/>
      <c r="GV3" s="354"/>
      <c r="GW3" s="354"/>
      <c r="GX3" s="354"/>
      <c r="GY3" s="354"/>
      <c r="GZ3" s="354"/>
      <c r="HA3" s="354"/>
      <c r="HB3" s="354"/>
      <c r="HC3" s="354"/>
      <c r="HD3" s="354"/>
      <c r="HE3" s="354"/>
      <c r="HF3" s="354"/>
      <c r="HG3" s="354"/>
      <c r="HH3" s="354"/>
      <c r="HI3" s="354"/>
      <c r="HJ3" s="354"/>
      <c r="HK3" s="354"/>
      <c r="HL3" s="354"/>
      <c r="HM3" s="354"/>
      <c r="HN3" s="354"/>
      <c r="HO3" s="354"/>
      <c r="HP3" s="354"/>
      <c r="HQ3" s="354"/>
      <c r="HR3" s="354"/>
      <c r="HS3" s="354"/>
      <c r="HT3" s="354"/>
      <c r="HU3" s="354"/>
      <c r="HV3" s="354"/>
      <c r="HW3" s="354"/>
      <c r="HX3" s="354"/>
      <c r="HY3" s="354"/>
      <c r="HZ3" s="354"/>
      <c r="IA3" s="354"/>
      <c r="IB3" s="354"/>
      <c r="IC3" s="354"/>
      <c r="ID3" s="354"/>
      <c r="IE3" s="354"/>
      <c r="IF3" s="354"/>
      <c r="IG3" s="354"/>
      <c r="IH3" s="354"/>
      <c r="II3" s="354"/>
      <c r="IJ3" s="354"/>
      <c r="IK3" s="354"/>
      <c r="IL3" s="354"/>
      <c r="IM3" s="354"/>
      <c r="IN3" s="354"/>
      <c r="IO3" s="354"/>
      <c r="IP3" s="354"/>
      <c r="IQ3" s="354"/>
      <c r="IR3" s="354"/>
      <c r="IS3" s="354"/>
      <c r="IT3" s="354"/>
      <c r="IU3" s="354"/>
      <c r="IV3" s="354"/>
    </row>
    <row r="4" spans="1:256" ht="15">
      <c r="A4" s="354"/>
      <c r="B4" s="1017" t="s">
        <v>0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354"/>
      <c r="EJ4" s="354"/>
      <c r="EK4" s="354"/>
      <c r="EL4" s="354"/>
      <c r="EM4" s="354"/>
      <c r="EN4" s="354"/>
      <c r="EO4" s="354"/>
      <c r="EP4" s="354"/>
      <c r="EQ4" s="354"/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4"/>
      <c r="FU4" s="354"/>
      <c r="FV4" s="354"/>
      <c r="FW4" s="354"/>
      <c r="FX4" s="354"/>
      <c r="FY4" s="354"/>
      <c r="FZ4" s="354"/>
      <c r="GA4" s="354"/>
      <c r="GB4" s="354"/>
      <c r="GC4" s="354"/>
      <c r="GD4" s="354"/>
      <c r="GE4" s="354"/>
      <c r="GF4" s="354"/>
      <c r="GG4" s="354"/>
      <c r="GH4" s="354"/>
      <c r="GI4" s="354"/>
      <c r="GJ4" s="354"/>
      <c r="GK4" s="354"/>
      <c r="GL4" s="354"/>
      <c r="GM4" s="354"/>
      <c r="GN4" s="354"/>
      <c r="GO4" s="354"/>
      <c r="GP4" s="354"/>
      <c r="GQ4" s="354"/>
      <c r="GR4" s="354"/>
      <c r="GS4" s="354"/>
      <c r="GT4" s="354"/>
      <c r="GU4" s="354"/>
      <c r="GV4" s="354"/>
      <c r="GW4" s="354"/>
      <c r="GX4" s="354"/>
      <c r="GY4" s="354"/>
      <c r="GZ4" s="354"/>
      <c r="HA4" s="354"/>
      <c r="HB4" s="354"/>
      <c r="HC4" s="354"/>
      <c r="HD4" s="354"/>
      <c r="HE4" s="354"/>
      <c r="HF4" s="354"/>
      <c r="HG4" s="354"/>
      <c r="HH4" s="354"/>
      <c r="HI4" s="354"/>
      <c r="HJ4" s="354"/>
      <c r="HK4" s="354"/>
      <c r="HL4" s="354"/>
      <c r="HM4" s="354"/>
      <c r="HN4" s="354"/>
      <c r="HO4" s="354"/>
      <c r="HP4" s="354"/>
      <c r="HQ4" s="354"/>
      <c r="HR4" s="354"/>
      <c r="HS4" s="354"/>
      <c r="HT4" s="354"/>
      <c r="HU4" s="354"/>
      <c r="HV4" s="354"/>
      <c r="HW4" s="354"/>
      <c r="HX4" s="354"/>
      <c r="HY4" s="354"/>
      <c r="HZ4" s="354"/>
      <c r="IA4" s="354"/>
      <c r="IB4" s="354"/>
      <c r="IC4" s="354"/>
      <c r="ID4" s="354"/>
      <c r="IE4" s="354"/>
      <c r="IF4" s="354"/>
      <c r="IG4" s="354"/>
      <c r="IH4" s="354"/>
      <c r="II4" s="354"/>
      <c r="IJ4" s="354"/>
      <c r="IK4" s="354"/>
      <c r="IL4" s="354"/>
      <c r="IM4" s="354"/>
      <c r="IN4" s="354"/>
      <c r="IO4" s="354"/>
      <c r="IP4" s="354"/>
      <c r="IQ4" s="354"/>
      <c r="IR4" s="354"/>
      <c r="IS4" s="354"/>
      <c r="IT4" s="354"/>
      <c r="IU4" s="354"/>
      <c r="IV4" s="354"/>
    </row>
    <row r="5" spans="1:256" ht="15">
      <c r="A5" s="354"/>
      <c r="B5" s="354"/>
      <c r="C5" s="354"/>
      <c r="D5" s="354"/>
      <c r="F5" s="354"/>
      <c r="G5" s="354"/>
      <c r="H5" s="354"/>
      <c r="I5" s="357"/>
      <c r="J5" s="357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</row>
    <row r="6" spans="1:256" ht="39" customHeight="1">
      <c r="A6" s="354"/>
      <c r="B6" s="1018" t="s">
        <v>46</v>
      </c>
      <c r="C6" s="1019"/>
      <c r="D6" s="1020"/>
      <c r="E6" s="355" t="s">
        <v>2</v>
      </c>
      <c r="F6" s="356" t="s">
        <v>3</v>
      </c>
      <c r="G6" s="356" t="s">
        <v>4</v>
      </c>
      <c r="H6" s="356" t="s">
        <v>5</v>
      </c>
      <c r="I6" s="356" t="s">
        <v>6</v>
      </c>
      <c r="J6" s="356" t="s">
        <v>7</v>
      </c>
      <c r="K6" s="356" t="s">
        <v>8</v>
      </c>
      <c r="L6" s="356" t="s">
        <v>9</v>
      </c>
      <c r="M6" s="356" t="s">
        <v>10</v>
      </c>
      <c r="N6" s="356" t="s">
        <v>11</v>
      </c>
      <c r="O6" s="356" t="s">
        <v>12</v>
      </c>
      <c r="P6" s="356" t="s">
        <v>13</v>
      </c>
      <c r="Q6" s="619" t="s">
        <v>14</v>
      </c>
      <c r="R6" s="405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  <c r="IH6" s="354"/>
      <c r="II6" s="354"/>
      <c r="IJ6" s="354"/>
      <c r="IK6" s="354"/>
      <c r="IL6" s="354"/>
      <c r="IM6" s="354"/>
      <c r="IN6" s="354"/>
      <c r="IO6" s="354"/>
      <c r="IP6" s="354"/>
      <c r="IQ6" s="354"/>
      <c r="IR6" s="354"/>
      <c r="IS6" s="354"/>
      <c r="IT6" s="354"/>
      <c r="IU6" s="354"/>
      <c r="IV6" s="354"/>
    </row>
    <row r="7" spans="1:256" s="347" customFormat="1" ht="15">
      <c r="A7" s="357"/>
      <c r="B7" s="358"/>
      <c r="C7" s="357"/>
      <c r="D7" s="359"/>
      <c r="E7" s="360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406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57"/>
      <c r="IR7" s="357"/>
      <c r="IS7" s="357"/>
      <c r="IT7" s="357"/>
      <c r="IU7" s="357"/>
      <c r="IV7" s="357"/>
    </row>
    <row r="8" spans="1:256" ht="15">
      <c r="A8" s="354"/>
      <c r="B8" s="1021" t="s">
        <v>2</v>
      </c>
      <c r="C8" s="1022"/>
      <c r="D8" s="1022"/>
      <c r="E8" s="762">
        <f aca="true" t="shared" si="0" ref="E8:Q8">+E10+E20+E33+E40</f>
        <v>13474.883818389579</v>
      </c>
      <c r="F8" s="762">
        <f t="shared" si="0"/>
        <v>914.7388314000001</v>
      </c>
      <c r="G8" s="762">
        <f t="shared" si="0"/>
        <v>1184.42676891998</v>
      </c>
      <c r="H8" s="762">
        <f t="shared" si="0"/>
        <v>1076.9990291901001</v>
      </c>
      <c r="I8" s="762">
        <f t="shared" si="0"/>
        <v>1365.1023349901</v>
      </c>
      <c r="J8" s="762">
        <f t="shared" si="0"/>
        <v>1569.0977074000998</v>
      </c>
      <c r="K8" s="762">
        <f t="shared" si="0"/>
        <v>917.0728861199981</v>
      </c>
      <c r="L8" s="762">
        <f t="shared" si="0"/>
        <v>1212.2985723098998</v>
      </c>
      <c r="M8" s="762">
        <f t="shared" si="0"/>
        <v>1292.36448266</v>
      </c>
      <c r="N8" s="762">
        <f t="shared" si="0"/>
        <v>1217.9720547601999</v>
      </c>
      <c r="O8" s="762">
        <f t="shared" si="0"/>
        <v>930.1367889790025</v>
      </c>
      <c r="P8" s="762">
        <f t="shared" si="0"/>
        <v>869.20193296</v>
      </c>
      <c r="Q8" s="762">
        <f t="shared" si="0"/>
        <v>913.1374287002</v>
      </c>
      <c r="R8" s="407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2:18" s="348" customFormat="1" ht="15">
      <c r="B9" s="362"/>
      <c r="E9" s="763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408"/>
    </row>
    <row r="10" spans="2:18" ht="15">
      <c r="B10" s="363"/>
      <c r="C10" s="364" t="s">
        <v>47</v>
      </c>
      <c r="D10" s="365"/>
      <c r="E10" s="762">
        <f aca="true" t="shared" si="1" ref="E10:Q10">SUM(E12:E17)</f>
        <v>5635.762284580199</v>
      </c>
      <c r="F10" s="762">
        <f t="shared" si="1"/>
        <v>268.975</v>
      </c>
      <c r="G10" s="762">
        <f t="shared" si="1"/>
        <v>434.9599999999999</v>
      </c>
      <c r="H10" s="762">
        <f t="shared" si="1"/>
        <v>398.4510001</v>
      </c>
      <c r="I10" s="762">
        <f t="shared" si="1"/>
        <v>701.37999898</v>
      </c>
      <c r="J10" s="762">
        <f t="shared" si="1"/>
        <v>782.4650000999999</v>
      </c>
      <c r="K10" s="762">
        <f t="shared" si="1"/>
        <v>660.3899997000001</v>
      </c>
      <c r="L10" s="762">
        <f t="shared" si="1"/>
        <v>726.2249999</v>
      </c>
      <c r="M10" s="762">
        <f t="shared" si="1"/>
        <v>341.8</v>
      </c>
      <c r="N10" s="762">
        <f t="shared" si="1"/>
        <v>524.8042558</v>
      </c>
      <c r="O10" s="762">
        <f t="shared" si="1"/>
        <v>360.194</v>
      </c>
      <c r="P10" s="762">
        <f t="shared" si="1"/>
        <v>239.843</v>
      </c>
      <c r="Q10" s="762">
        <f t="shared" si="1"/>
        <v>196.2750300002</v>
      </c>
      <c r="R10" s="407"/>
    </row>
    <row r="11" spans="2:18" ht="15">
      <c r="B11" s="366"/>
      <c r="C11" s="367"/>
      <c r="E11" s="765" t="s">
        <v>52</v>
      </c>
      <c r="F11" s="766"/>
      <c r="G11" s="766"/>
      <c r="H11" s="766"/>
      <c r="I11" s="767"/>
      <c r="J11" s="767"/>
      <c r="K11" s="766"/>
      <c r="L11" s="766"/>
      <c r="M11" s="766"/>
      <c r="N11" s="766"/>
      <c r="O11" s="766"/>
      <c r="P11" s="766"/>
      <c r="Q11" s="768"/>
      <c r="R11" s="409"/>
    </row>
    <row r="12" spans="2:18" ht="15">
      <c r="B12" s="366"/>
      <c r="C12" s="367"/>
      <c r="D12" s="331" t="s">
        <v>48</v>
      </c>
      <c r="E12" s="768">
        <f aca="true" t="shared" si="2" ref="E12:E17">SUM(F12:Q12)</f>
        <v>778.5119987800001</v>
      </c>
      <c r="F12" s="746">
        <v>18.29</v>
      </c>
      <c r="G12" s="746">
        <v>18.44</v>
      </c>
      <c r="H12" s="746">
        <v>18.68</v>
      </c>
      <c r="I12" s="746">
        <v>144.91999898</v>
      </c>
      <c r="J12" s="746">
        <v>165.635</v>
      </c>
      <c r="K12" s="746">
        <v>110.98999990000002</v>
      </c>
      <c r="L12" s="746">
        <v>131.9499999</v>
      </c>
      <c r="M12" s="746">
        <v>111.86</v>
      </c>
      <c r="N12" s="746">
        <v>20.17</v>
      </c>
      <c r="O12" s="746">
        <v>19.964000000000002</v>
      </c>
      <c r="P12" s="746">
        <v>0.003</v>
      </c>
      <c r="Q12" s="746">
        <v>17.61</v>
      </c>
      <c r="R12" s="409"/>
    </row>
    <row r="13" spans="2:18" ht="15">
      <c r="B13" s="366"/>
      <c r="C13" s="367"/>
      <c r="D13" s="332" t="s">
        <v>50</v>
      </c>
      <c r="E13" s="768">
        <f t="shared" si="2"/>
        <v>2165.8609998</v>
      </c>
      <c r="F13" s="746">
        <v>173.70000000000002</v>
      </c>
      <c r="G13" s="746">
        <v>319.04999999999995</v>
      </c>
      <c r="H13" s="746">
        <v>187.3760001</v>
      </c>
      <c r="I13" s="746">
        <v>251</v>
      </c>
      <c r="J13" s="746">
        <v>350.37000009999997</v>
      </c>
      <c r="K13" s="746">
        <v>172.3599998</v>
      </c>
      <c r="L13" s="746">
        <v>252.44</v>
      </c>
      <c r="M13" s="746">
        <v>77.86</v>
      </c>
      <c r="N13" s="746">
        <v>167.9649998</v>
      </c>
      <c r="O13" s="746">
        <v>110.17</v>
      </c>
      <c r="P13" s="746">
        <v>70.67</v>
      </c>
      <c r="Q13" s="746">
        <v>32.900000000000006</v>
      </c>
      <c r="R13" s="409"/>
    </row>
    <row r="14" spans="2:18" ht="15">
      <c r="B14" s="366"/>
      <c r="C14" s="367"/>
      <c r="D14" s="332" t="s">
        <v>55</v>
      </c>
      <c r="E14" s="768">
        <f t="shared" si="2"/>
        <v>376.4100300002</v>
      </c>
      <c r="F14" s="746">
        <v>76.985</v>
      </c>
      <c r="G14" s="746">
        <v>97.47</v>
      </c>
      <c r="H14" s="746" t="s">
        <v>52</v>
      </c>
      <c r="I14" s="746" t="s">
        <v>52</v>
      </c>
      <c r="J14" s="746" t="s">
        <v>52</v>
      </c>
      <c r="K14" s="746" t="s">
        <v>52</v>
      </c>
      <c r="L14" s="746" t="s">
        <v>52</v>
      </c>
      <c r="M14" s="746" t="s">
        <v>52</v>
      </c>
      <c r="N14" s="746" t="s">
        <v>52</v>
      </c>
      <c r="O14" s="746" t="s">
        <v>52</v>
      </c>
      <c r="P14" s="746">
        <v>112.75</v>
      </c>
      <c r="Q14" s="746">
        <v>89.2050300002</v>
      </c>
      <c r="R14" s="409"/>
    </row>
    <row r="15" spans="2:18" ht="15">
      <c r="B15" s="366"/>
      <c r="C15" s="367"/>
      <c r="D15" s="332" t="s">
        <v>58</v>
      </c>
      <c r="E15" s="768">
        <f t="shared" si="2"/>
        <v>1913.77</v>
      </c>
      <c r="F15" s="746" t="s">
        <v>52</v>
      </c>
      <c r="G15" s="746" t="s">
        <v>52</v>
      </c>
      <c r="H15" s="746">
        <v>155.02</v>
      </c>
      <c r="I15" s="746">
        <v>267.76</v>
      </c>
      <c r="J15" s="746">
        <v>190.88</v>
      </c>
      <c r="K15" s="746">
        <v>306.26000000000005</v>
      </c>
      <c r="L15" s="746">
        <v>285.16499999999996</v>
      </c>
      <c r="M15" s="746">
        <v>134.08</v>
      </c>
      <c r="N15" s="746">
        <v>306.91499999999996</v>
      </c>
      <c r="O15" s="746">
        <v>230.06</v>
      </c>
      <c r="P15" s="746">
        <v>37.63</v>
      </c>
      <c r="Q15" s="746" t="s">
        <v>52</v>
      </c>
      <c r="R15" s="409"/>
    </row>
    <row r="16" spans="2:18" ht="15">
      <c r="B16" s="366"/>
      <c r="C16" s="367"/>
      <c r="D16" s="332" t="s">
        <v>56</v>
      </c>
      <c r="E16" s="768">
        <f t="shared" si="2"/>
        <v>10.814255999999999</v>
      </c>
      <c r="F16" s="746" t="s">
        <v>52</v>
      </c>
      <c r="G16" s="746" t="s">
        <v>52</v>
      </c>
      <c r="H16" s="746" t="s">
        <v>52</v>
      </c>
      <c r="I16" s="746" t="s">
        <v>52</v>
      </c>
      <c r="J16" s="746" t="s">
        <v>52</v>
      </c>
      <c r="K16" s="746" t="s">
        <v>52</v>
      </c>
      <c r="L16" s="746" t="s">
        <v>52</v>
      </c>
      <c r="M16" s="746" t="s">
        <v>52</v>
      </c>
      <c r="N16" s="746">
        <v>10.814255999999999</v>
      </c>
      <c r="O16" s="746" t="s">
        <v>52</v>
      </c>
      <c r="P16" s="746" t="s">
        <v>52</v>
      </c>
      <c r="Q16" s="746" t="s">
        <v>52</v>
      </c>
      <c r="R16" s="409"/>
    </row>
    <row r="17" spans="2:21" ht="15">
      <c r="B17" s="366"/>
      <c r="C17" s="367"/>
      <c r="D17" s="332" t="s">
        <v>67</v>
      </c>
      <c r="E17" s="768">
        <f t="shared" si="2"/>
        <v>390.3949999999999</v>
      </c>
      <c r="F17" s="755">
        <v>0</v>
      </c>
      <c r="G17" s="755">
        <v>0</v>
      </c>
      <c r="H17" s="755">
        <v>37.375</v>
      </c>
      <c r="I17" s="755">
        <v>37.700000000000045</v>
      </c>
      <c r="J17" s="755">
        <v>75.57999999999993</v>
      </c>
      <c r="K17" s="755">
        <v>70.77999999999997</v>
      </c>
      <c r="L17" s="755">
        <v>56.66999999999996</v>
      </c>
      <c r="M17" s="755">
        <v>18</v>
      </c>
      <c r="N17" s="755">
        <v>18.939999999999998</v>
      </c>
      <c r="O17" s="755">
        <v>0</v>
      </c>
      <c r="P17" s="755">
        <v>18.789999999999992</v>
      </c>
      <c r="Q17" s="755">
        <v>56.56</v>
      </c>
      <c r="R17" s="409"/>
      <c r="U17" s="410"/>
    </row>
    <row r="18" spans="2:18" ht="14.25">
      <c r="B18" s="370"/>
      <c r="C18" s="371"/>
      <c r="D18" s="372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409"/>
    </row>
    <row r="19" spans="2:18" s="349" customFormat="1" ht="15">
      <c r="B19" s="373"/>
      <c r="C19" s="374"/>
      <c r="D19" s="374"/>
      <c r="E19" s="769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411"/>
    </row>
    <row r="20" spans="2:18" ht="15">
      <c r="B20" s="376"/>
      <c r="C20" s="364" t="s">
        <v>68</v>
      </c>
      <c r="D20" s="365"/>
      <c r="E20" s="762">
        <f aca="true" t="shared" si="3" ref="E20:Q20">SUM(E22:E31)</f>
        <v>7688.645471809081</v>
      </c>
      <c r="F20" s="762">
        <f t="shared" si="3"/>
        <v>645.7638314000001</v>
      </c>
      <c r="G20" s="762">
        <f t="shared" si="3"/>
        <v>733.8367689199802</v>
      </c>
      <c r="H20" s="762">
        <f t="shared" si="3"/>
        <v>630.92755809</v>
      </c>
      <c r="I20" s="762">
        <f t="shared" si="3"/>
        <v>652.0223360101</v>
      </c>
      <c r="J20" s="762">
        <f t="shared" si="3"/>
        <v>786.6327073001</v>
      </c>
      <c r="K20" s="762">
        <f t="shared" si="3"/>
        <v>256.682886419998</v>
      </c>
      <c r="L20" s="762">
        <f t="shared" si="3"/>
        <v>478.2735724099</v>
      </c>
      <c r="M20" s="762">
        <f t="shared" si="3"/>
        <v>950.5644826600001</v>
      </c>
      <c r="N20" s="762">
        <f t="shared" si="3"/>
        <v>676.7222079599999</v>
      </c>
      <c r="O20" s="762">
        <f t="shared" si="3"/>
        <v>539.7727889790026</v>
      </c>
      <c r="P20" s="762">
        <f t="shared" si="3"/>
        <v>620.5839329600001</v>
      </c>
      <c r="Q20" s="762">
        <f t="shared" si="3"/>
        <v>716.8623987</v>
      </c>
      <c r="R20" s="412"/>
    </row>
    <row r="21" spans="2:18" ht="14.25">
      <c r="B21" s="370"/>
      <c r="C21" s="367"/>
      <c r="D21" s="367"/>
      <c r="E21" s="766"/>
      <c r="F21" s="766"/>
      <c r="G21" s="766"/>
      <c r="H21" s="766"/>
      <c r="I21" s="767"/>
      <c r="J21" s="767"/>
      <c r="K21" s="766"/>
      <c r="L21" s="766"/>
      <c r="M21" s="766"/>
      <c r="N21" s="766"/>
      <c r="O21" s="766"/>
      <c r="P21" s="766"/>
      <c r="Q21" s="768"/>
      <c r="R21" s="409"/>
    </row>
    <row r="22" spans="2:18" ht="15">
      <c r="B22" s="366"/>
      <c r="C22" s="367"/>
      <c r="D22" s="331" t="s">
        <v>75</v>
      </c>
      <c r="E22" s="768">
        <f aca="true" t="shared" si="4" ref="E22:E31">SUM(F22:Q22)</f>
        <v>1869.4250000000002</v>
      </c>
      <c r="F22" s="746">
        <v>115.45000000000002</v>
      </c>
      <c r="G22" s="746">
        <v>148.48000000000002</v>
      </c>
      <c r="H22" s="746">
        <v>318.22</v>
      </c>
      <c r="I22" s="746">
        <v>263.71</v>
      </c>
      <c r="J22" s="746">
        <v>187.86</v>
      </c>
      <c r="K22" s="746">
        <v>20.475</v>
      </c>
      <c r="L22" s="746">
        <v>191.76000000000002</v>
      </c>
      <c r="M22" s="746">
        <v>219.2</v>
      </c>
      <c r="N22" s="746">
        <v>76.55</v>
      </c>
      <c r="O22" s="746">
        <v>151.4</v>
      </c>
      <c r="P22" s="746">
        <v>60.25</v>
      </c>
      <c r="Q22" s="746">
        <v>116.07</v>
      </c>
      <c r="R22" s="409"/>
    </row>
    <row r="23" spans="2:18" ht="15">
      <c r="B23" s="366"/>
      <c r="C23" s="367"/>
      <c r="D23" s="331" t="s">
        <v>77</v>
      </c>
      <c r="E23" s="768">
        <f t="shared" si="4"/>
        <v>2106.4201430091007</v>
      </c>
      <c r="F23" s="746">
        <v>137.7900012</v>
      </c>
      <c r="G23" s="746">
        <v>294.14</v>
      </c>
      <c r="H23" s="746">
        <v>106.04</v>
      </c>
      <c r="I23" s="746">
        <v>73.64</v>
      </c>
      <c r="J23" s="746">
        <v>216.53450820019998</v>
      </c>
      <c r="K23" s="746">
        <v>135.92975399999997</v>
      </c>
      <c r="L23" s="746">
        <v>82.2851389999</v>
      </c>
      <c r="M23" s="746">
        <v>341.43083181000003</v>
      </c>
      <c r="N23" s="746">
        <v>112.49</v>
      </c>
      <c r="O23" s="746">
        <v>173.07794199900056</v>
      </c>
      <c r="P23" s="746">
        <v>297.7019668</v>
      </c>
      <c r="Q23" s="746">
        <v>135.36</v>
      </c>
      <c r="R23" s="409"/>
    </row>
    <row r="24" spans="2:18" ht="15">
      <c r="B24" s="366"/>
      <c r="C24" s="367"/>
      <c r="D24" s="331" t="s">
        <v>106</v>
      </c>
      <c r="E24" s="768">
        <f t="shared" si="4"/>
        <v>760.29569102</v>
      </c>
      <c r="F24" s="746">
        <v>108.013691</v>
      </c>
      <c r="G24" s="746">
        <v>74</v>
      </c>
      <c r="H24" s="746">
        <v>52.33</v>
      </c>
      <c r="I24" s="746">
        <v>40.69</v>
      </c>
      <c r="J24" s="746">
        <v>58.971999999999994</v>
      </c>
      <c r="K24" s="746"/>
      <c r="L24" s="746">
        <v>50.598</v>
      </c>
      <c r="M24" s="746">
        <v>59.025999999999996</v>
      </c>
      <c r="N24" s="746">
        <v>70.24000000000001</v>
      </c>
      <c r="O24" s="746">
        <v>58.146</v>
      </c>
      <c r="P24" s="746">
        <v>86.32000002000001</v>
      </c>
      <c r="Q24" s="746">
        <v>101.96</v>
      </c>
      <c r="R24" s="409"/>
    </row>
    <row r="25" spans="2:18" ht="15">
      <c r="B25" s="366"/>
      <c r="C25" s="367"/>
      <c r="D25" s="331" t="s">
        <v>69</v>
      </c>
      <c r="E25" s="768">
        <f t="shared" si="4"/>
        <v>414.136914410012</v>
      </c>
      <c r="F25" s="746">
        <v>22.430139999999998</v>
      </c>
      <c r="G25" s="746">
        <v>0.86408902001</v>
      </c>
      <c r="H25" s="746">
        <v>30.17000011</v>
      </c>
      <c r="I25" s="746">
        <v>36.22</v>
      </c>
      <c r="J25" s="746">
        <v>27.8600001</v>
      </c>
      <c r="K25" s="746">
        <v>36.3810722</v>
      </c>
      <c r="L25" s="746">
        <v>66.19508301</v>
      </c>
      <c r="M25" s="746">
        <v>82.43100000000001</v>
      </c>
      <c r="N25" s="746">
        <v>23.94549597</v>
      </c>
      <c r="O25" s="746">
        <v>30.750034000002</v>
      </c>
      <c r="P25" s="746">
        <v>11.83</v>
      </c>
      <c r="Q25" s="746">
        <v>45.06</v>
      </c>
      <c r="R25" s="409"/>
    </row>
    <row r="26" spans="2:18" ht="15">
      <c r="B26" s="366"/>
      <c r="C26" s="367"/>
      <c r="D26" s="331" t="s">
        <v>107</v>
      </c>
      <c r="E26" s="768">
        <f t="shared" si="4"/>
        <v>1177.3699984</v>
      </c>
      <c r="F26" s="746">
        <v>218.5899992</v>
      </c>
      <c r="G26" s="746">
        <v>59.57000000000001</v>
      </c>
      <c r="H26" s="746" t="s">
        <v>52</v>
      </c>
      <c r="I26" s="746" t="s">
        <v>52</v>
      </c>
      <c r="J26" s="746">
        <v>118.83</v>
      </c>
      <c r="K26" s="746">
        <v>39.6400002</v>
      </c>
      <c r="L26" s="746">
        <v>60.269999999999996</v>
      </c>
      <c r="M26" s="746">
        <v>127.99999969999999</v>
      </c>
      <c r="N26" s="746">
        <v>277.39</v>
      </c>
      <c r="O26" s="746">
        <v>39.34</v>
      </c>
      <c r="P26" s="746">
        <v>19.69</v>
      </c>
      <c r="Q26" s="746">
        <v>216.0499993</v>
      </c>
      <c r="R26" s="409"/>
    </row>
    <row r="27" spans="2:18" ht="15">
      <c r="B27" s="366"/>
      <c r="C27" s="367"/>
      <c r="D27" s="331" t="s">
        <v>83</v>
      </c>
      <c r="E27" s="768">
        <f t="shared" si="4"/>
        <v>29.2394939</v>
      </c>
      <c r="F27" s="746"/>
      <c r="G27" s="746">
        <v>7.7694939000000005</v>
      </c>
      <c r="H27" s="746" t="s">
        <v>52</v>
      </c>
      <c r="I27" s="746" t="s">
        <v>52</v>
      </c>
      <c r="J27" s="746">
        <v>21.47</v>
      </c>
      <c r="K27" s="746" t="s">
        <v>52</v>
      </c>
      <c r="L27" s="746" t="s">
        <v>52</v>
      </c>
      <c r="M27" s="746" t="s">
        <v>52</v>
      </c>
      <c r="N27" s="746" t="s">
        <v>52</v>
      </c>
      <c r="O27" s="746" t="s">
        <v>52</v>
      </c>
      <c r="P27" s="746" t="s">
        <v>52</v>
      </c>
      <c r="Q27" s="746" t="s">
        <v>52</v>
      </c>
      <c r="R27" s="409"/>
    </row>
    <row r="28" spans="2:18" ht="15">
      <c r="B28" s="366"/>
      <c r="C28" s="367"/>
      <c r="D28" s="331" t="s">
        <v>72</v>
      </c>
      <c r="E28" s="768">
        <f t="shared" si="4"/>
        <v>454.00000000000006</v>
      </c>
      <c r="F28" s="746">
        <v>43.49</v>
      </c>
      <c r="G28" s="746">
        <v>108.82000000000001</v>
      </c>
      <c r="H28" s="746">
        <v>42.6</v>
      </c>
      <c r="I28" s="746">
        <v>65.42</v>
      </c>
      <c r="J28" s="746">
        <v>42.870000000000005</v>
      </c>
      <c r="K28" s="746">
        <v>21.41</v>
      </c>
      <c r="L28" s="746" t="s">
        <v>52</v>
      </c>
      <c r="M28" s="746" t="s">
        <v>52</v>
      </c>
      <c r="N28" s="746" t="s">
        <v>52</v>
      </c>
      <c r="O28" s="746">
        <v>86.21000000000001</v>
      </c>
      <c r="P28" s="746">
        <v>21.6</v>
      </c>
      <c r="Q28" s="746">
        <v>21.58</v>
      </c>
      <c r="R28" s="409"/>
    </row>
    <row r="29" spans="2:18" ht="15">
      <c r="B29" s="366"/>
      <c r="C29" s="367"/>
      <c r="D29" s="331" t="s">
        <v>76</v>
      </c>
      <c r="E29" s="768">
        <f t="shared" si="4"/>
        <v>29.017680069999997</v>
      </c>
      <c r="F29" s="746" t="s">
        <v>52</v>
      </c>
      <c r="G29" s="746" t="s">
        <v>52</v>
      </c>
      <c r="H29" s="746">
        <v>0.93755798</v>
      </c>
      <c r="I29" s="746">
        <v>0.35026801</v>
      </c>
      <c r="J29" s="746">
        <v>0.53206</v>
      </c>
      <c r="K29" s="746">
        <v>2.84701302</v>
      </c>
      <c r="L29" s="746" t="s">
        <v>52</v>
      </c>
      <c r="M29" s="746">
        <v>7.15664995</v>
      </c>
      <c r="N29" s="746">
        <v>2.3267119899999997</v>
      </c>
      <c r="O29" s="746">
        <v>0.8331779800000001</v>
      </c>
      <c r="P29" s="746">
        <v>9.58184214</v>
      </c>
      <c r="Q29" s="746">
        <v>4.452399</v>
      </c>
      <c r="R29" s="409"/>
    </row>
    <row r="30" spans="2:18" ht="15">
      <c r="B30" s="377"/>
      <c r="C30" s="367"/>
      <c r="D30" s="332" t="s">
        <v>108</v>
      </c>
      <c r="E30" s="768">
        <f t="shared" si="4"/>
        <v>54.2400004</v>
      </c>
      <c r="F30" s="746" t="s">
        <v>52</v>
      </c>
      <c r="G30" s="746" t="s">
        <v>52</v>
      </c>
      <c r="H30" s="746" t="s">
        <v>52</v>
      </c>
      <c r="I30" s="746" t="s">
        <v>52</v>
      </c>
      <c r="J30" s="746" t="s">
        <v>52</v>
      </c>
      <c r="K30" s="746" t="s">
        <v>52</v>
      </c>
      <c r="L30" s="746">
        <v>27.140000399999998</v>
      </c>
      <c r="M30" s="746" t="s">
        <v>52</v>
      </c>
      <c r="N30" s="746" t="s">
        <v>52</v>
      </c>
      <c r="O30" s="746" t="s">
        <v>52</v>
      </c>
      <c r="P30" s="746" t="s">
        <v>52</v>
      </c>
      <c r="Q30" s="746">
        <v>27.1</v>
      </c>
      <c r="R30" s="409"/>
    </row>
    <row r="31" spans="2:18" ht="14.25">
      <c r="B31" s="377"/>
      <c r="C31" s="367"/>
      <c r="D31" s="332" t="s">
        <v>67</v>
      </c>
      <c r="E31" s="768">
        <f t="shared" si="4"/>
        <v>794.5005505999679</v>
      </c>
      <c r="F31" s="768">
        <v>0</v>
      </c>
      <c r="G31" s="768">
        <v>40.193185999969955</v>
      </c>
      <c r="H31" s="768">
        <v>80.63000000000011</v>
      </c>
      <c r="I31" s="768">
        <v>171.99206800010006</v>
      </c>
      <c r="J31" s="768">
        <v>111.70413899990001</v>
      </c>
      <c r="K31" s="768">
        <v>4.6999998005503585E-05</v>
      </c>
      <c r="L31" s="768">
        <v>0.02534999999994625</v>
      </c>
      <c r="M31" s="768">
        <v>113.32000120000009</v>
      </c>
      <c r="N31" s="768">
        <v>113.77999999999986</v>
      </c>
      <c r="O31" s="768">
        <v>0.015634999999974752</v>
      </c>
      <c r="P31" s="768">
        <v>113.6101240000001</v>
      </c>
      <c r="Q31" s="768">
        <v>49.23000039999988</v>
      </c>
      <c r="R31" s="409"/>
    </row>
    <row r="32" spans="2:19" ht="15">
      <c r="B32" s="378"/>
      <c r="C32" s="374"/>
      <c r="D32" s="374"/>
      <c r="E32" s="769"/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409"/>
      <c r="S32" s="350"/>
    </row>
    <row r="33" spans="2:18" ht="15">
      <c r="B33" s="363"/>
      <c r="C33" s="364" t="s">
        <v>84</v>
      </c>
      <c r="D33" s="365"/>
      <c r="E33" s="762">
        <f>SUM(E35:E38)</f>
        <v>150.4760620003</v>
      </c>
      <c r="F33" s="762">
        <f aca="true" t="shared" si="5" ref="F33:Q33">SUM(F35:F37)</f>
        <v>0</v>
      </c>
      <c r="G33" s="762">
        <f t="shared" si="5"/>
        <v>15.63</v>
      </c>
      <c r="H33" s="762">
        <f t="shared" si="5"/>
        <v>47.6204710001</v>
      </c>
      <c r="I33" s="762">
        <f t="shared" si="5"/>
        <v>11.7</v>
      </c>
      <c r="J33" s="762">
        <f t="shared" si="5"/>
        <v>0</v>
      </c>
      <c r="K33" s="762">
        <f>SUM(K35:K38)</f>
        <v>0</v>
      </c>
      <c r="L33" s="762">
        <f t="shared" si="5"/>
        <v>7.8</v>
      </c>
      <c r="M33" s="762">
        <f t="shared" si="5"/>
        <v>0</v>
      </c>
      <c r="N33" s="762">
        <f t="shared" si="5"/>
        <v>16.4455910002</v>
      </c>
      <c r="O33" s="762">
        <f t="shared" si="5"/>
        <v>30.17</v>
      </c>
      <c r="P33" s="762">
        <f t="shared" si="5"/>
        <v>8.775</v>
      </c>
      <c r="Q33" s="762">
        <f t="shared" si="5"/>
        <v>0</v>
      </c>
      <c r="R33" s="407"/>
    </row>
    <row r="34" spans="2:18" ht="14.25">
      <c r="B34" s="366"/>
      <c r="C34" s="367"/>
      <c r="D34" s="367"/>
      <c r="E34" s="768" t="s">
        <v>52</v>
      </c>
      <c r="F34" s="766"/>
      <c r="G34" s="766"/>
      <c r="H34" s="766"/>
      <c r="I34" s="767"/>
      <c r="J34" s="767"/>
      <c r="K34" s="766"/>
      <c r="L34" s="766"/>
      <c r="M34" s="766"/>
      <c r="N34" s="766"/>
      <c r="O34" s="766"/>
      <c r="P34" s="766"/>
      <c r="Q34" s="768"/>
      <c r="R34" s="409"/>
    </row>
    <row r="35" spans="2:18" ht="15.75">
      <c r="B35" s="366"/>
      <c r="C35" s="367"/>
      <c r="D35" s="332" t="s">
        <v>88</v>
      </c>
      <c r="E35" s="768">
        <f>SUM(F35:Q35)</f>
        <v>32.7810620003</v>
      </c>
      <c r="F35" s="746" t="s">
        <v>52</v>
      </c>
      <c r="G35" s="746" t="s">
        <v>52</v>
      </c>
      <c r="H35" s="770">
        <v>16.3354710001</v>
      </c>
      <c r="I35" s="746" t="s">
        <v>52</v>
      </c>
      <c r="J35" s="746" t="s">
        <v>52</v>
      </c>
      <c r="K35" s="746" t="s">
        <v>52</v>
      </c>
      <c r="L35" s="746" t="s">
        <v>52</v>
      </c>
      <c r="M35" s="746" t="s">
        <v>52</v>
      </c>
      <c r="N35" s="770">
        <v>16.4455910002</v>
      </c>
      <c r="O35" s="770"/>
      <c r="P35" s="746" t="s">
        <v>52</v>
      </c>
      <c r="Q35" s="746" t="s">
        <v>52</v>
      </c>
      <c r="R35" s="409"/>
    </row>
    <row r="36" spans="2:18" ht="15.75">
      <c r="B36" s="366"/>
      <c r="C36" s="367"/>
      <c r="D36" s="332" t="s">
        <v>89</v>
      </c>
      <c r="E36" s="768">
        <f>SUM(F36:Q36)</f>
        <v>105.36</v>
      </c>
      <c r="F36" s="746" t="s">
        <v>52</v>
      </c>
      <c r="G36" s="770">
        <v>15.63</v>
      </c>
      <c r="H36" s="770">
        <v>31.285</v>
      </c>
      <c r="I36" s="770">
        <v>11.7</v>
      </c>
      <c r="J36" s="746" t="s">
        <v>52</v>
      </c>
      <c r="K36" s="746" t="s">
        <v>52</v>
      </c>
      <c r="L36" s="770">
        <v>7.8</v>
      </c>
      <c r="M36" s="746" t="s">
        <v>52</v>
      </c>
      <c r="N36" s="746" t="s">
        <v>52</v>
      </c>
      <c r="O36" s="770">
        <v>30.17</v>
      </c>
      <c r="P36" s="770">
        <v>8.775</v>
      </c>
      <c r="Q36" s="746" t="s">
        <v>52</v>
      </c>
      <c r="R36" s="409"/>
    </row>
    <row r="37" spans="2:18" ht="16.5" customHeight="1">
      <c r="B37" s="366"/>
      <c r="C37" s="367"/>
      <c r="D37" s="332" t="s">
        <v>85</v>
      </c>
      <c r="E37" s="768">
        <f>SUM(F37:Q37)</f>
        <v>0</v>
      </c>
      <c r="F37" s="770"/>
      <c r="G37" s="770"/>
      <c r="H37" s="770"/>
      <c r="I37" s="770"/>
      <c r="J37" s="770"/>
      <c r="K37" s="770"/>
      <c r="L37" s="770"/>
      <c r="M37" s="770"/>
      <c r="N37" s="770"/>
      <c r="O37" s="770"/>
      <c r="P37" s="770"/>
      <c r="Q37" s="770"/>
      <c r="R37" s="409"/>
    </row>
    <row r="38" spans="2:18" ht="16.5" customHeight="1">
      <c r="B38" s="377"/>
      <c r="C38" s="367"/>
      <c r="D38" s="332" t="s">
        <v>67</v>
      </c>
      <c r="E38" s="768">
        <f>SUM(F38:Q38)</f>
        <v>12.335</v>
      </c>
      <c r="F38" s="746" t="s">
        <v>52</v>
      </c>
      <c r="G38" s="746" t="s">
        <v>52</v>
      </c>
      <c r="H38" s="746" t="s">
        <v>52</v>
      </c>
      <c r="I38" s="746" t="s">
        <v>52</v>
      </c>
      <c r="J38" s="746" t="s">
        <v>52</v>
      </c>
      <c r="K38" s="746" t="s">
        <v>52</v>
      </c>
      <c r="L38" s="746" t="s">
        <v>52</v>
      </c>
      <c r="M38" s="746" t="s">
        <v>52</v>
      </c>
      <c r="N38" s="770">
        <v>12.335</v>
      </c>
      <c r="O38" s="746" t="s">
        <v>52</v>
      </c>
      <c r="P38" s="746" t="s">
        <v>52</v>
      </c>
      <c r="Q38" s="746" t="s">
        <v>52</v>
      </c>
      <c r="R38" s="409"/>
    </row>
    <row r="39" spans="2:18" s="350" customFormat="1" ht="15">
      <c r="B39" s="378"/>
      <c r="C39" s="374"/>
      <c r="D39" s="374"/>
      <c r="E39" s="375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409"/>
    </row>
    <row r="40" spans="2:18" ht="15" hidden="1">
      <c r="B40" s="363"/>
      <c r="C40" s="364" t="s">
        <v>94</v>
      </c>
      <c r="D40" s="365"/>
      <c r="E40" s="361">
        <f aca="true" t="shared" si="6" ref="E40:Q40">SUM(E42:E43)</f>
        <v>0</v>
      </c>
      <c r="F40" s="361">
        <f t="shared" si="6"/>
        <v>0</v>
      </c>
      <c r="G40" s="361">
        <f t="shared" si="6"/>
        <v>0</v>
      </c>
      <c r="H40" s="361">
        <f t="shared" si="6"/>
        <v>0</v>
      </c>
      <c r="I40" s="361">
        <f t="shared" si="6"/>
        <v>0</v>
      </c>
      <c r="J40" s="361">
        <f t="shared" si="6"/>
        <v>0</v>
      </c>
      <c r="K40" s="361">
        <f t="shared" si="6"/>
        <v>0</v>
      </c>
      <c r="L40" s="361">
        <f t="shared" si="6"/>
        <v>0</v>
      </c>
      <c r="M40" s="361">
        <f t="shared" si="6"/>
        <v>0</v>
      </c>
      <c r="N40" s="361">
        <f t="shared" si="6"/>
        <v>0</v>
      </c>
      <c r="O40" s="361">
        <f t="shared" si="6"/>
        <v>0</v>
      </c>
      <c r="P40" s="361">
        <f t="shared" si="6"/>
        <v>0</v>
      </c>
      <c r="Q40" s="361">
        <f t="shared" si="6"/>
        <v>0</v>
      </c>
      <c r="R40" s="407"/>
    </row>
    <row r="41" spans="2:18" ht="14.25" hidden="1">
      <c r="B41" s="366"/>
      <c r="C41" s="367"/>
      <c r="D41" s="367"/>
      <c r="E41" s="368"/>
      <c r="F41" s="368"/>
      <c r="G41" s="368"/>
      <c r="H41" s="368"/>
      <c r="I41" s="394"/>
      <c r="J41" s="394"/>
      <c r="K41" s="368"/>
      <c r="L41" s="368"/>
      <c r="M41" s="368"/>
      <c r="N41" s="368"/>
      <c r="O41" s="368"/>
      <c r="P41" s="368"/>
      <c r="Q41" s="368"/>
      <c r="R41" s="409"/>
    </row>
    <row r="42" spans="2:18" ht="15" hidden="1">
      <c r="B42" s="366"/>
      <c r="C42" s="367"/>
      <c r="D42" s="379" t="s">
        <v>96</v>
      </c>
      <c r="E42" s="369">
        <f>SUM(F42:Q42)</f>
        <v>0</v>
      </c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09"/>
    </row>
    <row r="43" spans="2:18" ht="15" hidden="1">
      <c r="B43" s="366"/>
      <c r="C43" s="367"/>
      <c r="D43" s="379" t="s">
        <v>108</v>
      </c>
      <c r="E43" s="369">
        <f>SUM(F43:Q43)</f>
        <v>0</v>
      </c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09"/>
    </row>
    <row r="44" spans="2:18" s="347" customFormat="1" ht="15" customHeight="1" hidden="1">
      <c r="B44" s="378"/>
      <c r="C44" s="374"/>
      <c r="D44" s="374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411"/>
    </row>
    <row r="45" spans="2:18" ht="14.25">
      <c r="B45" s="381"/>
      <c r="C45" s="382"/>
      <c r="E45" s="383"/>
      <c r="F45" s="383"/>
      <c r="G45" s="383"/>
      <c r="H45" s="383"/>
      <c r="I45" s="395"/>
      <c r="J45" s="395"/>
      <c r="K45" s="396"/>
      <c r="L45" s="396"/>
      <c r="M45" s="396"/>
      <c r="N45" s="396"/>
      <c r="O45" s="396"/>
      <c r="P45" s="396"/>
      <c r="Q45" s="396"/>
      <c r="R45" s="413"/>
    </row>
    <row r="46" spans="4:10" ht="6.75" customHeight="1">
      <c r="D46" s="384"/>
      <c r="E46" s="385"/>
      <c r="F46" s="384"/>
      <c r="G46" s="384"/>
      <c r="H46" s="384"/>
      <c r="I46" s="397"/>
      <c r="J46" s="397"/>
    </row>
    <row r="47" spans="2:10" ht="13.5" customHeight="1">
      <c r="B47" s="352" t="s">
        <v>102</v>
      </c>
      <c r="D47" s="350"/>
      <c r="E47" s="386"/>
      <c r="F47" s="350"/>
      <c r="G47" s="350"/>
      <c r="H47" s="350"/>
      <c r="I47" s="349"/>
      <c r="J47" s="349"/>
    </row>
    <row r="48" spans="2:10" ht="15">
      <c r="B48" s="216" t="s">
        <v>184</v>
      </c>
      <c r="D48" s="350"/>
      <c r="E48" s="386"/>
      <c r="F48" s="350"/>
      <c r="G48" s="350"/>
      <c r="H48" s="350"/>
      <c r="I48" s="349"/>
      <c r="J48" s="349"/>
    </row>
    <row r="49" spans="2:10" s="351" customFormat="1" ht="15">
      <c r="B49" s="216" t="s">
        <v>185</v>
      </c>
      <c r="D49" s="387"/>
      <c r="E49" s="388"/>
      <c r="F49" s="387"/>
      <c r="G49" s="387"/>
      <c r="H49" s="387"/>
      <c r="I49" s="398"/>
      <c r="J49" s="398"/>
    </row>
    <row r="50" spans="2:18" s="351" customFormat="1" ht="15">
      <c r="B50" s="389"/>
      <c r="D50" s="390"/>
      <c r="E50" s="391"/>
      <c r="F50" s="390"/>
      <c r="G50" s="390"/>
      <c r="H50" s="390"/>
      <c r="I50" s="390"/>
      <c r="J50" s="390"/>
      <c r="K50" s="399"/>
      <c r="L50" s="399"/>
      <c r="M50" s="399"/>
      <c r="N50" s="399"/>
      <c r="O50" s="399"/>
      <c r="P50" s="399"/>
      <c r="Q50" s="399"/>
      <c r="R50" s="399"/>
    </row>
    <row r="51" spans="2:19" s="351" customFormat="1" ht="15">
      <c r="B51" s="389"/>
      <c r="D51" s="390"/>
      <c r="E51" s="391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7"/>
    </row>
    <row r="52" spans="2:19" s="351" customFormat="1" ht="15">
      <c r="B52" s="389"/>
      <c r="D52" s="390"/>
      <c r="E52" s="391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87"/>
    </row>
    <row r="53" spans="2:19" s="351" customFormat="1" ht="15">
      <c r="B53" s="389"/>
      <c r="D53" s="390"/>
      <c r="E53" s="391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87"/>
    </row>
    <row r="54" spans="4:19" s="351" customFormat="1" ht="15">
      <c r="D54" s="390"/>
      <c r="E54" s="391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7"/>
    </row>
    <row r="55" spans="4:19" s="351" customFormat="1" ht="15">
      <c r="D55" s="390"/>
      <c r="E55" s="391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87"/>
    </row>
    <row r="56" spans="4:19" s="351" customFormat="1" ht="15">
      <c r="D56" s="390"/>
      <c r="E56" s="391"/>
      <c r="F56" s="390"/>
      <c r="G56" s="390"/>
      <c r="H56" s="390"/>
      <c r="I56" s="390"/>
      <c r="J56" s="390"/>
      <c r="K56" s="398"/>
      <c r="L56" s="398"/>
      <c r="M56" s="390"/>
      <c r="N56" s="390"/>
      <c r="O56" s="390"/>
      <c r="P56" s="390"/>
      <c r="Q56" s="390"/>
      <c r="R56" s="390"/>
      <c r="S56" s="387"/>
    </row>
    <row r="57" spans="4:19" s="351" customFormat="1" ht="15">
      <c r="D57" s="390"/>
      <c r="E57" s="391"/>
      <c r="F57" s="390"/>
      <c r="G57" s="390"/>
      <c r="H57" s="390"/>
      <c r="I57" s="390"/>
      <c r="J57" s="390"/>
      <c r="K57" s="398"/>
      <c r="L57" s="398"/>
      <c r="M57" s="390"/>
      <c r="N57" s="390"/>
      <c r="O57" s="390"/>
      <c r="P57" s="390"/>
      <c r="Q57" s="390"/>
      <c r="R57" s="390"/>
      <c r="S57" s="387"/>
    </row>
    <row r="58" spans="4:19" s="351" customFormat="1" ht="15">
      <c r="D58" s="390"/>
      <c r="E58" s="391"/>
      <c r="F58" s="390"/>
      <c r="G58" s="390"/>
      <c r="H58" s="390"/>
      <c r="I58" s="390"/>
      <c r="J58" s="390"/>
      <c r="K58" s="398"/>
      <c r="L58" s="400">
        <f>SUM(L59:L65)</f>
        <v>18410.650747019114</v>
      </c>
      <c r="M58" s="390">
        <f>+E8-L58</f>
        <v>-4935.766928629535</v>
      </c>
      <c r="N58" s="390"/>
      <c r="O58" s="390"/>
      <c r="P58" s="390"/>
      <c r="Q58" s="390"/>
      <c r="R58" s="390"/>
      <c r="S58" s="387"/>
    </row>
    <row r="59" spans="4:19" s="351" customFormat="1" ht="15">
      <c r="D59" s="392"/>
      <c r="E59" s="391">
        <f>SUM(E60:E67)</f>
        <v>13474.883818389579</v>
      </c>
      <c r="F59" s="392"/>
      <c r="G59" s="390"/>
      <c r="H59" s="390"/>
      <c r="I59" s="390"/>
      <c r="J59" s="390"/>
      <c r="K59" s="401" t="s">
        <v>48</v>
      </c>
      <c r="L59" s="402">
        <f>+E12</f>
        <v>778.5119987800001</v>
      </c>
      <c r="M59" s="403"/>
      <c r="N59" s="404"/>
      <c r="O59" s="390"/>
      <c r="P59" s="390"/>
      <c r="Q59" s="390"/>
      <c r="R59" s="390"/>
      <c r="S59" s="387"/>
    </row>
    <row r="60" spans="4:19" s="351" customFormat="1" ht="15">
      <c r="D60" s="392" t="s">
        <v>47</v>
      </c>
      <c r="E60" s="391">
        <f>E10</f>
        <v>5635.762284580199</v>
      </c>
      <c r="F60" s="393">
        <f>+E60/$E$59*100</f>
        <v>41.82419945535192</v>
      </c>
      <c r="G60" s="390"/>
      <c r="H60" s="390"/>
      <c r="I60" s="390"/>
      <c r="J60" s="390"/>
      <c r="K60" s="401" t="s">
        <v>75</v>
      </c>
      <c r="L60" s="402">
        <f>+E22</f>
        <v>1869.4250000000002</v>
      </c>
      <c r="M60" s="403"/>
      <c r="N60" s="390"/>
      <c r="O60" s="390"/>
      <c r="P60" s="390"/>
      <c r="Q60" s="390"/>
      <c r="R60" s="390"/>
      <c r="S60" s="387"/>
    </row>
    <row r="61" spans="4:19" s="351" customFormat="1" ht="15">
      <c r="D61" s="392" t="s">
        <v>68</v>
      </c>
      <c r="E61" s="391">
        <f>E20</f>
        <v>7688.645471809081</v>
      </c>
      <c r="F61" s="393">
        <f>+E61/$E$59*100</f>
        <v>57.05908544692724</v>
      </c>
      <c r="G61" s="390"/>
      <c r="H61" s="390"/>
      <c r="I61" s="390"/>
      <c r="J61" s="390"/>
      <c r="K61" s="401" t="s">
        <v>50</v>
      </c>
      <c r="L61" s="402">
        <f>+E13</f>
        <v>2165.8609998</v>
      </c>
      <c r="M61" s="403"/>
      <c r="N61" s="390"/>
      <c r="O61" s="390"/>
      <c r="P61" s="390"/>
      <c r="Q61" s="390"/>
      <c r="R61" s="390"/>
      <c r="S61" s="387"/>
    </row>
    <row r="62" spans="4:19" s="351" customFormat="1" ht="15">
      <c r="D62" s="392" t="s">
        <v>104</v>
      </c>
      <c r="E62" s="391">
        <f>E33</f>
        <v>150.4760620003</v>
      </c>
      <c r="F62" s="393">
        <f>+E62/$E$59*100</f>
        <v>1.1167150977208486</v>
      </c>
      <c r="G62" s="390"/>
      <c r="H62" s="390"/>
      <c r="I62" s="390"/>
      <c r="J62" s="390"/>
      <c r="K62" s="401" t="s">
        <v>77</v>
      </c>
      <c r="L62" s="402">
        <f>+E23</f>
        <v>2106.4201430091007</v>
      </c>
      <c r="M62" s="403"/>
      <c r="N62" s="390"/>
      <c r="O62" s="390"/>
      <c r="P62" s="390"/>
      <c r="Q62" s="390"/>
      <c r="R62" s="390"/>
      <c r="S62" s="387"/>
    </row>
    <row r="63" spans="4:19" s="351" customFormat="1" ht="15">
      <c r="D63" s="392" t="s">
        <v>105</v>
      </c>
      <c r="E63" s="391">
        <f>E40</f>
        <v>0</v>
      </c>
      <c r="F63" s="393">
        <f>+E63/$E$59*100</f>
        <v>0</v>
      </c>
      <c r="G63" s="390"/>
      <c r="H63" s="390"/>
      <c r="I63" s="390"/>
      <c r="J63" s="390"/>
      <c r="K63" s="401" t="s">
        <v>106</v>
      </c>
      <c r="L63" s="402">
        <f>+E24</f>
        <v>760.29569102</v>
      </c>
      <c r="M63" s="403"/>
      <c r="N63" s="390"/>
      <c r="O63" s="390"/>
      <c r="P63" s="390"/>
      <c r="Q63" s="390"/>
      <c r="R63" s="390"/>
      <c r="S63" s="387"/>
    </row>
    <row r="64" spans="4:19" s="351" customFormat="1" ht="15">
      <c r="D64" s="392"/>
      <c r="E64" s="391"/>
      <c r="F64" s="393"/>
      <c r="G64" s="390"/>
      <c r="H64" s="390"/>
      <c r="I64" s="390"/>
      <c r="J64" s="390"/>
      <c r="K64" s="401" t="s">
        <v>69</v>
      </c>
      <c r="L64" s="402">
        <f>+E25</f>
        <v>414.136914410012</v>
      </c>
      <c r="M64" s="403"/>
      <c r="N64" s="390"/>
      <c r="O64" s="390"/>
      <c r="P64" s="390"/>
      <c r="Q64" s="390"/>
      <c r="R64" s="390"/>
      <c r="S64" s="387"/>
    </row>
    <row r="65" spans="4:19" s="351" customFormat="1" ht="15">
      <c r="D65" s="392"/>
      <c r="E65" s="391"/>
      <c r="F65" s="392"/>
      <c r="G65" s="390"/>
      <c r="H65" s="390"/>
      <c r="I65" s="390"/>
      <c r="J65" s="390"/>
      <c r="K65" s="398" t="s">
        <v>67</v>
      </c>
      <c r="L65" s="418">
        <v>10316</v>
      </c>
      <c r="M65" s="403"/>
      <c r="N65" s="390"/>
      <c r="O65" s="390"/>
      <c r="P65" s="390"/>
      <c r="Q65" s="390"/>
      <c r="R65" s="390"/>
      <c r="S65" s="387"/>
    </row>
    <row r="66" spans="4:19" s="351" customFormat="1" ht="15">
      <c r="D66" s="392"/>
      <c r="E66" s="391"/>
      <c r="F66" s="392"/>
      <c r="G66" s="390"/>
      <c r="H66" s="390"/>
      <c r="I66" s="390"/>
      <c r="J66" s="390"/>
      <c r="K66" s="398"/>
      <c r="L66" s="419"/>
      <c r="M66" s="390"/>
      <c r="N66" s="390"/>
      <c r="O66" s="390"/>
      <c r="P66" s="390"/>
      <c r="Q66" s="390"/>
      <c r="R66" s="390"/>
      <c r="S66" s="387"/>
    </row>
    <row r="67" spans="4:19" s="351" customFormat="1" ht="15">
      <c r="D67" s="392"/>
      <c r="E67" s="391"/>
      <c r="F67" s="414"/>
      <c r="G67" s="390"/>
      <c r="H67" s="390"/>
      <c r="I67" s="390"/>
      <c r="J67" s="390"/>
      <c r="K67" s="398"/>
      <c r="L67" s="419"/>
      <c r="M67" s="390"/>
      <c r="N67" s="390"/>
      <c r="O67" s="390"/>
      <c r="P67" s="390"/>
      <c r="Q67" s="390"/>
      <c r="R67" s="390"/>
      <c r="S67" s="387"/>
    </row>
    <row r="68" spans="4:19" s="351" customFormat="1" ht="15">
      <c r="D68" s="392"/>
      <c r="E68" s="391"/>
      <c r="F68" s="414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87"/>
    </row>
    <row r="69" spans="4:19" s="351" customFormat="1" ht="15">
      <c r="D69" s="392"/>
      <c r="E69" s="391"/>
      <c r="F69" s="414"/>
      <c r="G69" s="390"/>
      <c r="H69" s="390"/>
      <c r="I69" s="390"/>
      <c r="J69" s="390"/>
      <c r="K69" s="390"/>
      <c r="L69" s="420"/>
      <c r="M69" s="390"/>
      <c r="N69" s="390"/>
      <c r="O69" s="390"/>
      <c r="P69" s="390"/>
      <c r="Q69" s="390"/>
      <c r="R69" s="390"/>
      <c r="S69" s="387"/>
    </row>
    <row r="70" spans="4:19" s="351" customFormat="1" ht="15">
      <c r="D70" s="392"/>
      <c r="E70" s="391"/>
      <c r="F70" s="414"/>
      <c r="G70" s="390"/>
      <c r="H70" s="390"/>
      <c r="I70" s="390"/>
      <c r="J70" s="390"/>
      <c r="K70" s="390"/>
      <c r="L70" s="420"/>
      <c r="M70" s="390"/>
      <c r="N70" s="390"/>
      <c r="O70" s="390"/>
      <c r="P70" s="390"/>
      <c r="Q70" s="390"/>
      <c r="R70" s="390"/>
      <c r="S70" s="387"/>
    </row>
    <row r="71" spans="4:19" s="351" customFormat="1" ht="15">
      <c r="D71" s="390"/>
      <c r="E71" s="391"/>
      <c r="F71" s="390"/>
      <c r="G71" s="390"/>
      <c r="H71" s="390"/>
      <c r="I71" s="390"/>
      <c r="J71" s="390"/>
      <c r="K71" s="390"/>
      <c r="L71" s="420"/>
      <c r="M71" s="390"/>
      <c r="N71" s="390"/>
      <c r="O71" s="390"/>
      <c r="P71" s="390"/>
      <c r="Q71" s="390"/>
      <c r="R71" s="390"/>
      <c r="S71" s="387"/>
    </row>
    <row r="72" spans="4:19" ht="15">
      <c r="D72" s="415"/>
      <c r="E72" s="416"/>
      <c r="F72" s="415"/>
      <c r="G72" s="415"/>
      <c r="H72" s="415"/>
      <c r="I72" s="415"/>
      <c r="J72" s="415"/>
      <c r="K72" s="390"/>
      <c r="L72" s="420"/>
      <c r="M72" s="415"/>
      <c r="N72" s="415"/>
      <c r="O72" s="415"/>
      <c r="P72" s="415"/>
      <c r="Q72" s="415"/>
      <c r="R72" s="415"/>
      <c r="S72" s="350"/>
    </row>
    <row r="73" spans="4:19" ht="15">
      <c r="D73" s="415"/>
      <c r="E73" s="416"/>
      <c r="F73" s="415"/>
      <c r="G73" s="415"/>
      <c r="H73" s="415"/>
      <c r="I73" s="415"/>
      <c r="J73" s="415"/>
      <c r="K73" s="390"/>
      <c r="L73" s="420"/>
      <c r="M73" s="415"/>
      <c r="N73" s="415"/>
      <c r="O73" s="415"/>
      <c r="P73" s="415"/>
      <c r="Q73" s="415"/>
      <c r="R73" s="415"/>
      <c r="S73" s="350"/>
    </row>
    <row r="74" spans="4:19" ht="15">
      <c r="D74" s="415"/>
      <c r="E74" s="416"/>
      <c r="F74" s="415"/>
      <c r="G74" s="415"/>
      <c r="H74" s="415"/>
      <c r="I74" s="415"/>
      <c r="J74" s="415"/>
      <c r="K74" s="390"/>
      <c r="L74" s="420"/>
      <c r="M74" s="415"/>
      <c r="N74" s="415"/>
      <c r="O74" s="415"/>
      <c r="P74" s="415"/>
      <c r="Q74" s="415"/>
      <c r="R74" s="415"/>
      <c r="S74" s="350"/>
    </row>
    <row r="75" spans="4:19" ht="15">
      <c r="D75" s="415"/>
      <c r="E75" s="416"/>
      <c r="F75" s="415"/>
      <c r="G75" s="415"/>
      <c r="H75" s="415"/>
      <c r="I75" s="415"/>
      <c r="J75" s="415"/>
      <c r="K75" s="390"/>
      <c r="L75" s="420"/>
      <c r="M75" s="415"/>
      <c r="N75" s="415"/>
      <c r="O75" s="415"/>
      <c r="P75" s="415"/>
      <c r="Q75" s="415"/>
      <c r="R75" s="415"/>
      <c r="S75" s="350"/>
    </row>
    <row r="76" spans="4:19" ht="15">
      <c r="D76" s="415"/>
      <c r="E76" s="416"/>
      <c r="F76" s="415"/>
      <c r="G76" s="415"/>
      <c r="H76" s="415"/>
      <c r="I76" s="415"/>
      <c r="J76" s="415"/>
      <c r="K76" s="415"/>
      <c r="L76" s="421"/>
      <c r="M76" s="415"/>
      <c r="N76" s="415"/>
      <c r="O76" s="415"/>
      <c r="P76" s="415"/>
      <c r="Q76" s="415"/>
      <c r="R76" s="415"/>
      <c r="S76" s="350"/>
    </row>
    <row r="77" spans="4:19" ht="15">
      <c r="D77" s="415"/>
      <c r="E77" s="416"/>
      <c r="F77" s="415"/>
      <c r="G77" s="415"/>
      <c r="H77" s="415"/>
      <c r="I77" s="415"/>
      <c r="J77" s="415"/>
      <c r="K77" s="415"/>
      <c r="L77" s="421"/>
      <c r="M77" s="415"/>
      <c r="N77" s="415"/>
      <c r="O77" s="415"/>
      <c r="P77" s="415"/>
      <c r="Q77" s="415"/>
      <c r="R77" s="415"/>
      <c r="S77" s="350"/>
    </row>
    <row r="78" spans="4:19" ht="15">
      <c r="D78" s="415"/>
      <c r="E78" s="416"/>
      <c r="F78" s="415"/>
      <c r="G78" s="415"/>
      <c r="H78" s="415"/>
      <c r="I78" s="415"/>
      <c r="J78" s="415"/>
      <c r="K78" s="415"/>
      <c r="L78" s="421"/>
      <c r="M78" s="415"/>
      <c r="N78" s="415"/>
      <c r="O78" s="415"/>
      <c r="P78" s="415"/>
      <c r="Q78" s="415"/>
      <c r="R78" s="415"/>
      <c r="S78" s="350"/>
    </row>
    <row r="79" spans="4:19" ht="15">
      <c r="D79" s="350"/>
      <c r="E79" s="386"/>
      <c r="F79" s="350"/>
      <c r="G79" s="350"/>
      <c r="H79" s="350"/>
      <c r="I79" s="349"/>
      <c r="J79" s="349"/>
      <c r="K79" s="350"/>
      <c r="L79" s="422"/>
      <c r="M79" s="350"/>
      <c r="N79" s="350"/>
      <c r="O79" s="350"/>
      <c r="P79" s="350"/>
      <c r="Q79" s="350"/>
      <c r="R79" s="350"/>
      <c r="S79" s="350"/>
    </row>
    <row r="80" spans="4:19" ht="15">
      <c r="D80" s="350"/>
      <c r="E80" s="386"/>
      <c r="F80" s="350"/>
      <c r="G80" s="350"/>
      <c r="H80" s="350"/>
      <c r="I80" s="349"/>
      <c r="J80" s="349"/>
      <c r="K80" s="350"/>
      <c r="L80" s="422"/>
      <c r="M80" s="350"/>
      <c r="N80" s="350"/>
      <c r="O80" s="350"/>
      <c r="P80" s="350"/>
      <c r="Q80" s="350"/>
      <c r="R80" s="350"/>
      <c r="S80" s="350"/>
    </row>
    <row r="81" spans="4:19" ht="15">
      <c r="D81" s="350"/>
      <c r="E81" s="386"/>
      <c r="F81" s="350"/>
      <c r="G81" s="350"/>
      <c r="H81" s="350"/>
      <c r="I81" s="349"/>
      <c r="J81" s="349"/>
      <c r="K81" s="350"/>
      <c r="L81" s="422"/>
      <c r="M81" s="350"/>
      <c r="N81" s="350"/>
      <c r="O81" s="350"/>
      <c r="P81" s="350"/>
      <c r="Q81" s="350"/>
      <c r="R81" s="350"/>
      <c r="S81" s="350"/>
    </row>
    <row r="82" spans="4:19" ht="15">
      <c r="D82" s="350"/>
      <c r="E82" s="386"/>
      <c r="F82" s="350"/>
      <c r="G82" s="350"/>
      <c r="H82" s="350"/>
      <c r="I82" s="349"/>
      <c r="J82" s="349"/>
      <c r="K82" s="350"/>
      <c r="L82" s="422"/>
      <c r="M82" s="350"/>
      <c r="N82" s="350"/>
      <c r="O82" s="350"/>
      <c r="P82" s="350"/>
      <c r="Q82" s="350"/>
      <c r="R82" s="350"/>
      <c r="S82" s="350"/>
    </row>
    <row r="83" spans="4:19" ht="15">
      <c r="D83" s="350"/>
      <c r="E83" s="386"/>
      <c r="F83" s="350"/>
      <c r="G83" s="350"/>
      <c r="H83" s="350"/>
      <c r="I83" s="349"/>
      <c r="J83" s="349"/>
      <c r="K83" s="350"/>
      <c r="L83" s="422"/>
      <c r="M83" s="350"/>
      <c r="N83" s="350"/>
      <c r="O83" s="350"/>
      <c r="P83" s="350"/>
      <c r="Q83" s="350"/>
      <c r="R83" s="350"/>
      <c r="S83" s="350"/>
    </row>
    <row r="84" spans="4:19" ht="15">
      <c r="D84" s="350"/>
      <c r="E84" s="386"/>
      <c r="F84" s="350"/>
      <c r="G84" s="350"/>
      <c r="H84" s="350"/>
      <c r="I84" s="349"/>
      <c r="J84" s="349"/>
      <c r="K84" s="350"/>
      <c r="L84" s="422"/>
      <c r="M84" s="350"/>
      <c r="N84" s="350"/>
      <c r="O84" s="350"/>
      <c r="P84" s="350"/>
      <c r="Q84" s="350"/>
      <c r="R84" s="350"/>
      <c r="S84" s="350"/>
    </row>
    <row r="85" spans="4:19" ht="15">
      <c r="D85" s="350"/>
      <c r="E85" s="386"/>
      <c r="F85" s="350"/>
      <c r="G85" s="350"/>
      <c r="H85" s="350"/>
      <c r="I85" s="349"/>
      <c r="J85" s="349"/>
      <c r="K85" s="350"/>
      <c r="L85" s="422"/>
      <c r="M85" s="350"/>
      <c r="N85" s="350"/>
      <c r="O85" s="350"/>
      <c r="P85" s="350"/>
      <c r="Q85" s="350"/>
      <c r="R85" s="350"/>
      <c r="S85" s="350"/>
    </row>
    <row r="86" ht="15">
      <c r="L86" s="423"/>
    </row>
    <row r="87" ht="15">
      <c r="L87" s="423"/>
    </row>
    <row r="88" ht="15">
      <c r="L88" s="423"/>
    </row>
    <row r="89" ht="15">
      <c r="L89" s="423"/>
    </row>
    <row r="90" ht="15">
      <c r="L90" s="423"/>
    </row>
    <row r="91" ht="15">
      <c r="L91" s="423"/>
    </row>
    <row r="92" ht="15">
      <c r="L92" s="423"/>
    </row>
    <row r="93" ht="15">
      <c r="L93" s="423"/>
    </row>
    <row r="94" ht="15">
      <c r="L94" s="423"/>
    </row>
    <row r="95" ht="15">
      <c r="L95" s="423"/>
    </row>
    <row r="96" ht="15">
      <c r="L96" s="423"/>
    </row>
    <row r="97" ht="15">
      <c r="L97" s="423"/>
    </row>
    <row r="98" ht="15">
      <c r="L98" s="423"/>
    </row>
    <row r="99" ht="15">
      <c r="L99" s="423"/>
    </row>
    <row r="109" spans="6:8" ht="15">
      <c r="F109" s="351" t="s">
        <v>109</v>
      </c>
      <c r="G109" s="351" t="s">
        <v>110</v>
      </c>
      <c r="H109" s="351"/>
    </row>
    <row r="110" spans="6:8" ht="15">
      <c r="F110" s="351" t="s">
        <v>111</v>
      </c>
      <c r="G110" s="417">
        <v>4179.064099000001</v>
      </c>
      <c r="H110" s="351"/>
    </row>
    <row r="111" spans="6:8" ht="15">
      <c r="F111" s="351" t="s">
        <v>112</v>
      </c>
      <c r="G111" s="417">
        <v>3485.676</v>
      </c>
      <c r="H111" s="351"/>
    </row>
    <row r="112" spans="6:8" ht="15">
      <c r="F112" s="351" t="s">
        <v>113</v>
      </c>
      <c r="G112" s="417">
        <v>2963.345</v>
      </c>
      <c r="H112" s="351"/>
    </row>
    <row r="113" spans="6:8" ht="15">
      <c r="F113" s="351" t="s">
        <v>114</v>
      </c>
      <c r="G113" s="417">
        <v>2880.74272</v>
      </c>
      <c r="H113" s="351"/>
    </row>
    <row r="114" spans="6:8" ht="15">
      <c r="F114" s="351" t="s">
        <v>115</v>
      </c>
      <c r="G114" s="417">
        <v>2836.04106</v>
      </c>
      <c r="H114" s="351"/>
    </row>
    <row r="115" spans="6:8" ht="15">
      <c r="F115" s="351" t="s">
        <v>116</v>
      </c>
      <c r="G115" s="417">
        <v>1579.0062930000001</v>
      </c>
      <c r="H115" s="351"/>
    </row>
    <row r="116" spans="6:8" ht="15">
      <c r="F116" s="351" t="s">
        <v>117</v>
      </c>
      <c r="G116" s="417">
        <v>1574.139794</v>
      </c>
      <c r="H116" s="351"/>
    </row>
    <row r="117" spans="6:8" ht="15">
      <c r="F117" s="351" t="s">
        <v>118</v>
      </c>
      <c r="G117" s="417">
        <v>1521.145</v>
      </c>
      <c r="H117" s="351"/>
    </row>
    <row r="118" spans="6:8" ht="15">
      <c r="F118" s="351" t="s">
        <v>119</v>
      </c>
      <c r="G118" s="417">
        <v>1452.713383</v>
      </c>
      <c r="H118" s="351"/>
    </row>
    <row r="119" spans="6:8" ht="15">
      <c r="F119" s="351" t="s">
        <v>120</v>
      </c>
      <c r="G119" s="417">
        <v>1252.5691769999999</v>
      </c>
      <c r="H119" s="351"/>
    </row>
    <row r="120" spans="6:8" ht="15">
      <c r="F120" s="351" t="s">
        <v>121</v>
      </c>
      <c r="G120" s="417">
        <v>783.657236</v>
      </c>
      <c r="H120" s="351"/>
    </row>
    <row r="121" spans="6:8" ht="15">
      <c r="F121" s="351" t="s">
        <v>122</v>
      </c>
      <c r="G121" s="417">
        <v>769.31</v>
      </c>
      <c r="H121" s="351"/>
    </row>
    <row r="122" spans="6:8" ht="15">
      <c r="F122" s="351" t="s">
        <v>123</v>
      </c>
      <c r="G122" s="417">
        <v>593.72</v>
      </c>
      <c r="H122" s="351"/>
    </row>
    <row r="123" spans="6:8" ht="15">
      <c r="F123" s="351" t="s">
        <v>124</v>
      </c>
      <c r="G123" s="417">
        <v>441.33467099999996</v>
      </c>
      <c r="H123" s="351"/>
    </row>
    <row r="124" spans="6:8" ht="15">
      <c r="F124" s="351" t="s">
        <v>125</v>
      </c>
      <c r="G124" s="417">
        <v>435.335457</v>
      </c>
      <c r="H124" s="351"/>
    </row>
    <row r="125" spans="6:8" ht="15">
      <c r="F125" s="351" t="s">
        <v>126</v>
      </c>
      <c r="G125" s="417">
        <v>371.79</v>
      </c>
      <c r="H125" s="351"/>
    </row>
    <row r="126" spans="6:8" ht="15">
      <c r="F126" s="351" t="s">
        <v>127</v>
      </c>
      <c r="G126" s="417">
        <v>349.170823</v>
      </c>
      <c r="H126" s="351"/>
    </row>
    <row r="127" spans="6:8" ht="15">
      <c r="F127" s="351" t="s">
        <v>128</v>
      </c>
      <c r="G127" s="417">
        <v>305.63490699999994</v>
      </c>
      <c r="H127" s="351"/>
    </row>
    <row r="128" spans="6:8" ht="15">
      <c r="F128" s="351" t="s">
        <v>129</v>
      </c>
      <c r="G128" s="417">
        <v>294.17582400000003</v>
      </c>
      <c r="H128" s="351"/>
    </row>
    <row r="129" spans="6:8" ht="15">
      <c r="F129" s="351" t="s">
        <v>130</v>
      </c>
      <c r="G129" s="417">
        <v>293.35499999999996</v>
      </c>
      <c r="H129" s="351"/>
    </row>
    <row r="130" spans="6:8" ht="15">
      <c r="F130" s="351" t="s">
        <v>131</v>
      </c>
      <c r="G130" s="417">
        <v>290.80500000000006</v>
      </c>
      <c r="H130" s="351"/>
    </row>
    <row r="131" spans="6:8" ht="15">
      <c r="F131" s="351" t="s">
        <v>132</v>
      </c>
      <c r="G131" s="417">
        <v>290.469443</v>
      </c>
      <c r="H131" s="351"/>
    </row>
    <row r="132" spans="6:8" ht="15">
      <c r="F132" s="351" t="s">
        <v>133</v>
      </c>
      <c r="G132" s="417">
        <v>274.127649</v>
      </c>
      <c r="H132" s="351"/>
    </row>
    <row r="133" spans="6:8" ht="15">
      <c r="F133" s="351" t="s">
        <v>134</v>
      </c>
      <c r="G133" s="417">
        <v>206.35190899999998</v>
      </c>
      <c r="H133" s="351"/>
    </row>
    <row r="134" spans="6:8" ht="15">
      <c r="F134" s="351" t="s">
        <v>135</v>
      </c>
      <c r="G134" s="417">
        <v>193.755</v>
      </c>
      <c r="H134" s="351"/>
    </row>
    <row r="135" spans="6:8" ht="15">
      <c r="F135" s="351" t="s">
        <v>136</v>
      </c>
      <c r="G135" s="417">
        <v>185.066975</v>
      </c>
      <c r="H135" s="351"/>
    </row>
    <row r="136" spans="6:8" ht="15">
      <c r="F136" s="351" t="s">
        <v>137</v>
      </c>
      <c r="G136" s="417">
        <v>173.79000000000002</v>
      </c>
      <c r="H136" s="351"/>
    </row>
    <row r="137" spans="6:8" ht="15">
      <c r="F137" s="351" t="s">
        <v>138</v>
      </c>
      <c r="G137" s="417">
        <v>169.52</v>
      </c>
      <c r="H137" s="351"/>
    </row>
    <row r="138" spans="6:8" ht="15">
      <c r="F138" s="351" t="s">
        <v>129</v>
      </c>
      <c r="G138" s="417">
        <v>156.19419</v>
      </c>
      <c r="H138" s="351"/>
    </row>
    <row r="139" spans="6:8" ht="15">
      <c r="F139" s="351" t="s">
        <v>129</v>
      </c>
      <c r="G139" s="417">
        <v>117.81734599999999</v>
      </c>
      <c r="H139" s="351"/>
    </row>
    <row r="140" spans="6:8" ht="15">
      <c r="F140" s="351" t="s">
        <v>139</v>
      </c>
      <c r="G140" s="417">
        <v>114.5</v>
      </c>
      <c r="H140" s="351"/>
    </row>
    <row r="141" spans="6:8" ht="15">
      <c r="F141" s="351" t="s">
        <v>140</v>
      </c>
      <c r="G141" s="417">
        <v>108.36</v>
      </c>
      <c r="H141" s="351"/>
    </row>
    <row r="142" spans="6:8" ht="15">
      <c r="F142" s="351" t="s">
        <v>141</v>
      </c>
      <c r="G142" s="417">
        <v>100.373011</v>
      </c>
      <c r="H142" s="351"/>
    </row>
    <row r="143" spans="6:8" ht="15">
      <c r="F143" s="351" t="s">
        <v>142</v>
      </c>
      <c r="G143" s="417">
        <v>82.06</v>
      </c>
      <c r="H143" s="351"/>
    </row>
    <row r="144" spans="6:8" ht="15">
      <c r="F144" s="351" t="s">
        <v>143</v>
      </c>
      <c r="G144" s="417">
        <v>68.13</v>
      </c>
      <c r="H144" s="351"/>
    </row>
    <row r="145" spans="6:8" ht="15">
      <c r="F145" s="351" t="s">
        <v>129</v>
      </c>
      <c r="G145" s="417">
        <v>26.11</v>
      </c>
      <c r="H145" s="351"/>
    </row>
    <row r="146" spans="6:8" ht="15">
      <c r="F146" s="351" t="s">
        <v>144</v>
      </c>
      <c r="G146" s="417">
        <v>21.14</v>
      </c>
      <c r="H146" s="351"/>
    </row>
    <row r="147" spans="6:8" ht="15">
      <c r="F147" s="351" t="s">
        <v>145</v>
      </c>
      <c r="G147" s="417">
        <v>7.102079</v>
      </c>
      <c r="H147" s="351"/>
    </row>
    <row r="148" spans="6:8" ht="15">
      <c r="F148" s="351" t="s">
        <v>146</v>
      </c>
      <c r="G148" s="417">
        <v>0</v>
      </c>
      <c r="H148" s="351"/>
    </row>
    <row r="149" spans="6:8" ht="15">
      <c r="F149" s="351"/>
      <c r="G149" s="351"/>
      <c r="H149" s="351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1"/>
  <sheetViews>
    <sheetView showGridLines="0" workbookViewId="0" topLeftCell="A1">
      <selection activeCell="T61" sqref="T61"/>
    </sheetView>
  </sheetViews>
  <sheetFormatPr defaultColWidth="8.88671875" defaultRowHeight="15"/>
  <cols>
    <col min="1" max="1" width="1.99609375" style="267" customWidth="1"/>
    <col min="2" max="2" width="2.10546875" style="267" customWidth="1"/>
    <col min="3" max="3" width="3.21484375" style="267" customWidth="1"/>
    <col min="4" max="4" width="18.88671875" style="267" customWidth="1"/>
    <col min="5" max="5" width="11.88671875" style="268" customWidth="1"/>
    <col min="6" max="6" width="11.88671875" style="267" customWidth="1"/>
    <col min="7" max="7" width="9.88671875" style="267" customWidth="1"/>
    <col min="8" max="8" width="11.10546875" style="267" customWidth="1"/>
    <col min="9" max="9" width="11.88671875" style="261" customWidth="1"/>
    <col min="10" max="10" width="10.77734375" style="261" customWidth="1"/>
    <col min="11" max="17" width="11.88671875" style="267" customWidth="1"/>
    <col min="18" max="18" width="0.78125" style="267" customWidth="1"/>
    <col min="19" max="19" width="3.3359375" style="267" customWidth="1"/>
    <col min="20" max="20" width="11.5546875" style="267" customWidth="1"/>
    <col min="21" max="21" width="15.99609375" style="267" bestFit="1" customWidth="1"/>
    <col min="22" max="16384" width="8.88671875" style="267" customWidth="1"/>
  </cols>
  <sheetData>
    <row r="3" spans="1:256" ht="15">
      <c r="A3" s="268"/>
      <c r="B3" s="1023" t="s">
        <v>188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5">
      <c r="A4" s="268"/>
      <c r="B4" s="1023" t="s">
        <v>43</v>
      </c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256" ht="15">
      <c r="A5" s="268"/>
      <c r="B5" s="268"/>
      <c r="C5" s="268"/>
      <c r="D5" s="268"/>
      <c r="F5" s="268"/>
      <c r="G5" s="268"/>
      <c r="H5" s="268"/>
      <c r="I5" s="270"/>
      <c r="J5" s="270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  <c r="IO5" s="268"/>
      <c r="IP5" s="268"/>
      <c r="IQ5" s="268"/>
      <c r="IR5" s="268"/>
      <c r="IS5" s="268"/>
      <c r="IT5" s="268"/>
      <c r="IU5" s="268"/>
      <c r="IV5" s="268"/>
    </row>
    <row r="6" spans="1:256" ht="39" customHeight="1">
      <c r="A6" s="268"/>
      <c r="B6" s="1024" t="s">
        <v>46</v>
      </c>
      <c r="C6" s="1025"/>
      <c r="D6" s="1026"/>
      <c r="E6" s="269" t="s">
        <v>2</v>
      </c>
      <c r="F6" s="269" t="s">
        <v>3</v>
      </c>
      <c r="G6" s="269" t="s">
        <v>4</v>
      </c>
      <c r="H6" s="269" t="s">
        <v>5</v>
      </c>
      <c r="I6" s="269" t="s">
        <v>6</v>
      </c>
      <c r="J6" s="269" t="s">
        <v>7</v>
      </c>
      <c r="K6" s="269" t="s">
        <v>8</v>
      </c>
      <c r="L6" s="269" t="s">
        <v>9</v>
      </c>
      <c r="M6" s="269" t="s">
        <v>10</v>
      </c>
      <c r="N6" s="269" t="s">
        <v>11</v>
      </c>
      <c r="O6" s="269" t="s">
        <v>12</v>
      </c>
      <c r="P6" s="269" t="s">
        <v>13</v>
      </c>
      <c r="Q6" s="648" t="s">
        <v>14</v>
      </c>
      <c r="R6" s="649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</row>
    <row r="7" spans="1:256" s="261" customFormat="1" ht="15">
      <c r="A7" s="270"/>
      <c r="B7" s="271"/>
      <c r="C7" s="270"/>
      <c r="D7" s="272"/>
      <c r="E7" s="27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327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s="262" customFormat="1" ht="12">
      <c r="A8" s="274"/>
      <c r="B8" s="1027" t="s">
        <v>2</v>
      </c>
      <c r="C8" s="1028"/>
      <c r="D8" s="1028"/>
      <c r="E8" s="909">
        <f aca="true" t="shared" si="0" ref="E8:Q8">+E10+E19+E31+E38</f>
        <v>40914.3403799491</v>
      </c>
      <c r="F8" s="909">
        <f t="shared" si="0"/>
        <v>2125.60824</v>
      </c>
      <c r="G8" s="909">
        <f t="shared" si="0"/>
        <v>3994.5429598987</v>
      </c>
      <c r="H8" s="909">
        <f t="shared" si="0"/>
        <v>3895.2776131</v>
      </c>
      <c r="I8" s="909">
        <f t="shared" si="0"/>
        <v>4866.7314761124</v>
      </c>
      <c r="J8" s="909">
        <f t="shared" si="0"/>
        <v>5164.815246215</v>
      </c>
      <c r="K8" s="909">
        <f t="shared" si="0"/>
        <v>3222.8445930020002</v>
      </c>
      <c r="L8" s="909">
        <f t="shared" si="0"/>
        <v>4116.557664001</v>
      </c>
      <c r="M8" s="909">
        <f t="shared" si="0"/>
        <v>3491.7542842</v>
      </c>
      <c r="N8" s="909">
        <f t="shared" si="0"/>
        <v>3388.2429492</v>
      </c>
      <c r="O8" s="909">
        <f t="shared" si="0"/>
        <v>2883.8288013199995</v>
      </c>
      <c r="P8" s="909">
        <f t="shared" si="0"/>
        <v>1937.4952867</v>
      </c>
      <c r="Q8" s="909">
        <f t="shared" si="0"/>
        <v>1826.6412661999998</v>
      </c>
      <c r="R8" s="328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  <c r="IV8" s="274"/>
    </row>
    <row r="9" spans="2:18" s="263" customFormat="1" ht="15">
      <c r="B9" s="275"/>
      <c r="E9" s="910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329"/>
    </row>
    <row r="10" spans="2:18" s="262" customFormat="1" ht="12">
      <c r="B10" s="276"/>
      <c r="C10" s="277" t="s">
        <v>47</v>
      </c>
      <c r="D10" s="278"/>
      <c r="E10" s="909">
        <f aca="true" t="shared" si="1" ref="E10:Q10">SUM(E12:E17)</f>
        <v>22461.992419000002</v>
      </c>
      <c r="F10" s="909">
        <f t="shared" si="1"/>
        <v>1134.974407</v>
      </c>
      <c r="G10" s="909">
        <f t="shared" si="1"/>
        <v>2125.704026</v>
      </c>
      <c r="H10" s="909">
        <f t="shared" si="1"/>
        <v>1699.9286732000003</v>
      </c>
      <c r="I10" s="909">
        <f t="shared" si="1"/>
        <v>2787.7002041</v>
      </c>
      <c r="J10" s="909">
        <f t="shared" si="1"/>
        <v>3397.7887094</v>
      </c>
      <c r="K10" s="909">
        <f t="shared" si="1"/>
        <v>2637.004573</v>
      </c>
      <c r="L10" s="909">
        <f t="shared" si="1"/>
        <v>2813.7529540000005</v>
      </c>
      <c r="M10" s="909">
        <f t="shared" si="1"/>
        <v>1291.8610251</v>
      </c>
      <c r="N10" s="909">
        <f t="shared" si="1"/>
        <v>2022.3065810000003</v>
      </c>
      <c r="O10" s="909">
        <f t="shared" si="1"/>
        <v>1384.5657999999999</v>
      </c>
      <c r="P10" s="909">
        <f t="shared" si="1"/>
        <v>595.4005559999999</v>
      </c>
      <c r="Q10" s="909">
        <f t="shared" si="1"/>
        <v>571.0049101999999</v>
      </c>
      <c r="R10" s="328"/>
    </row>
    <row r="11" spans="2:18" s="262" customFormat="1" ht="12">
      <c r="B11" s="279"/>
      <c r="C11" s="280"/>
      <c r="E11" s="91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330"/>
    </row>
    <row r="12" spans="2:20" s="262" customFormat="1" ht="14.25">
      <c r="B12" s="279"/>
      <c r="C12" s="280"/>
      <c r="D12" s="281" t="s">
        <v>48</v>
      </c>
      <c r="E12" s="771">
        <f aca="true" t="shared" si="2" ref="E12:E17">SUM(F12:Q12)</f>
        <v>3108.1572519</v>
      </c>
      <c r="F12" s="771">
        <v>51.32</v>
      </c>
      <c r="G12" s="771">
        <v>69.86</v>
      </c>
      <c r="H12" s="771">
        <v>69.86</v>
      </c>
      <c r="I12" s="771">
        <v>527.8735009000001</v>
      </c>
      <c r="J12" s="771">
        <v>735.5427500000001</v>
      </c>
      <c r="K12" s="771">
        <v>430.3265</v>
      </c>
      <c r="L12" s="771">
        <v>438.43699999999995</v>
      </c>
      <c r="M12" s="771">
        <v>496.8</v>
      </c>
      <c r="N12" s="771">
        <v>54.9395</v>
      </c>
      <c r="O12" s="771">
        <v>73.24</v>
      </c>
      <c r="P12" s="771">
        <v>1E-06</v>
      </c>
      <c r="Q12" s="771">
        <v>159.958</v>
      </c>
      <c r="R12" s="330"/>
      <c r="T12" s="331"/>
    </row>
    <row r="13" spans="2:20" s="262" customFormat="1" ht="14.25">
      <c r="B13" s="279"/>
      <c r="C13" s="280"/>
      <c r="D13" s="282" t="s">
        <v>50</v>
      </c>
      <c r="E13" s="771">
        <f t="shared" si="2"/>
        <v>11453.522388099998</v>
      </c>
      <c r="F13" s="771">
        <v>849.7744069999999</v>
      </c>
      <c r="G13" s="771">
        <v>1754.259628</v>
      </c>
      <c r="H13" s="771">
        <v>1043.7626732</v>
      </c>
      <c r="I13" s="771">
        <v>1332.0747032</v>
      </c>
      <c r="J13" s="771">
        <v>1852.2409593999998</v>
      </c>
      <c r="K13" s="771">
        <v>1028.6972719999999</v>
      </c>
      <c r="L13" s="771">
        <v>1315.4939540000003</v>
      </c>
      <c r="M13" s="771">
        <v>319.3130251</v>
      </c>
      <c r="N13" s="771">
        <v>917.9590810000001</v>
      </c>
      <c r="O13" s="771">
        <v>598.9177999999999</v>
      </c>
      <c r="P13" s="771">
        <v>297.979055</v>
      </c>
      <c r="Q13" s="771">
        <v>143.04983019999997</v>
      </c>
      <c r="R13" s="330"/>
      <c r="T13" s="332"/>
    </row>
    <row r="14" spans="2:20" s="262" customFormat="1" ht="14.25">
      <c r="B14" s="279"/>
      <c r="C14" s="280"/>
      <c r="D14" s="282" t="s">
        <v>55</v>
      </c>
      <c r="E14" s="771">
        <f t="shared" si="2"/>
        <v>751.4799780000001</v>
      </c>
      <c r="F14" s="771">
        <v>233.88</v>
      </c>
      <c r="G14" s="771">
        <v>301.584398</v>
      </c>
      <c r="H14" s="771" t="s">
        <v>52</v>
      </c>
      <c r="I14" s="771" t="s">
        <v>52</v>
      </c>
      <c r="J14" s="771" t="s">
        <v>52</v>
      </c>
      <c r="K14" s="771" t="s">
        <v>52</v>
      </c>
      <c r="L14" s="771" t="s">
        <v>52</v>
      </c>
      <c r="M14" s="771" t="s">
        <v>52</v>
      </c>
      <c r="N14" s="771" t="s">
        <v>52</v>
      </c>
      <c r="O14" s="771" t="s">
        <v>52</v>
      </c>
      <c r="P14" s="771">
        <v>121.14750000000001</v>
      </c>
      <c r="Q14" s="771">
        <v>94.86808</v>
      </c>
      <c r="R14" s="330"/>
      <c r="T14" s="332"/>
    </row>
    <row r="15" spans="2:20" s="262" customFormat="1" ht="14.25">
      <c r="B15" s="279"/>
      <c r="C15" s="280"/>
      <c r="D15" s="282" t="s">
        <v>58</v>
      </c>
      <c r="E15" s="771">
        <f t="shared" si="2"/>
        <v>5897.490000000001</v>
      </c>
      <c r="F15" s="771" t="s">
        <v>52</v>
      </c>
      <c r="G15" s="771" t="s">
        <v>52</v>
      </c>
      <c r="H15" s="771">
        <v>468.16</v>
      </c>
      <c r="I15" s="771">
        <v>812.7560000000001</v>
      </c>
      <c r="J15" s="771">
        <v>579.068</v>
      </c>
      <c r="K15" s="771">
        <v>949.724</v>
      </c>
      <c r="L15" s="771">
        <v>887.9580000000001</v>
      </c>
      <c r="M15" s="771">
        <v>418.88</v>
      </c>
      <c r="N15" s="771">
        <v>950.39</v>
      </c>
      <c r="O15" s="771">
        <v>712.408</v>
      </c>
      <c r="P15" s="771">
        <v>118.146</v>
      </c>
      <c r="Q15" s="771" t="s">
        <v>52</v>
      </c>
      <c r="R15" s="330"/>
      <c r="T15" s="332"/>
    </row>
    <row r="16" spans="2:20" s="262" customFormat="1" ht="14.25">
      <c r="B16" s="279"/>
      <c r="C16" s="280"/>
      <c r="D16" s="282" t="s">
        <v>56</v>
      </c>
      <c r="E16" s="771">
        <f t="shared" si="2"/>
        <v>42.15</v>
      </c>
      <c r="F16" s="771" t="s">
        <v>52</v>
      </c>
      <c r="G16" s="771" t="s">
        <v>52</v>
      </c>
      <c r="H16" s="771" t="s">
        <v>52</v>
      </c>
      <c r="I16" s="771" t="s">
        <v>52</v>
      </c>
      <c r="J16" s="771" t="s">
        <v>52</v>
      </c>
      <c r="K16" s="771" t="s">
        <v>52</v>
      </c>
      <c r="L16" s="771" t="s">
        <v>52</v>
      </c>
      <c r="M16" s="771" t="s">
        <v>52</v>
      </c>
      <c r="N16" s="771">
        <v>42.15</v>
      </c>
      <c r="O16" s="771" t="s">
        <v>52</v>
      </c>
      <c r="P16" s="771" t="s">
        <v>52</v>
      </c>
      <c r="Q16" s="771" t="s">
        <v>52</v>
      </c>
      <c r="R16" s="330"/>
      <c r="T16" s="332"/>
    </row>
    <row r="17" spans="2:20" s="262" customFormat="1" ht="14.25">
      <c r="B17" s="283"/>
      <c r="C17" s="280"/>
      <c r="D17" s="282" t="s">
        <v>67</v>
      </c>
      <c r="E17" s="771">
        <f t="shared" si="2"/>
        <v>1209.1928010000001</v>
      </c>
      <c r="F17" s="771">
        <v>0</v>
      </c>
      <c r="G17" s="771">
        <v>0</v>
      </c>
      <c r="H17" s="771">
        <v>118.14600000000019</v>
      </c>
      <c r="I17" s="771">
        <v>114.99599999999964</v>
      </c>
      <c r="J17" s="771">
        <v>230.9369999999999</v>
      </c>
      <c r="K17" s="771">
        <v>228.256801</v>
      </c>
      <c r="L17" s="771">
        <v>171.8640000000005</v>
      </c>
      <c r="M17" s="771">
        <v>56.86799999999994</v>
      </c>
      <c r="N17" s="771">
        <v>56.868000000000166</v>
      </c>
      <c r="O17" s="771">
        <v>0</v>
      </c>
      <c r="P17" s="771">
        <v>58.12799999999993</v>
      </c>
      <c r="Q17" s="771">
        <v>173.12899999999996</v>
      </c>
      <c r="R17" s="330"/>
      <c r="T17" s="332"/>
    </row>
    <row r="18" spans="2:20" s="264" customFormat="1" ht="15">
      <c r="B18" s="284"/>
      <c r="C18" s="285"/>
      <c r="D18" s="285"/>
      <c r="E18" s="772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333"/>
      <c r="T18" s="332"/>
    </row>
    <row r="19" spans="2:18" s="262" customFormat="1" ht="12">
      <c r="B19" s="286"/>
      <c r="C19" s="277" t="s">
        <v>68</v>
      </c>
      <c r="D19" s="278"/>
      <c r="E19" s="909">
        <f aca="true" t="shared" si="3" ref="E19:Q19">SUM(E21:E29)</f>
        <v>17056.9836857191</v>
      </c>
      <c r="F19" s="909">
        <f t="shared" si="3"/>
        <v>990.6338330000001</v>
      </c>
      <c r="G19" s="909">
        <f t="shared" si="3"/>
        <v>1691.7689338986997</v>
      </c>
      <c r="H19" s="909">
        <f t="shared" si="3"/>
        <v>1798.3571909000002</v>
      </c>
      <c r="I19" s="909">
        <f t="shared" si="3"/>
        <v>1941.7512700024</v>
      </c>
      <c r="J19" s="909">
        <f t="shared" si="3"/>
        <v>1767.026536815</v>
      </c>
      <c r="K19" s="909">
        <f t="shared" si="3"/>
        <v>585.840020002</v>
      </c>
      <c r="L19" s="909">
        <f t="shared" si="3"/>
        <v>1224.7747100010001</v>
      </c>
      <c r="M19" s="909">
        <f t="shared" si="3"/>
        <v>2199.8932591</v>
      </c>
      <c r="N19" s="909">
        <f t="shared" si="3"/>
        <v>1191.8811179000002</v>
      </c>
      <c r="O19" s="909">
        <f t="shared" si="3"/>
        <v>1162.3130713999994</v>
      </c>
      <c r="P19" s="909">
        <f t="shared" si="3"/>
        <v>1247.1073867000002</v>
      </c>
      <c r="Q19" s="909">
        <f t="shared" si="3"/>
        <v>1255.636356</v>
      </c>
      <c r="R19" s="334"/>
    </row>
    <row r="20" spans="2:18" s="262" customFormat="1" ht="12">
      <c r="B20" s="287"/>
      <c r="C20" s="280"/>
      <c r="D20" s="280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330"/>
    </row>
    <row r="21" spans="2:18" s="262" customFormat="1" ht="12">
      <c r="B21" s="279"/>
      <c r="C21" s="280"/>
      <c r="D21" s="281" t="s">
        <v>75</v>
      </c>
      <c r="E21" s="771">
        <f aca="true" t="shared" si="4" ref="E21:E29">SUM(F21:Q21)</f>
        <v>5082.431</v>
      </c>
      <c r="F21" s="771">
        <v>191.36</v>
      </c>
      <c r="G21" s="771">
        <v>430.73999999999995</v>
      </c>
      <c r="H21" s="771">
        <v>957.355</v>
      </c>
      <c r="I21" s="771">
        <v>787.01</v>
      </c>
      <c r="J21" s="771">
        <v>559.6</v>
      </c>
      <c r="K21" s="771">
        <v>65.325</v>
      </c>
      <c r="L21" s="771">
        <v>588.9300000000001</v>
      </c>
      <c r="M21" s="771">
        <v>629.1959999999999</v>
      </c>
      <c r="N21" s="771">
        <v>160.83499999999998</v>
      </c>
      <c r="O21" s="771">
        <v>429.12</v>
      </c>
      <c r="P21" s="771">
        <v>88.8</v>
      </c>
      <c r="Q21" s="771">
        <v>194.16</v>
      </c>
      <c r="R21" s="330"/>
    </row>
    <row r="22" spans="2:18" s="262" customFormat="1" ht="12">
      <c r="B22" s="279"/>
      <c r="C22" s="280"/>
      <c r="D22" s="281" t="s">
        <v>77</v>
      </c>
      <c r="E22" s="771">
        <f t="shared" si="4"/>
        <v>3595.1413080049997</v>
      </c>
      <c r="F22" s="771">
        <v>179.06900000000002</v>
      </c>
      <c r="G22" s="771">
        <v>691.9123979999999</v>
      </c>
      <c r="H22" s="771">
        <v>291.2</v>
      </c>
      <c r="I22" s="771">
        <v>133.88400000000001</v>
      </c>
      <c r="J22" s="771">
        <v>343.550400002</v>
      </c>
      <c r="K22" s="771">
        <v>258.543440002</v>
      </c>
      <c r="L22" s="771">
        <v>112.894560001</v>
      </c>
      <c r="M22" s="771">
        <v>499.81100000000004</v>
      </c>
      <c r="N22" s="771">
        <v>182.04500000000002</v>
      </c>
      <c r="O22" s="771">
        <v>272.7365099999994</v>
      </c>
      <c r="P22" s="771">
        <v>443.195</v>
      </c>
      <c r="Q22" s="771">
        <v>186.3</v>
      </c>
      <c r="R22" s="330"/>
    </row>
    <row r="23" spans="2:18" s="262" customFormat="1" ht="12">
      <c r="B23" s="279"/>
      <c r="C23" s="280"/>
      <c r="D23" s="281" t="s">
        <v>106</v>
      </c>
      <c r="E23" s="771">
        <f t="shared" si="4"/>
        <v>1408.486614</v>
      </c>
      <c r="F23" s="771">
        <v>184.73743</v>
      </c>
      <c r="G23" s="771">
        <v>139.605934</v>
      </c>
      <c r="H23" s="771">
        <v>84.348</v>
      </c>
      <c r="I23" s="771">
        <v>72.574909</v>
      </c>
      <c r="J23" s="771">
        <v>100.983379</v>
      </c>
      <c r="K23" s="771" t="s">
        <v>52</v>
      </c>
      <c r="L23" s="771">
        <v>103.974951</v>
      </c>
      <c r="M23" s="771">
        <v>117.971859</v>
      </c>
      <c r="N23" s="771">
        <v>132.349418</v>
      </c>
      <c r="O23" s="771">
        <v>97.156621</v>
      </c>
      <c r="P23" s="771">
        <v>182.71375700000002</v>
      </c>
      <c r="Q23" s="771">
        <v>192.070356</v>
      </c>
      <c r="R23" s="330"/>
    </row>
    <row r="24" spans="2:18" s="262" customFormat="1" ht="12">
      <c r="B24" s="279"/>
      <c r="C24" s="280"/>
      <c r="D24" s="281" t="s">
        <v>69</v>
      </c>
      <c r="E24" s="771">
        <f t="shared" si="4"/>
        <v>1787.0096251</v>
      </c>
      <c r="F24" s="771">
        <v>83.191903</v>
      </c>
      <c r="G24" s="771">
        <v>4.4267719</v>
      </c>
      <c r="H24" s="771">
        <v>124.7247909</v>
      </c>
      <c r="I24" s="771">
        <v>159.149</v>
      </c>
      <c r="J24" s="771">
        <v>111.97999879999999</v>
      </c>
      <c r="K24" s="771">
        <v>158.27168</v>
      </c>
      <c r="L24" s="771">
        <v>300.27</v>
      </c>
      <c r="M24" s="771">
        <v>387.69270009999997</v>
      </c>
      <c r="N24" s="771">
        <v>102.8</v>
      </c>
      <c r="O24" s="771">
        <v>135.9647804</v>
      </c>
      <c r="P24" s="771">
        <v>40.458</v>
      </c>
      <c r="Q24" s="771">
        <v>178.08</v>
      </c>
      <c r="R24" s="330"/>
    </row>
    <row r="25" spans="2:18" s="262" customFormat="1" ht="12">
      <c r="B25" s="279"/>
      <c r="C25" s="280"/>
      <c r="D25" s="281" t="s">
        <v>107</v>
      </c>
      <c r="E25" s="771">
        <f t="shared" si="4"/>
        <v>1599.7200990000001</v>
      </c>
      <c r="F25" s="771">
        <v>266.7155</v>
      </c>
      <c r="G25" s="771">
        <v>78.975</v>
      </c>
      <c r="H25" s="771" t="s">
        <v>52</v>
      </c>
      <c r="I25" s="771" t="s">
        <v>52</v>
      </c>
      <c r="J25" s="771">
        <v>165.09199999999998</v>
      </c>
      <c r="K25" s="771">
        <v>50.505</v>
      </c>
      <c r="L25" s="771">
        <v>81.415199</v>
      </c>
      <c r="M25" s="771">
        <v>190.44939999999997</v>
      </c>
      <c r="N25" s="771">
        <v>383.175</v>
      </c>
      <c r="O25" s="771">
        <v>55.77</v>
      </c>
      <c r="P25" s="771">
        <v>27.69</v>
      </c>
      <c r="Q25" s="771">
        <v>299.933</v>
      </c>
      <c r="R25" s="330"/>
    </row>
    <row r="26" spans="2:18" s="262" customFormat="1" ht="12">
      <c r="B26" s="279"/>
      <c r="C26" s="280"/>
      <c r="D26" s="281" t="s">
        <v>83</v>
      </c>
      <c r="E26" s="771">
        <f t="shared" si="4"/>
        <v>44.1015</v>
      </c>
      <c r="F26" s="771" t="s">
        <v>52</v>
      </c>
      <c r="G26" s="771">
        <v>11.190000000000001</v>
      </c>
      <c r="H26" s="771" t="s">
        <v>52</v>
      </c>
      <c r="I26" s="771" t="s">
        <v>52</v>
      </c>
      <c r="J26" s="771">
        <v>32.9115</v>
      </c>
      <c r="K26" s="771" t="s">
        <v>52</v>
      </c>
      <c r="L26" s="771" t="s">
        <v>52</v>
      </c>
      <c r="M26" s="771" t="s">
        <v>52</v>
      </c>
      <c r="N26" s="771" t="s">
        <v>52</v>
      </c>
      <c r="O26" s="771" t="s">
        <v>52</v>
      </c>
      <c r="P26" s="771" t="s">
        <v>52</v>
      </c>
      <c r="Q26" s="771" t="s">
        <v>52</v>
      </c>
      <c r="R26" s="330"/>
    </row>
    <row r="27" spans="2:18" s="262" customFormat="1" ht="12">
      <c r="B27" s="279"/>
      <c r="C27" s="280"/>
      <c r="D27" s="281" t="s">
        <v>72</v>
      </c>
      <c r="E27" s="771">
        <f t="shared" si="4"/>
        <v>898.5659999999999</v>
      </c>
      <c r="F27" s="771">
        <v>85.56</v>
      </c>
      <c r="G27" s="771">
        <v>212.04000000000002</v>
      </c>
      <c r="H27" s="771">
        <v>85.56</v>
      </c>
      <c r="I27" s="771">
        <v>131.688</v>
      </c>
      <c r="J27" s="771">
        <v>85.56</v>
      </c>
      <c r="K27" s="771">
        <v>43.71</v>
      </c>
      <c r="L27" s="771" t="s">
        <v>52</v>
      </c>
      <c r="M27" s="771" t="s">
        <v>52</v>
      </c>
      <c r="N27" s="771" t="s">
        <v>52</v>
      </c>
      <c r="O27" s="771">
        <v>168.888</v>
      </c>
      <c r="P27" s="771">
        <v>42.78</v>
      </c>
      <c r="Q27" s="771">
        <v>42.78</v>
      </c>
      <c r="R27" s="330"/>
    </row>
    <row r="28" spans="2:18" s="262" customFormat="1" ht="12">
      <c r="B28" s="279"/>
      <c r="C28" s="280"/>
      <c r="D28" s="281" t="s">
        <v>76</v>
      </c>
      <c r="E28" s="771">
        <f t="shared" si="4"/>
        <v>102.1860396</v>
      </c>
      <c r="F28" s="771" t="s">
        <v>52</v>
      </c>
      <c r="G28" s="771" t="s">
        <v>52</v>
      </c>
      <c r="H28" s="771">
        <v>1.6694</v>
      </c>
      <c r="I28" s="771">
        <v>0.988</v>
      </c>
      <c r="J28" s="771">
        <v>1.473</v>
      </c>
      <c r="K28" s="771">
        <v>9.4836</v>
      </c>
      <c r="L28" s="771" t="s">
        <v>52</v>
      </c>
      <c r="M28" s="771">
        <v>17.5528</v>
      </c>
      <c r="N28" s="771">
        <v>10.7303999</v>
      </c>
      <c r="O28" s="771">
        <v>2.288</v>
      </c>
      <c r="P28" s="771">
        <v>50.6238397</v>
      </c>
      <c r="Q28" s="771">
        <v>7.377000000000001</v>
      </c>
      <c r="R28" s="330"/>
    </row>
    <row r="29" spans="2:18" s="262" customFormat="1" ht="12">
      <c r="B29" s="288"/>
      <c r="C29" s="280"/>
      <c r="D29" s="282" t="s">
        <v>67</v>
      </c>
      <c r="E29" s="771">
        <f t="shared" si="4"/>
        <v>2539.3415000141003</v>
      </c>
      <c r="F29" s="771">
        <v>0</v>
      </c>
      <c r="G29" s="771">
        <v>122.87882999869998</v>
      </c>
      <c r="H29" s="771">
        <v>253.50000000000023</v>
      </c>
      <c r="I29" s="771">
        <v>656.4573610023997</v>
      </c>
      <c r="J29" s="771">
        <v>365.87625901300044</v>
      </c>
      <c r="K29" s="771">
        <v>0.001299999999901047</v>
      </c>
      <c r="L29" s="771">
        <v>37.289999999999964</v>
      </c>
      <c r="M29" s="771">
        <v>357.2194999999999</v>
      </c>
      <c r="N29" s="771">
        <v>219.94630000000018</v>
      </c>
      <c r="O29" s="771">
        <v>0.3891600000001745</v>
      </c>
      <c r="P29" s="771">
        <v>370.8467900000003</v>
      </c>
      <c r="Q29" s="771">
        <v>154.93599999999992</v>
      </c>
      <c r="R29" s="330"/>
    </row>
    <row r="30" spans="2:19" s="262" customFormat="1" ht="15">
      <c r="B30" s="289"/>
      <c r="C30" s="285"/>
      <c r="D30" s="285"/>
      <c r="E30" s="773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330"/>
      <c r="S30" s="335"/>
    </row>
    <row r="31" spans="2:18" s="262" customFormat="1" ht="12">
      <c r="B31" s="276"/>
      <c r="C31" s="277" t="s">
        <v>84</v>
      </c>
      <c r="D31" s="278"/>
      <c r="E31" s="909">
        <f aca="true" t="shared" si="5" ref="E31:Q31">SUM(E33:E36)</f>
        <v>1395.36427523</v>
      </c>
      <c r="F31" s="909">
        <f t="shared" si="5"/>
        <v>0</v>
      </c>
      <c r="G31" s="909">
        <f t="shared" si="5"/>
        <v>177.07</v>
      </c>
      <c r="H31" s="909">
        <f t="shared" si="5"/>
        <v>396.99174899999997</v>
      </c>
      <c r="I31" s="909">
        <f t="shared" si="5"/>
        <v>137.28000201</v>
      </c>
      <c r="J31" s="909">
        <f t="shared" si="5"/>
        <v>0</v>
      </c>
      <c r="K31" s="909">
        <f t="shared" si="5"/>
        <v>0</v>
      </c>
      <c r="L31" s="909">
        <f t="shared" si="5"/>
        <v>78.03</v>
      </c>
      <c r="M31" s="909">
        <f t="shared" si="5"/>
        <v>0</v>
      </c>
      <c r="N31" s="909">
        <f t="shared" si="5"/>
        <v>174.0552503</v>
      </c>
      <c r="O31" s="909">
        <f t="shared" si="5"/>
        <v>336.94992992</v>
      </c>
      <c r="P31" s="909">
        <f t="shared" si="5"/>
        <v>94.987344</v>
      </c>
      <c r="Q31" s="909">
        <f t="shared" si="5"/>
        <v>0</v>
      </c>
      <c r="R31" s="328"/>
    </row>
    <row r="32" spans="2:18" s="262" customFormat="1" ht="12">
      <c r="B32" s="279"/>
      <c r="C32" s="280"/>
      <c r="D32" s="280"/>
      <c r="E32" s="771"/>
      <c r="F32" s="771"/>
      <c r="G32" s="771"/>
      <c r="H32" s="771"/>
      <c r="I32" s="912"/>
      <c r="J32" s="912"/>
      <c r="K32" s="771"/>
      <c r="L32" s="771"/>
      <c r="M32" s="771"/>
      <c r="N32" s="771"/>
      <c r="O32" s="771"/>
      <c r="P32" s="771"/>
      <c r="Q32" s="771"/>
      <c r="R32" s="330"/>
    </row>
    <row r="33" spans="2:18" s="262" customFormat="1" ht="12">
      <c r="B33" s="279"/>
      <c r="C33" s="280"/>
      <c r="D33" s="282" t="s">
        <v>88</v>
      </c>
      <c r="E33" s="771">
        <f>SUM(F33:Q33)</f>
        <v>107.4355</v>
      </c>
      <c r="F33" s="771" t="s">
        <v>52</v>
      </c>
      <c r="G33" s="771" t="s">
        <v>52</v>
      </c>
      <c r="H33" s="771">
        <v>53.71775</v>
      </c>
      <c r="I33" s="771" t="s">
        <v>52</v>
      </c>
      <c r="J33" s="771" t="s">
        <v>52</v>
      </c>
      <c r="K33" s="771" t="s">
        <v>52</v>
      </c>
      <c r="L33" s="771" t="s">
        <v>52</v>
      </c>
      <c r="M33" s="771" t="s">
        <v>52</v>
      </c>
      <c r="N33" s="771">
        <v>53.71775</v>
      </c>
      <c r="O33" s="771" t="s">
        <v>52</v>
      </c>
      <c r="P33" s="771" t="s">
        <v>52</v>
      </c>
      <c r="Q33" s="771" t="s">
        <v>52</v>
      </c>
      <c r="R33" s="330"/>
    </row>
    <row r="34" spans="2:18" s="262" customFormat="1" ht="12">
      <c r="B34" s="279"/>
      <c r="C34" s="280"/>
      <c r="D34" s="282" t="s">
        <v>89</v>
      </c>
      <c r="E34" s="771">
        <f>SUM(F34:Q34)</f>
        <v>1167.5912749299998</v>
      </c>
      <c r="F34" s="771" t="s">
        <v>52</v>
      </c>
      <c r="G34" s="771">
        <v>177.07</v>
      </c>
      <c r="H34" s="771">
        <v>343.27399899999995</v>
      </c>
      <c r="I34" s="771">
        <v>137.28000201</v>
      </c>
      <c r="J34" s="771" t="s">
        <v>52</v>
      </c>
      <c r="K34" s="771" t="s">
        <v>52</v>
      </c>
      <c r="L34" s="771">
        <v>78.03</v>
      </c>
      <c r="M34" s="771" t="s">
        <v>52</v>
      </c>
      <c r="N34" s="771" t="s">
        <v>52</v>
      </c>
      <c r="O34" s="771">
        <v>336.94992992</v>
      </c>
      <c r="P34" s="771">
        <v>94.987344</v>
      </c>
      <c r="Q34" s="771" t="s">
        <v>52</v>
      </c>
      <c r="R34" s="330"/>
    </row>
    <row r="35" spans="2:18" s="262" customFormat="1" ht="16.5" customHeight="1">
      <c r="B35" s="279"/>
      <c r="C35" s="280"/>
      <c r="D35" s="282" t="s">
        <v>85</v>
      </c>
      <c r="E35" s="771">
        <f>SUM(F35:Q35)</f>
        <v>0</v>
      </c>
      <c r="F35" s="771" t="s">
        <v>52</v>
      </c>
      <c r="G35" s="771" t="s">
        <v>52</v>
      </c>
      <c r="H35" s="771" t="s">
        <v>52</v>
      </c>
      <c r="I35" s="771" t="s">
        <v>52</v>
      </c>
      <c r="J35" s="771" t="s">
        <v>52</v>
      </c>
      <c r="K35" s="771" t="s">
        <v>52</v>
      </c>
      <c r="L35" s="771" t="s">
        <v>52</v>
      </c>
      <c r="M35" s="771" t="s">
        <v>52</v>
      </c>
      <c r="N35" s="771" t="s">
        <v>52</v>
      </c>
      <c r="O35" s="771" t="s">
        <v>52</v>
      </c>
      <c r="P35" s="771" t="s">
        <v>52</v>
      </c>
      <c r="Q35" s="771" t="s">
        <v>52</v>
      </c>
      <c r="R35" s="330"/>
    </row>
    <row r="36" spans="2:18" s="262" customFormat="1" ht="16.5" customHeight="1">
      <c r="B36" s="283"/>
      <c r="C36" s="280"/>
      <c r="D36" s="282" t="s">
        <v>67</v>
      </c>
      <c r="E36" s="771">
        <f>SUM(F36:Q36)</f>
        <v>120.33750030000002</v>
      </c>
      <c r="F36" s="771">
        <v>0</v>
      </c>
      <c r="G36" s="771">
        <v>0</v>
      </c>
      <c r="H36" s="771">
        <v>0</v>
      </c>
      <c r="I36" s="771">
        <v>0</v>
      </c>
      <c r="J36" s="771">
        <v>0</v>
      </c>
      <c r="K36" s="771">
        <v>0</v>
      </c>
      <c r="L36" s="771">
        <v>0</v>
      </c>
      <c r="M36" s="771">
        <v>0</v>
      </c>
      <c r="N36" s="771">
        <v>120.33750030000002</v>
      </c>
      <c r="O36" s="771">
        <v>0</v>
      </c>
      <c r="P36" s="771">
        <v>0</v>
      </c>
      <c r="Q36" s="771">
        <v>0</v>
      </c>
      <c r="R36" s="330"/>
    </row>
    <row r="37" spans="2:18" s="265" customFormat="1" ht="15">
      <c r="B37" s="291"/>
      <c r="C37" s="292"/>
      <c r="D37" s="292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336"/>
    </row>
    <row r="38" spans="2:18" ht="15" hidden="1">
      <c r="B38" s="293"/>
      <c r="C38" s="294" t="s">
        <v>94</v>
      </c>
      <c r="D38" s="295"/>
      <c r="E38" s="296">
        <f aca="true" t="shared" si="6" ref="E38:Q38">SUM(E40:E41)</f>
        <v>0</v>
      </c>
      <c r="F38" s="296">
        <f t="shared" si="6"/>
        <v>0</v>
      </c>
      <c r="G38" s="296">
        <f t="shared" si="6"/>
        <v>0</v>
      </c>
      <c r="H38" s="296">
        <f t="shared" si="6"/>
        <v>0</v>
      </c>
      <c r="I38" s="296">
        <f t="shared" si="6"/>
        <v>0</v>
      </c>
      <c r="J38" s="296">
        <f t="shared" si="6"/>
        <v>0</v>
      </c>
      <c r="K38" s="296">
        <f t="shared" si="6"/>
        <v>0</v>
      </c>
      <c r="L38" s="296">
        <f t="shared" si="6"/>
        <v>0</v>
      </c>
      <c r="M38" s="296">
        <f t="shared" si="6"/>
        <v>0</v>
      </c>
      <c r="N38" s="296">
        <f t="shared" si="6"/>
        <v>0</v>
      </c>
      <c r="O38" s="296">
        <f t="shared" si="6"/>
        <v>0</v>
      </c>
      <c r="P38" s="296">
        <f t="shared" si="6"/>
        <v>0</v>
      </c>
      <c r="Q38" s="296">
        <f t="shared" si="6"/>
        <v>0</v>
      </c>
      <c r="R38" s="337"/>
    </row>
    <row r="39" spans="2:18" ht="15" hidden="1">
      <c r="B39" s="297"/>
      <c r="C39" s="298"/>
      <c r="D39" s="298"/>
      <c r="E39" s="299"/>
      <c r="F39" s="299"/>
      <c r="G39" s="299"/>
      <c r="H39" s="299"/>
      <c r="I39" s="315"/>
      <c r="J39" s="315"/>
      <c r="K39" s="299"/>
      <c r="L39" s="299"/>
      <c r="M39" s="299"/>
      <c r="N39" s="299"/>
      <c r="O39" s="299"/>
      <c r="P39" s="299"/>
      <c r="Q39" s="299"/>
      <c r="R39" s="336"/>
    </row>
    <row r="40" spans="2:18" ht="15" hidden="1">
      <c r="B40" s="297"/>
      <c r="C40" s="298"/>
      <c r="D40" s="300" t="s">
        <v>95</v>
      </c>
      <c r="E40" s="301">
        <f>SUM(F40:Q40)</f>
        <v>0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336"/>
    </row>
    <row r="41" spans="2:18" ht="15" hidden="1">
      <c r="B41" s="297"/>
      <c r="C41" s="298"/>
      <c r="D41" s="300" t="s">
        <v>67</v>
      </c>
      <c r="E41" s="301">
        <f>SUM(F41:Q41)</f>
        <v>0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336"/>
    </row>
    <row r="42" spans="2:18" ht="15">
      <c r="B42" s="302"/>
      <c r="C42" s="303"/>
      <c r="E42" s="299"/>
      <c r="F42" s="299"/>
      <c r="G42" s="299"/>
      <c r="H42" s="299"/>
      <c r="I42" s="299"/>
      <c r="J42" s="316"/>
      <c r="K42" s="316"/>
      <c r="L42" s="316"/>
      <c r="M42" s="316"/>
      <c r="N42" s="316"/>
      <c r="O42" s="316"/>
      <c r="P42" s="316"/>
      <c r="Q42" s="316"/>
      <c r="R42" s="338"/>
    </row>
    <row r="43" spans="4:10" ht="6.75" customHeight="1">
      <c r="D43" s="304"/>
      <c r="E43" s="305"/>
      <c r="F43" s="304"/>
      <c r="G43" s="304"/>
      <c r="H43" s="304"/>
      <c r="I43" s="317"/>
      <c r="J43" s="318"/>
    </row>
    <row r="44" spans="2:10" ht="13.5" customHeight="1">
      <c r="B44" s="267" t="s">
        <v>102</v>
      </c>
      <c r="D44" s="265"/>
      <c r="E44" s="306"/>
      <c r="F44" s="265"/>
      <c r="G44" s="265"/>
      <c r="H44" s="265"/>
      <c r="I44" s="318"/>
      <c r="J44" s="318"/>
    </row>
    <row r="45" spans="2:10" ht="15">
      <c r="B45" s="307" t="s">
        <v>184</v>
      </c>
      <c r="D45" s="265"/>
      <c r="E45" s="306"/>
      <c r="F45" s="265"/>
      <c r="G45" s="265"/>
      <c r="H45" s="265"/>
      <c r="I45" s="318"/>
      <c r="J45" s="318"/>
    </row>
    <row r="46" spans="2:10" ht="15">
      <c r="B46" s="267" t="s">
        <v>185</v>
      </c>
      <c r="D46" s="265"/>
      <c r="E46" s="306"/>
      <c r="F46" s="265"/>
      <c r="G46" s="265"/>
      <c r="H46" s="265"/>
      <c r="I46" s="318"/>
      <c r="J46" s="318"/>
    </row>
    <row r="47" spans="2:18" s="657" customFormat="1" ht="15">
      <c r="B47" s="656"/>
      <c r="D47" s="310"/>
      <c r="E47" s="311"/>
      <c r="F47" s="310"/>
      <c r="G47" s="310"/>
      <c r="H47" s="310"/>
      <c r="I47" s="310"/>
      <c r="J47" s="310"/>
      <c r="K47" s="658"/>
      <c r="L47" s="658"/>
      <c r="M47" s="658"/>
      <c r="N47" s="658"/>
      <c r="O47" s="658"/>
      <c r="P47" s="658"/>
      <c r="Q47" s="658"/>
      <c r="R47" s="658"/>
    </row>
    <row r="48" spans="2:19" s="657" customFormat="1" ht="15">
      <c r="B48" s="656"/>
      <c r="D48" s="310"/>
      <c r="E48" s="311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659"/>
    </row>
    <row r="49" spans="2:19" s="657" customFormat="1" ht="15">
      <c r="B49" s="656"/>
      <c r="D49" s="310"/>
      <c r="E49" s="311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659"/>
    </row>
    <row r="50" spans="2:19" s="657" customFormat="1" ht="15">
      <c r="B50" s="656"/>
      <c r="D50" s="310"/>
      <c r="E50" s="311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659"/>
    </row>
    <row r="51" spans="4:19" s="657" customFormat="1" ht="15">
      <c r="D51" s="310"/>
      <c r="E51" s="311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659"/>
    </row>
    <row r="52" spans="4:19" s="657" customFormat="1" ht="15">
      <c r="D52" s="310"/>
      <c r="E52" s="311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659"/>
    </row>
    <row r="53" spans="4:19" s="657" customFormat="1" ht="15">
      <c r="D53" s="310"/>
      <c r="E53" s="311"/>
      <c r="F53" s="310"/>
      <c r="G53" s="310"/>
      <c r="H53" s="310"/>
      <c r="I53" s="310"/>
      <c r="J53" s="310"/>
      <c r="K53" s="660"/>
      <c r="L53" s="660"/>
      <c r="M53" s="310"/>
      <c r="N53" s="310"/>
      <c r="O53" s="310"/>
      <c r="P53" s="310"/>
      <c r="Q53" s="310"/>
      <c r="R53" s="310"/>
      <c r="S53" s="659"/>
    </row>
    <row r="54" spans="4:19" s="266" customFormat="1" ht="15">
      <c r="D54" s="308"/>
      <c r="E54" s="309"/>
      <c r="F54" s="308"/>
      <c r="G54" s="308"/>
      <c r="H54" s="308"/>
      <c r="I54" s="308"/>
      <c r="J54" s="308"/>
      <c r="K54" s="319"/>
      <c r="L54" s="319"/>
      <c r="M54" s="308"/>
      <c r="N54" s="308"/>
      <c r="O54" s="308"/>
      <c r="P54" s="308"/>
      <c r="Q54" s="308"/>
      <c r="R54" s="308"/>
      <c r="S54" s="339"/>
    </row>
    <row r="55" spans="4:19" s="266" customFormat="1" ht="15">
      <c r="D55" s="308"/>
      <c r="E55" s="309"/>
      <c r="F55" s="308"/>
      <c r="G55" s="308"/>
      <c r="H55" s="308"/>
      <c r="I55" s="308"/>
      <c r="J55" s="308"/>
      <c r="K55" s="319"/>
      <c r="L55" s="320">
        <f>SUM(L56:L62)</f>
        <v>40914.3403799491</v>
      </c>
      <c r="M55" s="308"/>
      <c r="N55" s="308"/>
      <c r="O55" s="308"/>
      <c r="P55" s="308"/>
      <c r="Q55" s="308"/>
      <c r="R55" s="308"/>
      <c r="S55" s="339"/>
    </row>
    <row r="56" spans="4:19" s="266" customFormat="1" ht="15">
      <c r="D56" s="309"/>
      <c r="E56" s="312">
        <f>SUM(E57:E64)</f>
        <v>40914.3403799491</v>
      </c>
      <c r="F56" s="309"/>
      <c r="G56" s="308"/>
      <c r="H56" s="308"/>
      <c r="I56" s="308"/>
      <c r="J56" s="308"/>
      <c r="K56" s="321" t="s">
        <v>48</v>
      </c>
      <c r="L56" s="322">
        <f>+E12</f>
        <v>3108.1572519</v>
      </c>
      <c r="M56" s="323"/>
      <c r="N56" s="324"/>
      <c r="O56" s="308"/>
      <c r="P56" s="308"/>
      <c r="Q56" s="308"/>
      <c r="R56" s="308"/>
      <c r="S56" s="339"/>
    </row>
    <row r="57" spans="4:19" s="266" customFormat="1" ht="15">
      <c r="D57" s="309" t="s">
        <v>47</v>
      </c>
      <c r="E57" s="312">
        <f>+E10</f>
        <v>22461.992419000002</v>
      </c>
      <c r="F57" s="313">
        <f>+E57/$E$56*100</f>
        <v>54.90004778375446</v>
      </c>
      <c r="G57" s="308"/>
      <c r="H57" s="308"/>
      <c r="I57" s="308"/>
      <c r="J57" s="308"/>
      <c r="K57" s="321" t="s">
        <v>75</v>
      </c>
      <c r="L57" s="322">
        <f>+E21</f>
        <v>5082.431</v>
      </c>
      <c r="M57" s="323"/>
      <c r="N57" s="308"/>
      <c r="O57" s="308"/>
      <c r="P57" s="308"/>
      <c r="Q57" s="308"/>
      <c r="R57" s="308"/>
      <c r="S57" s="339"/>
    </row>
    <row r="58" spans="4:19" s="266" customFormat="1" ht="15">
      <c r="D58" s="309" t="s">
        <v>68</v>
      </c>
      <c r="E58" s="312">
        <f>+E19</f>
        <v>17056.9836857191</v>
      </c>
      <c r="F58" s="313">
        <f>+E58/$E$56*100</f>
        <v>41.68949939634911</v>
      </c>
      <c r="G58" s="308"/>
      <c r="H58" s="308"/>
      <c r="I58" s="308"/>
      <c r="J58" s="308"/>
      <c r="K58" s="321" t="s">
        <v>50</v>
      </c>
      <c r="L58" s="322">
        <f>+E13</f>
        <v>11453.522388099998</v>
      </c>
      <c r="M58" s="323"/>
      <c r="N58" s="308"/>
      <c r="O58" s="308"/>
      <c r="P58" s="308"/>
      <c r="Q58" s="308"/>
      <c r="R58" s="308"/>
      <c r="S58" s="339"/>
    </row>
    <row r="59" spans="4:19" s="266" customFormat="1" ht="15">
      <c r="D59" s="309" t="s">
        <v>104</v>
      </c>
      <c r="E59" s="312">
        <f>E31</f>
        <v>1395.36427523</v>
      </c>
      <c r="F59" s="313">
        <f>+E59/$E$56*100</f>
        <v>3.4104528198964355</v>
      </c>
      <c r="G59" s="308"/>
      <c r="H59" s="308"/>
      <c r="I59" s="308"/>
      <c r="J59" s="308"/>
      <c r="K59" s="321" t="s">
        <v>77</v>
      </c>
      <c r="L59" s="322">
        <f>+E22</f>
        <v>3595.1413080049997</v>
      </c>
      <c r="M59" s="323"/>
      <c r="N59" s="308"/>
      <c r="O59" s="308"/>
      <c r="P59" s="308"/>
      <c r="Q59" s="308"/>
      <c r="R59" s="308"/>
      <c r="S59" s="339"/>
    </row>
    <row r="60" spans="4:19" s="266" customFormat="1" ht="15">
      <c r="D60" s="309" t="s">
        <v>105</v>
      </c>
      <c r="E60" s="312">
        <f>E38</f>
        <v>0</v>
      </c>
      <c r="F60" s="313">
        <f>+E60/$E$56*100</f>
        <v>0</v>
      </c>
      <c r="G60" s="308"/>
      <c r="H60" s="308"/>
      <c r="I60" s="308"/>
      <c r="J60" s="308"/>
      <c r="K60" s="321" t="s">
        <v>106</v>
      </c>
      <c r="L60" s="322">
        <f>+E23</f>
        <v>1408.486614</v>
      </c>
      <c r="M60" s="323"/>
      <c r="N60" s="308"/>
      <c r="O60" s="308"/>
      <c r="P60" s="308"/>
      <c r="Q60" s="308"/>
      <c r="R60" s="308"/>
      <c r="S60" s="339"/>
    </row>
    <row r="61" spans="4:19" s="266" customFormat="1" ht="15">
      <c r="D61" s="309"/>
      <c r="E61" s="312"/>
      <c r="F61" s="313">
        <f>+E61/$E$56*100</f>
        <v>0</v>
      </c>
      <c r="G61" s="308"/>
      <c r="H61" s="308"/>
      <c r="I61" s="308"/>
      <c r="J61" s="308"/>
      <c r="K61" s="321" t="s">
        <v>69</v>
      </c>
      <c r="L61" s="322">
        <f>+E24</f>
        <v>1787.0096251</v>
      </c>
      <c r="M61" s="323"/>
      <c r="N61" s="308"/>
      <c r="O61" s="308"/>
      <c r="P61" s="308"/>
      <c r="Q61" s="308"/>
      <c r="R61" s="308"/>
      <c r="S61" s="339"/>
    </row>
    <row r="62" spans="4:19" s="266" customFormat="1" ht="15">
      <c r="D62" s="309"/>
      <c r="E62" s="309"/>
      <c r="F62" s="309"/>
      <c r="G62" s="308"/>
      <c r="H62" s="308"/>
      <c r="I62" s="308"/>
      <c r="J62" s="308"/>
      <c r="K62" s="319" t="s">
        <v>67</v>
      </c>
      <c r="L62" s="325">
        <f>+E8-SUM(L56:L61)</f>
        <v>14479.592192844098</v>
      </c>
      <c r="M62" s="323"/>
      <c r="N62" s="308"/>
      <c r="O62" s="308"/>
      <c r="P62" s="308"/>
      <c r="Q62" s="308"/>
      <c r="R62" s="308"/>
      <c r="S62" s="339"/>
    </row>
    <row r="63" spans="4:19" s="266" customFormat="1" ht="15">
      <c r="D63" s="309"/>
      <c r="E63" s="309"/>
      <c r="F63" s="309"/>
      <c r="G63" s="308"/>
      <c r="H63" s="308"/>
      <c r="I63" s="308"/>
      <c r="J63" s="308"/>
      <c r="K63" s="319"/>
      <c r="L63" s="326"/>
      <c r="M63" s="308"/>
      <c r="N63" s="308"/>
      <c r="O63" s="308"/>
      <c r="P63" s="308"/>
      <c r="Q63" s="308"/>
      <c r="R63" s="308"/>
      <c r="S63" s="339"/>
    </row>
    <row r="64" spans="4:19" s="266" customFormat="1" ht="15">
      <c r="D64" s="309"/>
      <c r="E64" s="309"/>
      <c r="F64" s="314"/>
      <c r="G64" s="308"/>
      <c r="H64" s="308"/>
      <c r="I64" s="308"/>
      <c r="J64" s="308"/>
      <c r="K64" s="319"/>
      <c r="L64" s="326"/>
      <c r="M64" s="308"/>
      <c r="N64" s="308"/>
      <c r="O64" s="308"/>
      <c r="P64" s="308"/>
      <c r="Q64" s="308"/>
      <c r="R64" s="308"/>
      <c r="S64" s="339"/>
    </row>
    <row r="65" spans="4:19" s="266" customFormat="1" ht="15">
      <c r="D65" s="309"/>
      <c r="E65" s="309"/>
      <c r="F65" s="314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39"/>
    </row>
    <row r="66" spans="4:19" s="266" customFormat="1" ht="15">
      <c r="D66" s="309"/>
      <c r="E66" s="309"/>
      <c r="F66" s="314"/>
      <c r="G66" s="308"/>
      <c r="H66" s="308"/>
      <c r="I66" s="308"/>
      <c r="J66" s="308"/>
      <c r="K66" s="308"/>
      <c r="L66" s="343"/>
      <c r="M66" s="308"/>
      <c r="N66" s="308"/>
      <c r="O66" s="308"/>
      <c r="P66" s="308"/>
      <c r="Q66" s="308"/>
      <c r="R66" s="308"/>
      <c r="S66" s="339"/>
    </row>
    <row r="67" spans="4:19" s="266" customFormat="1" ht="28.5" customHeight="1">
      <c r="D67" s="1029" t="s">
        <v>184</v>
      </c>
      <c r="E67" s="1029"/>
      <c r="F67" s="1029"/>
      <c r="G67" s="1029"/>
      <c r="H67" s="1029"/>
      <c r="I67" s="308"/>
      <c r="J67" s="1029" t="s">
        <v>184</v>
      </c>
      <c r="K67" s="1029"/>
      <c r="L67" s="1029"/>
      <c r="M67" s="1029"/>
      <c r="N67" s="1029"/>
      <c r="O67" s="1029"/>
      <c r="P67" s="308"/>
      <c r="Q67" s="308"/>
      <c r="R67" s="308"/>
      <c r="S67" s="339"/>
    </row>
    <row r="68" spans="4:19" s="657" customFormat="1" ht="15">
      <c r="D68" s="310"/>
      <c r="E68" s="311"/>
      <c r="F68" s="310"/>
      <c r="G68" s="310"/>
      <c r="H68" s="310"/>
      <c r="I68" s="310"/>
      <c r="J68" s="310"/>
      <c r="K68" s="310"/>
      <c r="L68" s="661"/>
      <c r="M68" s="310"/>
      <c r="N68" s="310"/>
      <c r="O68" s="310"/>
      <c r="P68" s="310"/>
      <c r="Q68" s="310"/>
      <c r="R68" s="310"/>
      <c r="S68" s="659"/>
    </row>
    <row r="69" spans="4:19" s="657" customFormat="1" ht="15">
      <c r="D69" s="310"/>
      <c r="E69" s="311"/>
      <c r="F69" s="310"/>
      <c r="G69" s="310"/>
      <c r="H69" s="310"/>
      <c r="I69" s="310"/>
      <c r="J69" s="310"/>
      <c r="K69" s="310"/>
      <c r="L69" s="661"/>
      <c r="M69" s="310"/>
      <c r="N69" s="310"/>
      <c r="O69" s="310"/>
      <c r="P69" s="310"/>
      <c r="Q69" s="310"/>
      <c r="R69" s="310"/>
      <c r="S69" s="659"/>
    </row>
    <row r="70" spans="4:19" s="657" customFormat="1" ht="15">
      <c r="D70" s="310"/>
      <c r="E70" s="311"/>
      <c r="F70" s="310"/>
      <c r="G70" s="310"/>
      <c r="H70" s="310"/>
      <c r="I70" s="310"/>
      <c r="J70" s="310"/>
      <c r="K70" s="310"/>
      <c r="L70" s="661"/>
      <c r="M70" s="310"/>
      <c r="N70" s="310"/>
      <c r="O70" s="310"/>
      <c r="P70" s="310"/>
      <c r="Q70" s="310"/>
      <c r="R70" s="310"/>
      <c r="S70" s="659"/>
    </row>
    <row r="71" spans="4:19" s="657" customFormat="1" ht="15">
      <c r="D71" s="310"/>
      <c r="E71" s="311"/>
      <c r="F71" s="310"/>
      <c r="G71" s="310"/>
      <c r="H71" s="310"/>
      <c r="I71" s="310"/>
      <c r="J71" s="310"/>
      <c r="K71" s="310"/>
      <c r="L71" s="661"/>
      <c r="M71" s="310"/>
      <c r="N71" s="310"/>
      <c r="O71" s="310"/>
      <c r="P71" s="310"/>
      <c r="Q71" s="310"/>
      <c r="R71" s="310"/>
      <c r="S71" s="659"/>
    </row>
    <row r="72" spans="4:19" s="657" customFormat="1" ht="15">
      <c r="D72" s="310"/>
      <c r="E72" s="311"/>
      <c r="F72" s="310"/>
      <c r="G72" s="310"/>
      <c r="H72" s="310"/>
      <c r="I72" s="310"/>
      <c r="J72" s="310"/>
      <c r="K72" s="310"/>
      <c r="L72" s="661"/>
      <c r="M72" s="310"/>
      <c r="N72" s="310"/>
      <c r="O72" s="310"/>
      <c r="P72" s="310"/>
      <c r="Q72" s="310"/>
      <c r="R72" s="310"/>
      <c r="S72" s="659"/>
    </row>
    <row r="73" spans="4:19" s="657" customFormat="1" ht="15">
      <c r="D73" s="310"/>
      <c r="E73" s="311"/>
      <c r="F73" s="310"/>
      <c r="G73" s="310"/>
      <c r="H73" s="310"/>
      <c r="I73" s="310"/>
      <c r="J73" s="310"/>
      <c r="K73" s="310"/>
      <c r="L73" s="661"/>
      <c r="M73" s="310"/>
      <c r="N73" s="310"/>
      <c r="O73" s="310"/>
      <c r="P73" s="310"/>
      <c r="Q73" s="310"/>
      <c r="R73" s="310"/>
      <c r="S73" s="659"/>
    </row>
    <row r="74" spans="4:19" s="657" customFormat="1" ht="15">
      <c r="D74" s="310"/>
      <c r="E74" s="311"/>
      <c r="F74" s="310"/>
      <c r="G74" s="310"/>
      <c r="H74" s="310"/>
      <c r="I74" s="310"/>
      <c r="J74" s="310"/>
      <c r="K74" s="310"/>
      <c r="L74" s="661"/>
      <c r="M74" s="310"/>
      <c r="N74" s="310"/>
      <c r="O74" s="310"/>
      <c r="P74" s="310"/>
      <c r="Q74" s="310"/>
      <c r="R74" s="310"/>
      <c r="S74" s="659"/>
    </row>
    <row r="75" spans="4:19" s="657" customFormat="1" ht="15">
      <c r="D75" s="310"/>
      <c r="E75" s="311"/>
      <c r="F75" s="310"/>
      <c r="G75" s="310"/>
      <c r="H75" s="310"/>
      <c r="I75" s="310"/>
      <c r="J75" s="310"/>
      <c r="K75" s="310"/>
      <c r="L75" s="661"/>
      <c r="M75" s="310"/>
      <c r="N75" s="310"/>
      <c r="O75" s="310"/>
      <c r="P75" s="310"/>
      <c r="Q75" s="310"/>
      <c r="R75" s="310"/>
      <c r="S75" s="659"/>
    </row>
    <row r="76" spans="4:19" s="657" customFormat="1" ht="15">
      <c r="D76" s="659"/>
      <c r="E76" s="662"/>
      <c r="F76" s="659"/>
      <c r="G76" s="659"/>
      <c r="H76" s="659"/>
      <c r="I76" s="660"/>
      <c r="J76" s="660"/>
      <c r="K76" s="659"/>
      <c r="L76" s="663"/>
      <c r="M76" s="659"/>
      <c r="N76" s="659"/>
      <c r="O76" s="659"/>
      <c r="P76" s="659"/>
      <c r="Q76" s="659"/>
      <c r="R76" s="659"/>
      <c r="S76" s="659"/>
    </row>
    <row r="77" spans="4:19" s="657" customFormat="1" ht="15">
      <c r="D77" s="659"/>
      <c r="E77" s="662"/>
      <c r="F77" s="659"/>
      <c r="G77" s="659"/>
      <c r="H77" s="659"/>
      <c r="I77" s="660"/>
      <c r="J77" s="660"/>
      <c r="K77" s="659"/>
      <c r="L77" s="663"/>
      <c r="M77" s="659"/>
      <c r="N77" s="659"/>
      <c r="O77" s="659"/>
      <c r="P77" s="659"/>
      <c r="Q77" s="659"/>
      <c r="R77" s="659"/>
      <c r="S77" s="659"/>
    </row>
    <row r="78" spans="4:19" s="657" customFormat="1" ht="15">
      <c r="D78" s="659"/>
      <c r="E78" s="662"/>
      <c r="F78" s="659"/>
      <c r="G78" s="659"/>
      <c r="H78" s="659"/>
      <c r="I78" s="660"/>
      <c r="J78" s="660"/>
      <c r="K78" s="659"/>
      <c r="L78" s="663"/>
      <c r="M78" s="659"/>
      <c r="N78" s="659"/>
      <c r="O78" s="659"/>
      <c r="P78" s="659"/>
      <c r="Q78" s="659"/>
      <c r="R78" s="659"/>
      <c r="S78" s="659"/>
    </row>
    <row r="79" spans="4:19" s="657" customFormat="1" ht="15">
      <c r="D79" s="659"/>
      <c r="E79" s="662"/>
      <c r="F79" s="659"/>
      <c r="G79" s="659"/>
      <c r="H79" s="659"/>
      <c r="I79" s="660"/>
      <c r="J79" s="660"/>
      <c r="K79" s="659"/>
      <c r="L79" s="663"/>
      <c r="M79" s="659"/>
      <c r="N79" s="659"/>
      <c r="O79" s="659"/>
      <c r="P79" s="659"/>
      <c r="Q79" s="659"/>
      <c r="R79" s="659"/>
      <c r="S79" s="659"/>
    </row>
    <row r="80" spans="4:19" s="266" customFormat="1" ht="15">
      <c r="D80" s="339"/>
      <c r="E80" s="340"/>
      <c r="F80" s="339"/>
      <c r="G80" s="339"/>
      <c r="H80" s="339"/>
      <c r="I80" s="319"/>
      <c r="J80" s="319"/>
      <c r="K80" s="339"/>
      <c r="L80" s="344"/>
      <c r="M80" s="339"/>
      <c r="N80" s="339"/>
      <c r="O80" s="339"/>
      <c r="P80" s="339"/>
      <c r="Q80" s="339"/>
      <c r="R80" s="339"/>
      <c r="S80" s="339"/>
    </row>
    <row r="81" spans="4:19" s="266" customFormat="1" ht="15">
      <c r="D81" s="339"/>
      <c r="E81" s="340"/>
      <c r="F81" s="339"/>
      <c r="G81" s="339"/>
      <c r="H81" s="339"/>
      <c r="I81" s="319"/>
      <c r="J81" s="319"/>
      <c r="K81" s="339"/>
      <c r="L81" s="344"/>
      <c r="M81" s="339"/>
      <c r="N81" s="339"/>
      <c r="O81" s="339"/>
      <c r="P81" s="339"/>
      <c r="Q81" s="339"/>
      <c r="R81" s="339"/>
      <c r="S81" s="339"/>
    </row>
    <row r="82" spans="4:19" s="266" customFormat="1" ht="15">
      <c r="D82" s="339"/>
      <c r="E82" s="340"/>
      <c r="F82" s="339"/>
      <c r="G82" s="339"/>
      <c r="H82" s="339"/>
      <c r="I82" s="319"/>
      <c r="J82" s="319"/>
      <c r="K82" s="339"/>
      <c r="L82" s="344"/>
      <c r="M82" s="339"/>
      <c r="N82" s="339"/>
      <c r="O82" s="339"/>
      <c r="P82" s="339"/>
      <c r="Q82" s="339"/>
      <c r="R82" s="339"/>
      <c r="S82" s="339"/>
    </row>
    <row r="83" spans="5:12" s="266" customFormat="1" ht="15">
      <c r="E83" s="341"/>
      <c r="I83" s="345"/>
      <c r="J83" s="345"/>
      <c r="L83" s="346"/>
    </row>
    <row r="84" spans="5:12" s="266" customFormat="1" ht="15">
      <c r="E84" s="341"/>
      <c r="I84" s="345"/>
      <c r="J84" s="345"/>
      <c r="L84" s="346"/>
    </row>
    <row r="85" spans="5:12" s="266" customFormat="1" ht="15">
      <c r="E85" s="341"/>
      <c r="I85" s="345"/>
      <c r="J85" s="345"/>
      <c r="L85" s="346"/>
    </row>
    <row r="86" spans="5:12" s="266" customFormat="1" ht="15">
      <c r="E86" s="341"/>
      <c r="I86" s="345"/>
      <c r="J86" s="345"/>
      <c r="L86" s="346"/>
    </row>
    <row r="87" spans="5:12" s="266" customFormat="1" ht="15">
      <c r="E87" s="341"/>
      <c r="I87" s="345"/>
      <c r="J87" s="345"/>
      <c r="L87" s="346"/>
    </row>
    <row r="88" spans="5:12" s="266" customFormat="1" ht="15">
      <c r="E88" s="341"/>
      <c r="I88" s="345"/>
      <c r="J88" s="345"/>
      <c r="L88" s="346"/>
    </row>
    <row r="89" spans="5:12" s="266" customFormat="1" ht="15">
      <c r="E89" s="341"/>
      <c r="I89" s="345"/>
      <c r="J89" s="345"/>
      <c r="L89" s="346"/>
    </row>
    <row r="90" spans="5:12" s="266" customFormat="1" ht="15">
      <c r="E90" s="341"/>
      <c r="I90" s="345"/>
      <c r="J90" s="345"/>
      <c r="L90" s="346"/>
    </row>
    <row r="91" spans="5:12" s="266" customFormat="1" ht="15">
      <c r="E91" s="341"/>
      <c r="I91" s="345"/>
      <c r="J91" s="345"/>
      <c r="L91" s="346"/>
    </row>
    <row r="92" spans="5:12" s="266" customFormat="1" ht="15">
      <c r="E92" s="341"/>
      <c r="I92" s="345"/>
      <c r="J92" s="345"/>
      <c r="L92" s="346"/>
    </row>
    <row r="93" spans="5:12" s="266" customFormat="1" ht="15">
      <c r="E93" s="341"/>
      <c r="I93" s="345"/>
      <c r="J93" s="345"/>
      <c r="L93" s="346"/>
    </row>
    <row r="94" spans="5:12" s="266" customFormat="1" ht="15">
      <c r="E94" s="341"/>
      <c r="I94" s="345"/>
      <c r="J94" s="345"/>
      <c r="L94" s="346"/>
    </row>
    <row r="95" spans="5:12" s="266" customFormat="1" ht="15">
      <c r="E95" s="341"/>
      <c r="I95" s="345"/>
      <c r="J95" s="345"/>
      <c r="L95" s="346"/>
    </row>
    <row r="96" spans="5:12" s="266" customFormat="1" ht="15">
      <c r="E96" s="341"/>
      <c r="I96" s="345"/>
      <c r="J96" s="345"/>
      <c r="L96" s="346"/>
    </row>
    <row r="97" spans="5:10" s="266" customFormat="1" ht="15">
      <c r="E97" s="341"/>
      <c r="I97" s="345"/>
      <c r="J97" s="345"/>
    </row>
    <row r="98" spans="5:10" s="266" customFormat="1" ht="15">
      <c r="E98" s="341"/>
      <c r="I98" s="345"/>
      <c r="J98" s="345"/>
    </row>
    <row r="99" spans="5:10" s="266" customFormat="1" ht="15">
      <c r="E99" s="341"/>
      <c r="I99" s="345"/>
      <c r="J99" s="345"/>
    </row>
    <row r="100" spans="5:10" s="266" customFormat="1" ht="15">
      <c r="E100" s="341"/>
      <c r="I100" s="345"/>
      <c r="J100" s="345"/>
    </row>
    <row r="101" spans="5:10" s="266" customFormat="1" ht="15">
      <c r="E101" s="341"/>
      <c r="I101" s="345"/>
      <c r="J101" s="345"/>
    </row>
    <row r="102" spans="5:10" s="266" customFormat="1" ht="15">
      <c r="E102" s="341"/>
      <c r="I102" s="345"/>
      <c r="J102" s="345"/>
    </row>
    <row r="103" spans="5:10" s="266" customFormat="1" ht="15">
      <c r="E103" s="341"/>
      <c r="I103" s="345"/>
      <c r="J103" s="345"/>
    </row>
    <row r="104" spans="5:10" s="266" customFormat="1" ht="15">
      <c r="E104" s="341"/>
      <c r="I104" s="345"/>
      <c r="J104" s="345"/>
    </row>
    <row r="105" spans="5:10" s="266" customFormat="1" ht="15">
      <c r="E105" s="341"/>
      <c r="I105" s="345"/>
      <c r="J105" s="345"/>
    </row>
    <row r="106" spans="5:10" s="266" customFormat="1" ht="15">
      <c r="E106" s="341"/>
      <c r="F106" s="266" t="s">
        <v>109</v>
      </c>
      <c r="G106" s="266" t="s">
        <v>110</v>
      </c>
      <c r="I106" s="345"/>
      <c r="J106" s="345"/>
    </row>
    <row r="107" spans="5:10" s="266" customFormat="1" ht="15">
      <c r="E107" s="341"/>
      <c r="F107" s="266" t="s">
        <v>111</v>
      </c>
      <c r="G107" s="342">
        <v>4179.064099000001</v>
      </c>
      <c r="I107" s="345"/>
      <c r="J107" s="345"/>
    </row>
    <row r="108" spans="5:10" s="266" customFormat="1" ht="15">
      <c r="E108" s="341"/>
      <c r="F108" s="266" t="s">
        <v>112</v>
      </c>
      <c r="G108" s="342">
        <v>3485.676</v>
      </c>
      <c r="I108" s="345"/>
      <c r="J108" s="345"/>
    </row>
    <row r="109" spans="5:10" s="266" customFormat="1" ht="15">
      <c r="E109" s="341"/>
      <c r="F109" s="266" t="s">
        <v>113</v>
      </c>
      <c r="G109" s="342">
        <v>2963.345</v>
      </c>
      <c r="I109" s="345"/>
      <c r="J109" s="345"/>
    </row>
    <row r="110" spans="5:10" s="266" customFormat="1" ht="15">
      <c r="E110" s="341"/>
      <c r="F110" s="266" t="s">
        <v>114</v>
      </c>
      <c r="G110" s="342">
        <v>2880.74272</v>
      </c>
      <c r="I110" s="345"/>
      <c r="J110" s="345"/>
    </row>
    <row r="111" spans="5:10" s="266" customFormat="1" ht="15">
      <c r="E111" s="341"/>
      <c r="F111" s="266" t="s">
        <v>115</v>
      </c>
      <c r="G111" s="342">
        <v>2836.04106</v>
      </c>
      <c r="I111" s="345"/>
      <c r="J111" s="345"/>
    </row>
    <row r="112" spans="5:10" s="266" customFormat="1" ht="15">
      <c r="E112" s="341"/>
      <c r="F112" s="266" t="s">
        <v>116</v>
      </c>
      <c r="G112" s="342">
        <v>1579.0062930000001</v>
      </c>
      <c r="I112" s="345"/>
      <c r="J112" s="345"/>
    </row>
    <row r="113" spans="5:10" s="266" customFormat="1" ht="15">
      <c r="E113" s="341"/>
      <c r="F113" s="266" t="s">
        <v>117</v>
      </c>
      <c r="G113" s="342">
        <v>1574.139794</v>
      </c>
      <c r="I113" s="345"/>
      <c r="J113" s="345"/>
    </row>
    <row r="114" spans="5:10" s="266" customFormat="1" ht="15">
      <c r="E114" s="341"/>
      <c r="F114" s="266" t="s">
        <v>118</v>
      </c>
      <c r="G114" s="342">
        <v>1521.145</v>
      </c>
      <c r="I114" s="345"/>
      <c r="J114" s="345"/>
    </row>
    <row r="115" spans="5:10" s="266" customFormat="1" ht="15">
      <c r="E115" s="341"/>
      <c r="F115" s="266" t="s">
        <v>119</v>
      </c>
      <c r="G115" s="342">
        <v>1452.713383</v>
      </c>
      <c r="I115" s="345"/>
      <c r="J115" s="345"/>
    </row>
    <row r="116" spans="5:10" s="266" customFormat="1" ht="15">
      <c r="E116" s="341"/>
      <c r="F116" s="266" t="s">
        <v>120</v>
      </c>
      <c r="G116" s="342">
        <v>1252.5691769999999</v>
      </c>
      <c r="I116" s="345"/>
      <c r="J116" s="345"/>
    </row>
    <row r="117" spans="5:10" s="266" customFormat="1" ht="15">
      <c r="E117" s="341"/>
      <c r="F117" s="266" t="s">
        <v>121</v>
      </c>
      <c r="G117" s="342">
        <v>783.657236</v>
      </c>
      <c r="I117" s="345"/>
      <c r="J117" s="345"/>
    </row>
    <row r="118" spans="5:10" s="266" customFormat="1" ht="15">
      <c r="E118" s="341"/>
      <c r="F118" s="266" t="s">
        <v>122</v>
      </c>
      <c r="G118" s="342">
        <v>769.31</v>
      </c>
      <c r="I118" s="345"/>
      <c r="J118" s="345"/>
    </row>
    <row r="119" spans="5:10" s="266" customFormat="1" ht="15">
      <c r="E119" s="341"/>
      <c r="F119" s="266" t="s">
        <v>123</v>
      </c>
      <c r="G119" s="342">
        <v>593.72</v>
      </c>
      <c r="I119" s="345"/>
      <c r="J119" s="345"/>
    </row>
    <row r="120" spans="5:10" s="266" customFormat="1" ht="15">
      <c r="E120" s="341"/>
      <c r="F120" s="266" t="s">
        <v>124</v>
      </c>
      <c r="G120" s="342">
        <v>441.33467099999996</v>
      </c>
      <c r="I120" s="345"/>
      <c r="J120" s="345"/>
    </row>
    <row r="121" spans="5:10" s="266" customFormat="1" ht="15">
      <c r="E121" s="341"/>
      <c r="F121" s="266" t="s">
        <v>125</v>
      </c>
      <c r="G121" s="342">
        <v>435.335457</v>
      </c>
      <c r="I121" s="345"/>
      <c r="J121" s="345"/>
    </row>
    <row r="122" spans="5:10" s="266" customFormat="1" ht="15">
      <c r="E122" s="341"/>
      <c r="F122" s="266" t="s">
        <v>126</v>
      </c>
      <c r="G122" s="342">
        <v>371.79</v>
      </c>
      <c r="I122" s="345"/>
      <c r="J122" s="345"/>
    </row>
    <row r="123" spans="5:10" s="266" customFormat="1" ht="15">
      <c r="E123" s="341"/>
      <c r="F123" s="266" t="s">
        <v>127</v>
      </c>
      <c r="G123" s="342">
        <v>349.170823</v>
      </c>
      <c r="I123" s="345"/>
      <c r="J123" s="345"/>
    </row>
    <row r="124" spans="5:10" s="266" customFormat="1" ht="15">
      <c r="E124" s="341"/>
      <c r="F124" s="266" t="s">
        <v>128</v>
      </c>
      <c r="G124" s="342">
        <v>305.63490699999994</v>
      </c>
      <c r="I124" s="345"/>
      <c r="J124" s="345"/>
    </row>
    <row r="125" spans="5:10" s="266" customFormat="1" ht="15">
      <c r="E125" s="341"/>
      <c r="F125" s="266" t="s">
        <v>129</v>
      </c>
      <c r="G125" s="342">
        <v>294.17582400000003</v>
      </c>
      <c r="I125" s="345"/>
      <c r="J125" s="345"/>
    </row>
    <row r="126" spans="5:10" s="266" customFormat="1" ht="15">
      <c r="E126" s="341"/>
      <c r="F126" s="266" t="s">
        <v>130</v>
      </c>
      <c r="G126" s="342">
        <v>293.35499999999996</v>
      </c>
      <c r="I126" s="345"/>
      <c r="J126" s="345"/>
    </row>
    <row r="127" spans="5:10" s="266" customFormat="1" ht="15">
      <c r="E127" s="341"/>
      <c r="F127" s="266" t="s">
        <v>131</v>
      </c>
      <c r="G127" s="342">
        <v>290.80500000000006</v>
      </c>
      <c r="I127" s="345"/>
      <c r="J127" s="345"/>
    </row>
    <row r="128" spans="5:10" s="266" customFormat="1" ht="15">
      <c r="E128" s="341"/>
      <c r="F128" s="266" t="s">
        <v>132</v>
      </c>
      <c r="G128" s="342">
        <v>290.469443</v>
      </c>
      <c r="I128" s="345"/>
      <c r="J128" s="345"/>
    </row>
    <row r="129" spans="5:10" s="266" customFormat="1" ht="15">
      <c r="E129" s="341"/>
      <c r="F129" s="266" t="s">
        <v>133</v>
      </c>
      <c r="G129" s="342">
        <v>274.127649</v>
      </c>
      <c r="I129" s="345"/>
      <c r="J129" s="345"/>
    </row>
    <row r="130" spans="5:10" s="266" customFormat="1" ht="15">
      <c r="E130" s="341"/>
      <c r="F130" s="266" t="s">
        <v>134</v>
      </c>
      <c r="G130" s="342">
        <v>206.35190899999998</v>
      </c>
      <c r="I130" s="345"/>
      <c r="J130" s="345"/>
    </row>
    <row r="131" spans="5:10" s="266" customFormat="1" ht="15">
      <c r="E131" s="341"/>
      <c r="F131" s="266" t="s">
        <v>135</v>
      </c>
      <c r="G131" s="342">
        <v>193.755</v>
      </c>
      <c r="I131" s="345"/>
      <c r="J131" s="345"/>
    </row>
    <row r="132" spans="5:10" s="266" customFormat="1" ht="15">
      <c r="E132" s="341"/>
      <c r="F132" s="266" t="s">
        <v>136</v>
      </c>
      <c r="G132" s="342">
        <v>185.066975</v>
      </c>
      <c r="I132" s="345"/>
      <c r="J132" s="345"/>
    </row>
    <row r="133" spans="5:10" s="266" customFormat="1" ht="15">
      <c r="E133" s="341"/>
      <c r="F133" s="266" t="s">
        <v>137</v>
      </c>
      <c r="G133" s="342">
        <v>173.79000000000002</v>
      </c>
      <c r="I133" s="345"/>
      <c r="J133" s="345"/>
    </row>
    <row r="134" spans="5:10" s="266" customFormat="1" ht="15">
      <c r="E134" s="341"/>
      <c r="F134" s="266" t="s">
        <v>138</v>
      </c>
      <c r="G134" s="342">
        <v>169.52</v>
      </c>
      <c r="I134" s="345"/>
      <c r="J134" s="345"/>
    </row>
    <row r="135" spans="5:10" s="266" customFormat="1" ht="15">
      <c r="E135" s="341"/>
      <c r="F135" s="266" t="s">
        <v>129</v>
      </c>
      <c r="G135" s="342">
        <v>156.19419</v>
      </c>
      <c r="I135" s="345"/>
      <c r="J135" s="345"/>
    </row>
    <row r="136" spans="5:10" s="266" customFormat="1" ht="15">
      <c r="E136" s="341"/>
      <c r="F136" s="266" t="s">
        <v>129</v>
      </c>
      <c r="G136" s="342">
        <v>117.81734599999999</v>
      </c>
      <c r="I136" s="345"/>
      <c r="J136" s="345"/>
    </row>
    <row r="137" spans="5:10" s="266" customFormat="1" ht="15">
      <c r="E137" s="341"/>
      <c r="F137" s="266" t="s">
        <v>139</v>
      </c>
      <c r="G137" s="342">
        <v>114.5</v>
      </c>
      <c r="I137" s="345"/>
      <c r="J137" s="345"/>
    </row>
    <row r="138" spans="5:10" s="266" customFormat="1" ht="15">
      <c r="E138" s="341"/>
      <c r="F138" s="266" t="s">
        <v>140</v>
      </c>
      <c r="G138" s="342">
        <v>108.36</v>
      </c>
      <c r="I138" s="345"/>
      <c r="J138" s="345"/>
    </row>
    <row r="139" spans="5:10" s="266" customFormat="1" ht="15">
      <c r="E139" s="341"/>
      <c r="F139" s="266" t="s">
        <v>141</v>
      </c>
      <c r="G139" s="342">
        <v>100.373011</v>
      </c>
      <c r="I139" s="345"/>
      <c r="J139" s="345"/>
    </row>
    <row r="140" spans="5:10" s="266" customFormat="1" ht="15">
      <c r="E140" s="341"/>
      <c r="F140" s="266" t="s">
        <v>142</v>
      </c>
      <c r="G140" s="342">
        <v>82.06</v>
      </c>
      <c r="I140" s="345"/>
      <c r="J140" s="345"/>
    </row>
    <row r="141" spans="5:10" s="266" customFormat="1" ht="15">
      <c r="E141" s="341"/>
      <c r="F141" s="266" t="s">
        <v>143</v>
      </c>
      <c r="G141" s="342">
        <v>68.13</v>
      </c>
      <c r="I141" s="345"/>
      <c r="J141" s="345"/>
    </row>
    <row r="142" spans="5:10" s="266" customFormat="1" ht="15">
      <c r="E142" s="341"/>
      <c r="F142" s="266" t="s">
        <v>129</v>
      </c>
      <c r="G142" s="342">
        <v>26.11</v>
      </c>
      <c r="I142" s="345"/>
      <c r="J142" s="345"/>
    </row>
    <row r="143" spans="5:10" s="266" customFormat="1" ht="15">
      <c r="E143" s="341"/>
      <c r="F143" s="266" t="s">
        <v>144</v>
      </c>
      <c r="G143" s="342">
        <v>21.14</v>
      </c>
      <c r="I143" s="345"/>
      <c r="J143" s="345"/>
    </row>
    <row r="144" spans="5:10" s="266" customFormat="1" ht="15">
      <c r="E144" s="341"/>
      <c r="F144" s="266" t="s">
        <v>145</v>
      </c>
      <c r="G144" s="342">
        <v>7.102079</v>
      </c>
      <c r="I144" s="345"/>
      <c r="J144" s="345"/>
    </row>
    <row r="145" spans="5:10" s="266" customFormat="1" ht="15">
      <c r="E145" s="341"/>
      <c r="F145" s="266" t="s">
        <v>146</v>
      </c>
      <c r="G145" s="342">
        <v>0</v>
      </c>
      <c r="I145" s="345"/>
      <c r="J145" s="345"/>
    </row>
    <row r="146" spans="5:10" s="266" customFormat="1" ht="15">
      <c r="E146" s="341"/>
      <c r="I146" s="345"/>
      <c r="J146" s="345"/>
    </row>
    <row r="147" spans="5:10" s="266" customFormat="1" ht="15">
      <c r="E147" s="341"/>
      <c r="I147" s="345"/>
      <c r="J147" s="345"/>
    </row>
    <row r="148" spans="5:10" s="266" customFormat="1" ht="15">
      <c r="E148" s="341"/>
      <c r="I148" s="345"/>
      <c r="J148" s="345"/>
    </row>
    <row r="149" spans="5:10" s="266" customFormat="1" ht="15">
      <c r="E149" s="341"/>
      <c r="I149" s="345"/>
      <c r="J149" s="345"/>
    </row>
    <row r="150" spans="5:10" s="266" customFormat="1" ht="15">
      <c r="E150" s="341"/>
      <c r="I150" s="345"/>
      <c r="J150" s="345"/>
    </row>
    <row r="151" spans="5:10" s="266" customFormat="1" ht="15">
      <c r="E151" s="341"/>
      <c r="I151" s="345"/>
      <c r="J151" s="345"/>
    </row>
  </sheetData>
  <sheetProtection/>
  <mergeCells count="6">
    <mergeCell ref="B3:R3"/>
    <mergeCell ref="B4:R4"/>
    <mergeCell ref="B6:D6"/>
    <mergeCell ref="B8:D8"/>
    <mergeCell ref="D67:H67"/>
    <mergeCell ref="J67:O67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zoomScale="90" zoomScaleNormal="90" workbookViewId="0" topLeftCell="A1">
      <selection activeCell="G21" sqref="G21"/>
    </sheetView>
  </sheetViews>
  <sheetFormatPr defaultColWidth="8.88671875" defaultRowHeight="15"/>
  <cols>
    <col min="1" max="1" width="0.9921875" style="171" customWidth="1"/>
    <col min="2" max="2" width="1.1171875" style="171" customWidth="1"/>
    <col min="3" max="3" width="19.99609375" style="171" customWidth="1"/>
    <col min="4" max="4" width="7.99609375" style="172" customWidth="1"/>
    <col min="5" max="5" width="11.88671875" style="173" customWidth="1"/>
    <col min="6" max="6" width="12.77734375" style="172" customWidth="1"/>
    <col min="7" max="7" width="12.88671875" style="173" customWidth="1"/>
    <col min="8" max="8" width="12.77734375" style="172" customWidth="1"/>
    <col min="9" max="9" width="12.77734375" style="173" customWidth="1"/>
    <col min="10" max="10" width="12.77734375" style="172" customWidth="1"/>
    <col min="11" max="11" width="12.77734375" style="173" customWidth="1"/>
    <col min="12" max="12" width="0.88671875" style="171" customWidth="1"/>
    <col min="13" max="13" width="3.88671875" style="171" customWidth="1"/>
    <col min="14" max="15" width="11.5546875" style="171" customWidth="1"/>
    <col min="16" max="16" width="8.99609375" style="171" bestFit="1" customWidth="1"/>
    <col min="17" max="16384" width="8.88671875" style="171" customWidth="1"/>
  </cols>
  <sheetData>
    <row r="1" spans="3:10" ht="12.75">
      <c r="C1" s="174"/>
      <c r="D1" s="175"/>
      <c r="E1" s="176"/>
      <c r="F1" s="175"/>
      <c r="G1" s="176"/>
      <c r="H1" s="175"/>
      <c r="I1" s="179"/>
      <c r="J1" s="178"/>
    </row>
    <row r="2" spans="2:12" ht="16.5">
      <c r="B2" s="1030" t="s">
        <v>181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</row>
    <row r="4" spans="2:12" ht="12.75">
      <c r="B4" s="177"/>
      <c r="C4" s="174"/>
      <c r="D4" s="178"/>
      <c r="E4" s="179"/>
      <c r="F4" s="178"/>
      <c r="G4" s="179"/>
      <c r="H4" s="178"/>
      <c r="I4" s="179"/>
      <c r="J4" s="178"/>
      <c r="K4" s="179"/>
      <c r="L4" s="227"/>
    </row>
    <row r="5" spans="2:12" s="167" customFormat="1" ht="18.75" customHeight="1">
      <c r="B5" s="1036" t="s">
        <v>147</v>
      </c>
      <c r="C5" s="1037"/>
      <c r="D5" s="1031" t="s">
        <v>2</v>
      </c>
      <c r="E5" s="1032"/>
      <c r="F5" s="1031" t="s">
        <v>148</v>
      </c>
      <c r="G5" s="1032"/>
      <c r="H5" s="1031" t="s">
        <v>149</v>
      </c>
      <c r="I5" s="1033"/>
      <c r="J5" s="1034" t="s">
        <v>29</v>
      </c>
      <c r="K5" s="1035"/>
      <c r="L5" s="228"/>
    </row>
    <row r="6" spans="2:12" s="167" customFormat="1" ht="18.75" customHeight="1">
      <c r="B6" s="1038"/>
      <c r="C6" s="1039"/>
      <c r="D6" s="180" t="s">
        <v>150</v>
      </c>
      <c r="E6" s="181" t="s">
        <v>151</v>
      </c>
      <c r="F6" s="182" t="s">
        <v>150</v>
      </c>
      <c r="G6" s="181" t="s">
        <v>151</v>
      </c>
      <c r="H6" s="182" t="s">
        <v>150</v>
      </c>
      <c r="I6" s="229" t="s">
        <v>151</v>
      </c>
      <c r="J6" s="230" t="s">
        <v>150</v>
      </c>
      <c r="K6" s="231" t="s">
        <v>151</v>
      </c>
      <c r="L6" s="232"/>
    </row>
    <row r="7" spans="1:256" s="167" customFormat="1" ht="15.75">
      <c r="A7" s="183"/>
      <c r="B7" s="184"/>
      <c r="C7" s="185"/>
      <c r="D7" s="186"/>
      <c r="E7" s="187"/>
      <c r="F7" s="188"/>
      <c r="G7" s="188"/>
      <c r="H7" s="186"/>
      <c r="I7" s="233"/>
      <c r="J7" s="234"/>
      <c r="K7" s="234"/>
      <c r="L7" s="235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</row>
    <row r="8" spans="2:12" s="167" customFormat="1" ht="18" customHeight="1">
      <c r="B8" s="189"/>
      <c r="C8" s="190" t="s">
        <v>2</v>
      </c>
      <c r="D8" s="668">
        <f aca="true" t="shared" si="0" ref="D8:K8">SUM(D10,D18,D27,D33)</f>
        <v>41517.3336096028</v>
      </c>
      <c r="E8" s="668">
        <f t="shared" si="0"/>
        <v>249591.56642262125</v>
      </c>
      <c r="F8" s="668">
        <f t="shared" si="0"/>
        <v>19365.674767599994</v>
      </c>
      <c r="G8" s="668">
        <f t="shared" si="0"/>
        <v>95000.42886500031</v>
      </c>
      <c r="H8" s="668">
        <f t="shared" si="0"/>
        <v>21781.595295322004</v>
      </c>
      <c r="I8" s="668">
        <f t="shared" si="0"/>
        <v>151699.36568751995</v>
      </c>
      <c r="J8" s="668">
        <f t="shared" si="0"/>
        <v>370.0635466808</v>
      </c>
      <c r="K8" s="668">
        <f t="shared" si="0"/>
        <v>2891.771870101</v>
      </c>
      <c r="L8" s="236"/>
    </row>
    <row r="9" spans="2:12" s="167" customFormat="1" ht="18" customHeight="1">
      <c r="B9" s="191"/>
      <c r="C9" s="192"/>
      <c r="D9" s="669"/>
      <c r="E9" s="669"/>
      <c r="F9" s="669"/>
      <c r="G9" s="669"/>
      <c r="H9" s="670"/>
      <c r="I9" s="670"/>
      <c r="J9" s="669"/>
      <c r="K9" s="669"/>
      <c r="L9" s="237"/>
    </row>
    <row r="10" spans="1:12" s="167" customFormat="1" ht="18" customHeight="1">
      <c r="A10" s="193"/>
      <c r="B10" s="194"/>
      <c r="C10" s="195" t="s">
        <v>47</v>
      </c>
      <c r="D10" s="668">
        <f aca="true" t="shared" si="1" ref="D10:K10">SUM(D12:D16)</f>
        <v>7257.2145400297995</v>
      </c>
      <c r="E10" s="668">
        <f t="shared" si="1"/>
        <v>42400.153550510404</v>
      </c>
      <c r="F10" s="668">
        <f t="shared" si="1"/>
        <v>2719.9174252999983</v>
      </c>
      <c r="G10" s="668">
        <f t="shared" si="1"/>
        <v>12785.33458130031</v>
      </c>
      <c r="H10" s="668">
        <f t="shared" si="1"/>
        <v>4400.638226430001</v>
      </c>
      <c r="I10" s="668">
        <f t="shared" si="1"/>
        <v>28680.520672010105</v>
      </c>
      <c r="J10" s="668">
        <f t="shared" si="1"/>
        <v>136.6588882998</v>
      </c>
      <c r="K10" s="668">
        <f t="shared" si="1"/>
        <v>934.2982972</v>
      </c>
      <c r="L10" s="236"/>
    </row>
    <row r="11" spans="2:14" s="167" customFormat="1" ht="18" customHeight="1">
      <c r="B11" s="191"/>
      <c r="C11" s="196"/>
      <c r="D11" s="671"/>
      <c r="E11" s="671"/>
      <c r="F11" s="671"/>
      <c r="G11" s="671"/>
      <c r="H11" s="671"/>
      <c r="I11" s="671"/>
      <c r="J11" s="671"/>
      <c r="K11" s="671"/>
      <c r="L11" s="237"/>
      <c r="N11" s="238"/>
    </row>
    <row r="12" spans="2:16" s="167" customFormat="1" ht="18" customHeight="1">
      <c r="B12" s="191"/>
      <c r="C12" s="197" t="s">
        <v>48</v>
      </c>
      <c r="D12" s="671">
        <f aca="true" t="shared" si="2" ref="D12:E16">+F12+H12+J12</f>
        <v>5587.623907401799</v>
      </c>
      <c r="E12" s="671">
        <f t="shared" si="2"/>
        <v>29369.266880010407</v>
      </c>
      <c r="F12" s="671">
        <v>2603.7915637019987</v>
      </c>
      <c r="G12" s="671">
        <v>12228.63469020031</v>
      </c>
      <c r="H12" s="671">
        <v>2882.812500700001</v>
      </c>
      <c r="I12" s="671">
        <v>16386.1385098101</v>
      </c>
      <c r="J12" s="671">
        <v>101.0198429998</v>
      </c>
      <c r="K12" s="671">
        <v>754.49368</v>
      </c>
      <c r="L12" s="237"/>
      <c r="N12" s="239"/>
      <c r="O12" s="240"/>
      <c r="P12" s="169"/>
    </row>
    <row r="13" spans="2:16" s="167" customFormat="1" ht="18" customHeight="1">
      <c r="B13" s="191"/>
      <c r="C13" s="197" t="s">
        <v>49</v>
      </c>
      <c r="D13" s="671">
        <f t="shared" si="2"/>
        <v>463.931804608</v>
      </c>
      <c r="E13" s="671">
        <f t="shared" si="2"/>
        <v>3699.4907006000008</v>
      </c>
      <c r="F13" s="671">
        <v>47.692798098</v>
      </c>
      <c r="G13" s="671">
        <v>197.78092809999998</v>
      </c>
      <c r="H13" s="671">
        <v>407.57843521</v>
      </c>
      <c r="I13" s="671">
        <v>3495.0396914000007</v>
      </c>
      <c r="J13" s="671">
        <v>8.660571299999999</v>
      </c>
      <c r="K13" s="671">
        <v>6.6700811</v>
      </c>
      <c r="L13" s="237"/>
      <c r="N13" s="239"/>
      <c r="O13" s="240"/>
      <c r="P13" s="169"/>
    </row>
    <row r="14" spans="2:16" s="167" customFormat="1" ht="18" customHeight="1">
      <c r="B14" s="191"/>
      <c r="C14" s="197" t="s">
        <v>50</v>
      </c>
      <c r="D14" s="671">
        <f t="shared" si="2"/>
        <v>687.42787022</v>
      </c>
      <c r="E14" s="671">
        <f t="shared" si="2"/>
        <v>5299.170199900003</v>
      </c>
      <c r="F14" s="671">
        <v>4.7935688</v>
      </c>
      <c r="G14" s="671">
        <v>21.993236</v>
      </c>
      <c r="H14" s="671">
        <v>660.5617874200001</v>
      </c>
      <c r="I14" s="671">
        <v>5142.442427800003</v>
      </c>
      <c r="J14" s="671">
        <v>22.072514</v>
      </c>
      <c r="K14" s="671">
        <v>134.7345361</v>
      </c>
      <c r="L14" s="237"/>
      <c r="N14" s="239"/>
      <c r="O14" s="241"/>
      <c r="P14" s="169"/>
    </row>
    <row r="15" spans="2:16" s="167" customFormat="1" ht="18" customHeight="1">
      <c r="B15" s="191"/>
      <c r="C15" s="197" t="s">
        <v>56</v>
      </c>
      <c r="D15" s="671">
        <f t="shared" si="2"/>
        <v>157.47999780000004</v>
      </c>
      <c r="E15" s="671">
        <f t="shared" si="2"/>
        <v>1039.4210360000002</v>
      </c>
      <c r="F15" s="671">
        <v>52.4524947</v>
      </c>
      <c r="G15" s="671">
        <v>276.182727</v>
      </c>
      <c r="H15" s="671">
        <v>105.02750310000002</v>
      </c>
      <c r="I15" s="671">
        <v>763.2383090000001</v>
      </c>
      <c r="J15" s="671">
        <v>0</v>
      </c>
      <c r="K15" s="671">
        <v>0</v>
      </c>
      <c r="L15" s="237"/>
      <c r="N15" s="239"/>
      <c r="O15" s="241"/>
      <c r="P15" s="169"/>
    </row>
    <row r="16" spans="2:16" s="167" customFormat="1" ht="18" customHeight="1">
      <c r="B16" s="191"/>
      <c r="C16" s="197" t="s">
        <v>129</v>
      </c>
      <c r="D16" s="671">
        <f t="shared" si="2"/>
        <v>360.75095999999996</v>
      </c>
      <c r="E16" s="671">
        <f t="shared" si="2"/>
        <v>2992.8047340000003</v>
      </c>
      <c r="F16" s="671">
        <v>11.187</v>
      </c>
      <c r="G16" s="671">
        <v>60.743</v>
      </c>
      <c r="H16" s="671">
        <v>344.65799999999996</v>
      </c>
      <c r="I16" s="671">
        <v>2893.6617340000003</v>
      </c>
      <c r="J16" s="671">
        <v>4.90596</v>
      </c>
      <c r="K16" s="671">
        <v>38.4</v>
      </c>
      <c r="L16" s="237"/>
      <c r="N16" s="239"/>
      <c r="O16" s="241"/>
      <c r="P16" s="242"/>
    </row>
    <row r="17" spans="2:15" s="168" customFormat="1" ht="18" customHeight="1">
      <c r="B17" s="198"/>
      <c r="C17" s="199"/>
      <c r="D17" s="672"/>
      <c r="E17" s="672"/>
      <c r="F17" s="672"/>
      <c r="G17" s="672"/>
      <c r="H17" s="673"/>
      <c r="I17" s="673"/>
      <c r="J17" s="672"/>
      <c r="K17" s="672"/>
      <c r="L17" s="243"/>
      <c r="N17" s="244"/>
      <c r="O17" s="245"/>
    </row>
    <row r="18" spans="2:16" s="167" customFormat="1" ht="18" customHeight="1">
      <c r="B18" s="194"/>
      <c r="C18" s="195" t="s">
        <v>68</v>
      </c>
      <c r="D18" s="668">
        <f>SUM(D20:D25)</f>
        <v>14863.495070772004</v>
      </c>
      <c r="E18" s="668">
        <f aca="true" t="shared" si="3" ref="E18:K18">SUM(E20:E25)</f>
        <v>108082.86958710985</v>
      </c>
      <c r="F18" s="668">
        <f t="shared" si="3"/>
        <v>398.9166945000001</v>
      </c>
      <c r="G18" s="668">
        <f t="shared" si="3"/>
        <v>1416.2328027</v>
      </c>
      <c r="H18" s="668">
        <f t="shared" si="3"/>
        <v>14231.277717892002</v>
      </c>
      <c r="I18" s="668">
        <f t="shared" si="3"/>
        <v>104709.76868150983</v>
      </c>
      <c r="J18" s="668">
        <f t="shared" si="3"/>
        <v>233.30065838000007</v>
      </c>
      <c r="K18" s="668">
        <f t="shared" si="3"/>
        <v>1956.8681029</v>
      </c>
      <c r="L18" s="236"/>
      <c r="N18" s="246"/>
      <c r="O18" s="247"/>
      <c r="P18" s="169"/>
    </row>
    <row r="19" spans="2:16" s="167" customFormat="1" ht="18" customHeight="1">
      <c r="B19" s="191"/>
      <c r="C19" s="192"/>
      <c r="D19" s="669"/>
      <c r="E19" s="669"/>
      <c r="F19" s="669"/>
      <c r="G19" s="669"/>
      <c r="H19" s="669"/>
      <c r="I19" s="669"/>
      <c r="J19" s="669"/>
      <c r="K19" s="669"/>
      <c r="L19" s="237"/>
      <c r="N19" s="246"/>
      <c r="O19" s="247"/>
      <c r="P19" s="169"/>
    </row>
    <row r="20" spans="2:16" s="167" customFormat="1" ht="18" customHeight="1">
      <c r="B20" s="191"/>
      <c r="C20" s="197" t="s">
        <v>69</v>
      </c>
      <c r="D20" s="671">
        <f aca="true" t="shared" si="4" ref="D20:E25">+F20+H20+J20</f>
        <v>11285.481603781001</v>
      </c>
      <c r="E20" s="671">
        <f t="shared" si="4"/>
        <v>82588.64485520004</v>
      </c>
      <c r="F20" s="671">
        <v>345.1266945000001</v>
      </c>
      <c r="G20" s="671">
        <v>1416.2326027000001</v>
      </c>
      <c r="H20" s="671">
        <v>10733.865992981</v>
      </c>
      <c r="I20" s="671">
        <v>79429.95321770004</v>
      </c>
      <c r="J20" s="671">
        <v>206.48891630000006</v>
      </c>
      <c r="K20" s="671">
        <v>1742.4590348</v>
      </c>
      <c r="L20" s="237"/>
      <c r="N20" s="239"/>
      <c r="O20" s="248"/>
      <c r="P20" s="169"/>
    </row>
    <row r="21" spans="2:16" s="167" customFormat="1" ht="18" customHeight="1">
      <c r="B21" s="191"/>
      <c r="C21" s="197" t="s">
        <v>70</v>
      </c>
      <c r="D21" s="671">
        <f t="shared" si="4"/>
        <v>2518.7361309110024</v>
      </c>
      <c r="E21" s="671">
        <f t="shared" si="4"/>
        <v>20144.7648197098</v>
      </c>
      <c r="F21" s="671">
        <v>0</v>
      </c>
      <c r="G21" s="671">
        <v>0</v>
      </c>
      <c r="H21" s="671">
        <v>2492.4874078110024</v>
      </c>
      <c r="I21" s="671">
        <v>19933.9703517098</v>
      </c>
      <c r="J21" s="671">
        <v>26.2487231</v>
      </c>
      <c r="K21" s="671">
        <v>210.794468</v>
      </c>
      <c r="L21" s="237"/>
      <c r="N21" s="239"/>
      <c r="O21" s="241"/>
      <c r="P21" s="169"/>
    </row>
    <row r="22" spans="2:16" s="167" customFormat="1" ht="18" customHeight="1">
      <c r="B22" s="191"/>
      <c r="C22" s="197" t="s">
        <v>77</v>
      </c>
      <c r="D22" s="671">
        <f t="shared" si="4"/>
        <v>309.4899999</v>
      </c>
      <c r="E22" s="671">
        <f t="shared" si="4"/>
        <v>2076.371094</v>
      </c>
      <c r="F22" s="671">
        <v>0</v>
      </c>
      <c r="G22" s="671">
        <v>0</v>
      </c>
      <c r="H22" s="671">
        <v>309.4899999</v>
      </c>
      <c r="I22" s="671">
        <v>2076.371094</v>
      </c>
      <c r="J22" s="671">
        <v>0</v>
      </c>
      <c r="K22" s="671">
        <v>0</v>
      </c>
      <c r="L22" s="237"/>
      <c r="N22" s="239"/>
      <c r="O22" s="241"/>
      <c r="P22" s="169"/>
    </row>
    <row r="23" spans="2:16" s="167" customFormat="1" ht="18" customHeight="1">
      <c r="B23" s="191"/>
      <c r="C23" s="197" t="s">
        <v>76</v>
      </c>
      <c r="D23" s="671">
        <f t="shared" si="4"/>
        <v>3.881</v>
      </c>
      <c r="E23" s="671">
        <f t="shared" si="4"/>
        <v>17.80724</v>
      </c>
      <c r="F23" s="671">
        <v>0</v>
      </c>
      <c r="G23" s="671">
        <v>0</v>
      </c>
      <c r="H23" s="671">
        <v>3.881</v>
      </c>
      <c r="I23" s="671">
        <v>17.80724</v>
      </c>
      <c r="J23" s="671">
        <v>0</v>
      </c>
      <c r="K23" s="671">
        <v>0</v>
      </c>
      <c r="L23" s="237"/>
      <c r="N23" s="239"/>
      <c r="O23" s="241"/>
      <c r="P23" s="169"/>
    </row>
    <row r="24" spans="2:16" s="167" customFormat="1" ht="18" customHeight="1">
      <c r="B24" s="191"/>
      <c r="C24" s="197" t="s">
        <v>81</v>
      </c>
      <c r="D24" s="671">
        <f t="shared" si="4"/>
        <v>625.145</v>
      </c>
      <c r="E24" s="671">
        <f t="shared" si="4"/>
        <v>2701.339665</v>
      </c>
      <c r="F24" s="671">
        <v>0</v>
      </c>
      <c r="G24" s="671">
        <v>0</v>
      </c>
      <c r="H24" s="671">
        <v>625.145</v>
      </c>
      <c r="I24" s="671">
        <v>2701.339665</v>
      </c>
      <c r="J24" s="671">
        <v>0</v>
      </c>
      <c r="K24" s="671">
        <v>0</v>
      </c>
      <c r="L24" s="237"/>
      <c r="N24" s="239"/>
      <c r="O24" s="241"/>
      <c r="P24" s="169"/>
    </row>
    <row r="25" spans="2:16" s="167" customFormat="1" ht="18" customHeight="1">
      <c r="B25" s="191"/>
      <c r="C25" s="197" t="s">
        <v>129</v>
      </c>
      <c r="D25" s="671">
        <f t="shared" si="4"/>
        <v>120.76133617999999</v>
      </c>
      <c r="E25" s="671">
        <f t="shared" si="4"/>
        <v>553.9419131999999</v>
      </c>
      <c r="F25" s="671">
        <v>53.79</v>
      </c>
      <c r="G25" s="671">
        <v>0.0002</v>
      </c>
      <c r="H25" s="671">
        <v>66.40831719999998</v>
      </c>
      <c r="I25" s="671">
        <v>550.3271131</v>
      </c>
      <c r="J25" s="671">
        <v>0.5630189800000001</v>
      </c>
      <c r="K25" s="671">
        <v>3.6146001</v>
      </c>
      <c r="L25" s="237"/>
      <c r="N25" s="239"/>
      <c r="O25" s="241"/>
      <c r="P25" s="242"/>
    </row>
    <row r="26" spans="2:16" s="167" customFormat="1" ht="18" customHeight="1">
      <c r="B26" s="191"/>
      <c r="C26" s="197"/>
      <c r="D26" s="674"/>
      <c r="E26" s="671"/>
      <c r="F26" s="670"/>
      <c r="G26" s="670"/>
      <c r="H26" s="670"/>
      <c r="I26" s="670"/>
      <c r="J26" s="671"/>
      <c r="K26" s="671"/>
      <c r="L26" s="237"/>
      <c r="N26" s="239"/>
      <c r="O26" s="241"/>
      <c r="P26" s="169"/>
    </row>
    <row r="27" spans="1:12" s="167" customFormat="1" ht="18" customHeight="1">
      <c r="A27" s="193"/>
      <c r="B27" s="194"/>
      <c r="C27" s="195" t="s">
        <v>84</v>
      </c>
      <c r="D27" s="675">
        <f>+D29+D31+D30</f>
        <v>19377.323998800995</v>
      </c>
      <c r="E27" s="675">
        <f>+E29+E30+E31</f>
        <v>98961.257785001</v>
      </c>
      <c r="F27" s="676">
        <f aca="true" t="shared" si="5" ref="F27:K27">SUM(F29:F31)</f>
        <v>16246.840647799996</v>
      </c>
      <c r="G27" s="676">
        <f t="shared" si="5"/>
        <v>80798.861481</v>
      </c>
      <c r="H27" s="676">
        <f t="shared" si="5"/>
        <v>3130.3793510000005</v>
      </c>
      <c r="I27" s="676">
        <f t="shared" si="5"/>
        <v>18161.790834</v>
      </c>
      <c r="J27" s="675">
        <f t="shared" si="5"/>
        <v>0.104000001</v>
      </c>
      <c r="K27" s="675">
        <f t="shared" si="5"/>
        <v>0.605470001</v>
      </c>
      <c r="L27" s="236"/>
    </row>
    <row r="28" spans="2:12" s="169" customFormat="1" ht="8.25" customHeight="1">
      <c r="B28" s="201"/>
      <c r="C28" s="202"/>
      <c r="D28" s="677"/>
      <c r="E28" s="677"/>
      <c r="F28" s="677"/>
      <c r="G28" s="677"/>
      <c r="H28" s="677"/>
      <c r="I28" s="677"/>
      <c r="J28" s="677"/>
      <c r="K28" s="677"/>
      <c r="L28" s="249"/>
    </row>
    <row r="29" spans="2:14" s="167" customFormat="1" ht="18" customHeight="1">
      <c r="B29" s="191"/>
      <c r="C29" s="196" t="s">
        <v>85</v>
      </c>
      <c r="D29" s="671">
        <f aca="true" t="shared" si="6" ref="D29:E31">+F29+H29+J29</f>
        <v>13355.989999999994</v>
      </c>
      <c r="E29" s="671">
        <f t="shared" si="6"/>
        <v>65498.90314399999</v>
      </c>
      <c r="F29" s="671">
        <v>11746.434999999994</v>
      </c>
      <c r="G29" s="671">
        <v>57013.65278399999</v>
      </c>
      <c r="H29" s="671">
        <v>1609.555</v>
      </c>
      <c r="I29" s="671">
        <v>8485.250359999996</v>
      </c>
      <c r="J29" s="671">
        <v>0</v>
      </c>
      <c r="K29" s="671">
        <v>0</v>
      </c>
      <c r="L29" s="237"/>
      <c r="N29" s="238"/>
    </row>
    <row r="30" spans="2:14" s="167" customFormat="1" ht="18" customHeight="1">
      <c r="B30" s="191"/>
      <c r="C30" s="196" t="s">
        <v>88</v>
      </c>
      <c r="D30" s="671">
        <f t="shared" si="6"/>
        <v>859.4549999999999</v>
      </c>
      <c r="E30" s="671">
        <f t="shared" si="6"/>
        <v>5652.759111</v>
      </c>
      <c r="F30" s="671">
        <v>0</v>
      </c>
      <c r="G30" s="671">
        <v>0</v>
      </c>
      <c r="H30" s="671">
        <v>859.4549999999999</v>
      </c>
      <c r="I30" s="671">
        <v>5652.759111</v>
      </c>
      <c r="J30" s="671">
        <v>0</v>
      </c>
      <c r="K30" s="671">
        <v>0</v>
      </c>
      <c r="L30" s="237"/>
      <c r="N30" s="238"/>
    </row>
    <row r="31" spans="2:16" s="167" customFormat="1" ht="18" customHeight="1">
      <c r="B31" s="191"/>
      <c r="C31" s="197" t="s">
        <v>129</v>
      </c>
      <c r="D31" s="671">
        <f t="shared" si="6"/>
        <v>5161.878998801002</v>
      </c>
      <c r="E31" s="671">
        <f t="shared" si="6"/>
        <v>27809.59553000101</v>
      </c>
      <c r="F31" s="671">
        <v>4500.405647800002</v>
      </c>
      <c r="G31" s="671">
        <v>23785.20869700001</v>
      </c>
      <c r="H31" s="671">
        <v>661.369351</v>
      </c>
      <c r="I31" s="671">
        <v>4023.781363</v>
      </c>
      <c r="J31" s="671">
        <v>0.104000001</v>
      </c>
      <c r="K31" s="671">
        <v>0.605470001</v>
      </c>
      <c r="L31" s="237"/>
      <c r="N31" s="239"/>
      <c r="O31" s="241"/>
      <c r="P31" s="169"/>
    </row>
    <row r="32" spans="2:15" s="168" customFormat="1" ht="18" customHeight="1">
      <c r="B32" s="198"/>
      <c r="C32" s="203"/>
      <c r="D32" s="678"/>
      <c r="E32" s="678"/>
      <c r="F32" s="678"/>
      <c r="G32" s="678"/>
      <c r="H32" s="678"/>
      <c r="I32" s="678"/>
      <c r="J32" s="678"/>
      <c r="K32" s="678"/>
      <c r="L32" s="243"/>
      <c r="N32" s="250"/>
      <c r="O32" s="251"/>
    </row>
    <row r="33" spans="1:12" s="167" customFormat="1" ht="18" customHeight="1">
      <c r="A33" s="193"/>
      <c r="B33" s="194"/>
      <c r="C33" s="195" t="s">
        <v>29</v>
      </c>
      <c r="D33" s="668">
        <f>+H33</f>
        <v>19.3</v>
      </c>
      <c r="E33" s="668">
        <f>+I33</f>
        <v>147.2855</v>
      </c>
      <c r="F33" s="668">
        <v>0</v>
      </c>
      <c r="G33" s="679">
        <v>0</v>
      </c>
      <c r="H33" s="676">
        <v>19.3</v>
      </c>
      <c r="I33" s="676">
        <v>147.2855</v>
      </c>
      <c r="J33" s="668">
        <v>0</v>
      </c>
      <c r="K33" s="668">
        <v>0</v>
      </c>
      <c r="L33" s="236"/>
    </row>
    <row r="34" spans="2:256" s="167" customFormat="1" ht="15.75">
      <c r="B34" s="204"/>
      <c r="C34" s="205"/>
      <c r="D34" s="206"/>
      <c r="E34" s="207"/>
      <c r="F34" s="206"/>
      <c r="G34" s="207"/>
      <c r="H34" s="206"/>
      <c r="I34" s="207"/>
      <c r="J34" s="206"/>
      <c r="K34" s="252"/>
      <c r="L34" s="253"/>
      <c r="M34" s="254"/>
      <c r="N34" s="255"/>
      <c r="O34" s="255"/>
      <c r="P34" s="255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  <c r="IS34" s="254"/>
      <c r="IT34" s="254"/>
      <c r="IU34" s="254"/>
      <c r="IV34" s="254"/>
    </row>
    <row r="35" spans="2:16" s="167" customFormat="1" ht="3" customHeight="1">
      <c r="B35" s="205"/>
      <c r="C35" s="208"/>
      <c r="D35" s="209"/>
      <c r="E35" s="210"/>
      <c r="F35" s="209"/>
      <c r="G35" s="210"/>
      <c r="H35" s="209"/>
      <c r="I35" s="210"/>
      <c r="J35" s="209"/>
      <c r="K35" s="207"/>
      <c r="L35" s="219"/>
      <c r="N35" s="169"/>
      <c r="O35" s="169"/>
      <c r="P35" s="169"/>
    </row>
    <row r="36" spans="2:16" s="170" customFormat="1" ht="12.75">
      <c r="B36" s="171" t="s">
        <v>152</v>
      </c>
      <c r="C36" s="171"/>
      <c r="D36" s="172"/>
      <c r="E36" s="774"/>
      <c r="F36" s="775"/>
      <c r="G36" s="213"/>
      <c r="H36" s="214"/>
      <c r="I36" s="213"/>
      <c r="J36" s="214"/>
      <c r="K36" s="256"/>
      <c r="L36" s="257"/>
      <c r="N36" s="258"/>
      <c r="O36" s="258"/>
      <c r="P36" s="258"/>
    </row>
    <row r="37" spans="2:16" s="170" customFormat="1" ht="15">
      <c r="B37" s="171" t="s">
        <v>153</v>
      </c>
      <c r="C37" s="171"/>
      <c r="D37" s="172"/>
      <c r="E37" s="173"/>
      <c r="F37" s="776"/>
      <c r="G37" s="667"/>
      <c r="H37" s="200"/>
      <c r="I37" s="200"/>
      <c r="J37" s="200"/>
      <c r="K37" s="200"/>
      <c r="L37" s="257"/>
      <c r="N37" s="258"/>
      <c r="O37" s="258"/>
      <c r="P37" s="258"/>
    </row>
    <row r="38" spans="2:16" s="170" customFormat="1" ht="15">
      <c r="B38" s="307" t="s">
        <v>184</v>
      </c>
      <c r="C38" s="167"/>
      <c r="D38" s="211"/>
      <c r="E38" s="215"/>
      <c r="F38" s="212"/>
      <c r="G38" s="217"/>
      <c r="H38" s="218"/>
      <c r="I38" s="218"/>
      <c r="J38" s="218"/>
      <c r="K38" s="218"/>
      <c r="L38" s="257"/>
      <c r="N38" s="258"/>
      <c r="O38" s="258"/>
      <c r="P38" s="258"/>
    </row>
    <row r="39" spans="2:12" s="167" customFormat="1" ht="15">
      <c r="B39" s="267" t="s">
        <v>185</v>
      </c>
      <c r="C39" s="219"/>
      <c r="D39" s="220"/>
      <c r="E39" s="221"/>
      <c r="F39" s="222"/>
      <c r="G39" s="223"/>
      <c r="H39" s="224"/>
      <c r="I39" s="223"/>
      <c r="J39" s="224"/>
      <c r="K39" s="259"/>
      <c r="L39" s="219"/>
    </row>
    <row r="40" spans="3:12" s="167" customFormat="1" ht="15">
      <c r="C40" s="219"/>
      <c r="D40" s="220"/>
      <c r="E40" s="221"/>
      <c r="F40" s="222"/>
      <c r="G40" s="222"/>
      <c r="H40" s="225"/>
      <c r="I40" s="226"/>
      <c r="J40" s="225"/>
      <c r="K40" s="260"/>
      <c r="L40" s="219"/>
    </row>
    <row r="41" spans="3:12" s="167" customFormat="1" ht="15">
      <c r="C41" s="219"/>
      <c r="D41" s="220"/>
      <c r="E41" s="221"/>
      <c r="F41" s="220"/>
      <c r="G41" s="226"/>
      <c r="H41" s="225"/>
      <c r="I41" s="226"/>
      <c r="J41" s="225"/>
      <c r="K41" s="260"/>
      <c r="L41" s="219"/>
    </row>
    <row r="42" spans="3:12" s="167" customFormat="1" ht="15">
      <c r="C42" s="219"/>
      <c r="D42" s="220"/>
      <c r="E42" s="221"/>
      <c r="F42" s="220"/>
      <c r="G42" s="226"/>
      <c r="H42" s="225"/>
      <c r="I42" s="226"/>
      <c r="J42" s="225"/>
      <c r="K42" s="260"/>
      <c r="L42" s="219"/>
    </row>
    <row r="43" spans="3:12" s="167" customFormat="1" ht="15">
      <c r="C43" s="219"/>
      <c r="D43" s="220"/>
      <c r="E43" s="221"/>
      <c r="F43" s="220"/>
      <c r="G43" s="226"/>
      <c r="H43" s="225"/>
      <c r="I43" s="226"/>
      <c r="J43" s="225"/>
      <c r="K43" s="260"/>
      <c r="L43" s="219"/>
    </row>
    <row r="44" spans="3:12" s="167" customFormat="1" ht="15">
      <c r="C44" s="219"/>
      <c r="D44" s="220"/>
      <c r="E44" s="221"/>
      <c r="F44" s="220"/>
      <c r="G44" s="226"/>
      <c r="H44" s="225"/>
      <c r="I44" s="226"/>
      <c r="J44" s="225"/>
      <c r="K44" s="260"/>
      <c r="L44" s="219"/>
    </row>
    <row r="45" spans="3:12" s="167" customFormat="1" ht="15">
      <c r="C45" s="219"/>
      <c r="D45" s="220"/>
      <c r="E45" s="221"/>
      <c r="F45" s="220"/>
      <c r="G45" s="226"/>
      <c r="H45" s="225"/>
      <c r="I45" s="226"/>
      <c r="J45" s="225"/>
      <c r="K45" s="260"/>
      <c r="L45" s="219"/>
    </row>
    <row r="46" spans="3:7" ht="12.75">
      <c r="C46" s="171" t="s">
        <v>45</v>
      </c>
      <c r="G46" s="173" t="s">
        <v>154</v>
      </c>
    </row>
    <row r="47" ht="12.75">
      <c r="G47" s="173" t="s">
        <v>154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88"/>
  <sheetViews>
    <sheetView showGridLines="0" zoomScale="80" zoomScaleNormal="80" workbookViewId="0" topLeftCell="A1">
      <selection activeCell="T64" sqref="T64"/>
    </sheetView>
  </sheetViews>
  <sheetFormatPr defaultColWidth="8.88671875" defaultRowHeight="15"/>
  <cols>
    <col min="1" max="1" width="1.5625" style="106" customWidth="1"/>
    <col min="2" max="2" width="2.10546875" style="106" customWidth="1"/>
    <col min="3" max="3" width="26.77734375" style="106" bestFit="1" customWidth="1"/>
    <col min="4" max="4" width="11.3359375" style="106" bestFit="1" customWidth="1"/>
    <col min="5" max="5" width="10.4453125" style="105" customWidth="1"/>
    <col min="6" max="16" width="10.4453125" style="106" customWidth="1"/>
    <col min="17" max="17" width="1.4375" style="106" customWidth="1"/>
    <col min="18" max="18" width="3.4453125" style="106" customWidth="1"/>
    <col min="19" max="19" width="4.10546875" style="106" customWidth="1"/>
    <col min="20" max="20" width="13.4453125" style="107" customWidth="1"/>
    <col min="21" max="21" width="16.21484375" style="107" customWidth="1"/>
    <col min="22" max="22" width="13.88671875" style="108" customWidth="1"/>
    <col min="23" max="23" width="13.10546875" style="108" bestFit="1" customWidth="1"/>
    <col min="24" max="24" width="12.5546875" style="107" customWidth="1"/>
    <col min="25" max="25" width="8.88671875" style="107" customWidth="1"/>
    <col min="26" max="16384" width="8.88671875" style="106" customWidth="1"/>
  </cols>
  <sheetData>
    <row r="1" ht="15">
      <c r="C1" s="106" t="s">
        <v>154</v>
      </c>
    </row>
    <row r="2" spans="2:17" ht="16.5">
      <c r="B2" s="1040" t="s">
        <v>180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0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4:25" s="100" customFormat="1" ht="15.75">
      <c r="D4" s="11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T4" s="136"/>
      <c r="U4" s="136"/>
      <c r="V4" s="137"/>
      <c r="W4" s="137"/>
      <c r="X4" s="136"/>
      <c r="Y4" s="136"/>
    </row>
    <row r="5" spans="2:25" s="31" customFormat="1" ht="38.25" customHeight="1">
      <c r="B5" s="1041" t="s">
        <v>46</v>
      </c>
      <c r="C5" s="1042"/>
      <c r="D5" s="928" t="s">
        <v>2</v>
      </c>
      <c r="E5" s="929" t="s">
        <v>155</v>
      </c>
      <c r="F5" s="928" t="s">
        <v>156</v>
      </c>
      <c r="G5" s="928" t="s">
        <v>157</v>
      </c>
      <c r="H5" s="928" t="s">
        <v>158</v>
      </c>
      <c r="I5" s="928" t="s">
        <v>159</v>
      </c>
      <c r="J5" s="928" t="s">
        <v>160</v>
      </c>
      <c r="K5" s="928" t="s">
        <v>161</v>
      </c>
      <c r="L5" s="928" t="s">
        <v>162</v>
      </c>
      <c r="M5" s="928" t="s">
        <v>163</v>
      </c>
      <c r="N5" s="928" t="s">
        <v>164</v>
      </c>
      <c r="O5" s="928" t="s">
        <v>165</v>
      </c>
      <c r="P5" s="926" t="s">
        <v>166</v>
      </c>
      <c r="Q5" s="927"/>
      <c r="T5" s="924"/>
      <c r="U5" s="924"/>
      <c r="V5" s="925"/>
      <c r="W5" s="925"/>
      <c r="X5" s="924"/>
      <c r="Y5" s="924"/>
    </row>
    <row r="6" spans="2:23" s="150" customFormat="1" ht="15.75">
      <c r="B6" s="664"/>
      <c r="C6" s="921"/>
      <c r="D6" s="922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665"/>
      <c r="V6" s="666"/>
      <c r="W6" s="666"/>
    </row>
    <row r="7" spans="2:254" s="101" customFormat="1" ht="15.75">
      <c r="B7" s="115"/>
      <c r="C7" s="913" t="s">
        <v>2</v>
      </c>
      <c r="D7" s="914">
        <f aca="true" t="shared" si="0" ref="D7:P7">SUM(D9:D30)</f>
        <v>1181005.86</v>
      </c>
      <c r="E7" s="914">
        <f t="shared" si="0"/>
        <v>120258.33499999993</v>
      </c>
      <c r="F7" s="914">
        <f t="shared" si="0"/>
        <v>156572.61799999996</v>
      </c>
      <c r="G7" s="914">
        <f t="shared" si="0"/>
        <v>125752.32799999995</v>
      </c>
      <c r="H7" s="914">
        <f t="shared" si="0"/>
        <v>116265.485</v>
      </c>
      <c r="I7" s="914">
        <f t="shared" si="0"/>
        <v>64094.48</v>
      </c>
      <c r="J7" s="914">
        <f t="shared" si="0"/>
        <v>117822.72700000001</v>
      </c>
      <c r="K7" s="914">
        <f t="shared" si="0"/>
        <v>125390.95399999998</v>
      </c>
      <c r="L7" s="914">
        <f t="shared" si="0"/>
        <v>157994.8</v>
      </c>
      <c r="M7" s="914">
        <f t="shared" si="0"/>
        <v>86629.69000000002</v>
      </c>
      <c r="N7" s="914">
        <f t="shared" si="0"/>
        <v>63940.55700000001</v>
      </c>
      <c r="O7" s="914">
        <f t="shared" si="0"/>
        <v>3303.6200000000003</v>
      </c>
      <c r="P7" s="914">
        <f t="shared" si="0"/>
        <v>42980.266</v>
      </c>
      <c r="Q7" s="141"/>
      <c r="R7" s="142"/>
      <c r="S7" s="142"/>
      <c r="T7" s="143"/>
      <c r="U7" s="143"/>
      <c r="V7" s="144"/>
      <c r="W7" s="144"/>
      <c r="X7" s="143"/>
      <c r="Y7" s="14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</row>
    <row r="8" spans="2:25" s="101" customFormat="1" ht="15.75">
      <c r="B8" s="113"/>
      <c r="C8" s="915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140"/>
      <c r="T8" s="139"/>
      <c r="U8" s="139"/>
      <c r="V8" s="108"/>
      <c r="W8" s="108"/>
      <c r="X8" s="139"/>
      <c r="Y8" s="139"/>
    </row>
    <row r="9" spans="2:25" s="101" customFormat="1" ht="18" customHeight="1">
      <c r="B9" s="113"/>
      <c r="C9" s="917" t="s">
        <v>85</v>
      </c>
      <c r="D9" s="918">
        <f>SUM(E9:P9)</f>
        <v>987572.4769999998</v>
      </c>
      <c r="E9" s="919">
        <v>107951.74499999992</v>
      </c>
      <c r="F9" s="919">
        <v>140016.22199999995</v>
      </c>
      <c r="G9" s="919">
        <v>110974.03599999996</v>
      </c>
      <c r="H9" s="919">
        <v>102613.62499999999</v>
      </c>
      <c r="I9" s="919">
        <v>59484.565</v>
      </c>
      <c r="J9" s="919">
        <v>111561.568</v>
      </c>
      <c r="K9" s="919">
        <v>92437.64399999999</v>
      </c>
      <c r="L9" s="919">
        <v>126243.59000000003</v>
      </c>
      <c r="M9" s="919">
        <v>63773.575</v>
      </c>
      <c r="N9" s="919">
        <v>40024.39000000002</v>
      </c>
      <c r="O9" s="919">
        <v>550.84</v>
      </c>
      <c r="P9" s="919">
        <v>31940.677000000007</v>
      </c>
      <c r="Q9" s="140"/>
      <c r="T9" s="139"/>
      <c r="U9" s="139"/>
      <c r="V9" s="108"/>
      <c r="W9" s="108"/>
      <c r="X9" s="139"/>
      <c r="Y9" s="139"/>
    </row>
    <row r="10" spans="2:25" s="101" customFormat="1" ht="18" customHeight="1">
      <c r="B10" s="113"/>
      <c r="C10" s="917" t="s">
        <v>88</v>
      </c>
      <c r="D10" s="918">
        <f aca="true" t="shared" si="1" ref="D10:D30">SUM(E10:P10)</f>
        <v>42807.67499999999</v>
      </c>
      <c r="E10" s="919">
        <v>4289.085</v>
      </c>
      <c r="F10" s="919">
        <v>2870.48</v>
      </c>
      <c r="G10" s="919">
        <v>2579.685</v>
      </c>
      <c r="H10" s="919">
        <v>6158.71</v>
      </c>
      <c r="I10" s="919">
        <v>1754.8250000000003</v>
      </c>
      <c r="J10" s="919">
        <v>3310.975</v>
      </c>
      <c r="K10" s="919">
        <v>3214.79</v>
      </c>
      <c r="L10" s="919">
        <v>6790.1399999999985</v>
      </c>
      <c r="M10" s="919">
        <v>2725.215</v>
      </c>
      <c r="N10" s="919">
        <v>6878.729999999999</v>
      </c>
      <c r="O10" s="919">
        <v>691.95</v>
      </c>
      <c r="P10" s="919">
        <v>1543.09</v>
      </c>
      <c r="Q10" s="140"/>
      <c r="T10" s="139"/>
      <c r="U10" s="139"/>
      <c r="V10" s="108"/>
      <c r="W10" s="108"/>
      <c r="X10" s="139"/>
      <c r="Y10" s="139"/>
    </row>
    <row r="11" spans="2:25" s="101" customFormat="1" ht="18" customHeight="1">
      <c r="B11" s="113"/>
      <c r="C11" s="917" t="s">
        <v>90</v>
      </c>
      <c r="D11" s="918">
        <f t="shared" si="1"/>
        <v>27123.387</v>
      </c>
      <c r="E11" s="919">
        <v>3404.7400000000007</v>
      </c>
      <c r="F11" s="919">
        <v>6965.812</v>
      </c>
      <c r="G11" s="919">
        <v>1607.4599999999998</v>
      </c>
      <c r="H11" s="919">
        <v>1983.2400000000002</v>
      </c>
      <c r="I11" s="919">
        <v>102.98</v>
      </c>
      <c r="J11" s="919">
        <v>765.14</v>
      </c>
      <c r="K11" s="919">
        <v>544.6800000000001</v>
      </c>
      <c r="L11" s="919">
        <v>1838.94</v>
      </c>
      <c r="M11" s="919">
        <v>2339.27</v>
      </c>
      <c r="N11" s="919">
        <v>6513.124999999999</v>
      </c>
      <c r="O11" s="919">
        <v>1058</v>
      </c>
      <c r="P11" s="919" t="s">
        <v>52</v>
      </c>
      <c r="Q11" s="140"/>
      <c r="T11" s="139"/>
      <c r="U11" s="139"/>
      <c r="V11" s="108"/>
      <c r="W11" s="108"/>
      <c r="X11" s="139"/>
      <c r="Y11" s="139"/>
    </row>
    <row r="12" spans="2:25" s="101" customFormat="1" ht="18" customHeight="1">
      <c r="B12" s="113"/>
      <c r="C12" s="917" t="s">
        <v>54</v>
      </c>
      <c r="D12" s="918">
        <f t="shared" si="1"/>
        <v>55027</v>
      </c>
      <c r="E12" s="919" t="s">
        <v>52</v>
      </c>
      <c r="F12" s="919" t="s">
        <v>52</v>
      </c>
      <c r="G12" s="919">
        <v>2928.5</v>
      </c>
      <c r="H12" s="919" t="s">
        <v>52</v>
      </c>
      <c r="I12" s="919" t="s">
        <v>52</v>
      </c>
      <c r="J12" s="919" t="s">
        <v>52</v>
      </c>
      <c r="K12" s="919">
        <v>25621</v>
      </c>
      <c r="L12" s="919">
        <v>16318</v>
      </c>
      <c r="M12" s="919">
        <v>10159.500000000002</v>
      </c>
      <c r="N12" s="919" t="s">
        <v>52</v>
      </c>
      <c r="O12" s="919" t="s">
        <v>52</v>
      </c>
      <c r="P12" s="919" t="s">
        <v>52</v>
      </c>
      <c r="Q12" s="140"/>
      <c r="T12" s="139"/>
      <c r="U12" s="139"/>
      <c r="V12" s="108"/>
      <c r="W12" s="108"/>
      <c r="X12" s="139"/>
      <c r="Y12" s="139"/>
    </row>
    <row r="13" spans="2:25" s="101" customFormat="1" ht="18" customHeight="1">
      <c r="B13" s="113"/>
      <c r="C13" s="917" t="s">
        <v>167</v>
      </c>
      <c r="D13" s="918">
        <f t="shared" si="1"/>
        <v>30677.343999999997</v>
      </c>
      <c r="E13" s="919">
        <v>3267.7549999999997</v>
      </c>
      <c r="F13" s="919">
        <v>2258.1749999999997</v>
      </c>
      <c r="G13" s="919">
        <v>4512.45</v>
      </c>
      <c r="H13" s="919">
        <v>2770.54</v>
      </c>
      <c r="I13" s="919">
        <v>1977.14</v>
      </c>
      <c r="J13" s="919">
        <v>1016.664</v>
      </c>
      <c r="K13" s="919">
        <v>504.02</v>
      </c>
      <c r="L13" s="919">
        <v>3519.369999999999</v>
      </c>
      <c r="M13" s="919">
        <v>4156.4000000000015</v>
      </c>
      <c r="N13" s="919">
        <v>3627.6900000000005</v>
      </c>
      <c r="O13" s="919">
        <v>97.51</v>
      </c>
      <c r="P13" s="919">
        <v>2969.63</v>
      </c>
      <c r="Q13" s="140"/>
      <c r="T13" s="145"/>
      <c r="U13" s="145"/>
      <c r="V13" s="108"/>
      <c r="W13" s="108"/>
      <c r="X13" s="139"/>
      <c r="Y13" s="139"/>
    </row>
    <row r="14" spans="2:25" s="101" customFormat="1" ht="18" customHeight="1">
      <c r="B14" s="113"/>
      <c r="C14" s="917" t="s">
        <v>76</v>
      </c>
      <c r="D14" s="918">
        <f t="shared" si="1"/>
        <v>1904.7340000000002</v>
      </c>
      <c r="E14" s="919" t="s">
        <v>52</v>
      </c>
      <c r="F14" s="919">
        <v>300.814</v>
      </c>
      <c r="G14" s="919" t="s">
        <v>52</v>
      </c>
      <c r="H14" s="919">
        <v>505.42</v>
      </c>
      <c r="I14" s="919" t="s">
        <v>52</v>
      </c>
      <c r="J14" s="919" t="s">
        <v>52</v>
      </c>
      <c r="K14" s="919" t="s">
        <v>52</v>
      </c>
      <c r="L14" s="919" t="s">
        <v>52</v>
      </c>
      <c r="M14" s="919">
        <v>249.35</v>
      </c>
      <c r="N14" s="919">
        <v>548.4200000000001</v>
      </c>
      <c r="O14" s="919">
        <v>300.73</v>
      </c>
      <c r="P14" s="919" t="s">
        <v>52</v>
      </c>
      <c r="Q14" s="140"/>
      <c r="T14" s="139"/>
      <c r="U14" s="139"/>
      <c r="V14" s="108"/>
      <c r="W14" s="108"/>
      <c r="X14" s="139"/>
      <c r="Y14" s="139"/>
    </row>
    <row r="15" spans="2:25" s="101" customFormat="1" ht="18" customHeight="1">
      <c r="B15" s="113"/>
      <c r="C15" s="917" t="s">
        <v>73</v>
      </c>
      <c r="D15" s="918">
        <f t="shared" si="1"/>
        <v>3879.87</v>
      </c>
      <c r="E15" s="919" t="s">
        <v>52</v>
      </c>
      <c r="F15" s="919" t="s">
        <v>52</v>
      </c>
      <c r="G15" s="919" t="s">
        <v>52</v>
      </c>
      <c r="H15" s="919" t="s">
        <v>52</v>
      </c>
      <c r="I15" s="919" t="s">
        <v>52</v>
      </c>
      <c r="J15" s="919" t="s">
        <v>52</v>
      </c>
      <c r="K15" s="919" t="s">
        <v>52</v>
      </c>
      <c r="L15" s="919" t="s">
        <v>52</v>
      </c>
      <c r="M15" s="919" t="s">
        <v>52</v>
      </c>
      <c r="N15" s="919" t="s">
        <v>52</v>
      </c>
      <c r="O15" s="919" t="s">
        <v>52</v>
      </c>
      <c r="P15" s="919">
        <v>3879.87</v>
      </c>
      <c r="Q15" s="140"/>
      <c r="T15" s="139"/>
      <c r="U15" s="139"/>
      <c r="V15" s="108"/>
      <c r="W15" s="108"/>
      <c r="X15" s="139"/>
      <c r="Y15" s="139"/>
    </row>
    <row r="16" spans="2:25" s="101" customFormat="1" ht="18" customHeight="1">
      <c r="B16" s="113"/>
      <c r="C16" s="917" t="s">
        <v>48</v>
      </c>
      <c r="D16" s="918">
        <f t="shared" si="1"/>
        <v>994.11</v>
      </c>
      <c r="E16" s="919" t="s">
        <v>52</v>
      </c>
      <c r="F16" s="919" t="s">
        <v>52</v>
      </c>
      <c r="G16" s="919" t="s">
        <v>52</v>
      </c>
      <c r="H16" s="919" t="s">
        <v>52</v>
      </c>
      <c r="I16" s="919">
        <v>502.97</v>
      </c>
      <c r="J16" s="919" t="s">
        <v>52</v>
      </c>
      <c r="K16" s="919" t="s">
        <v>52</v>
      </c>
      <c r="L16" s="919" t="s">
        <v>52</v>
      </c>
      <c r="M16" s="919">
        <v>191.52</v>
      </c>
      <c r="N16" s="919" t="s">
        <v>52</v>
      </c>
      <c r="O16" s="919" t="s">
        <v>52</v>
      </c>
      <c r="P16" s="919">
        <v>299.62</v>
      </c>
      <c r="Q16" s="140"/>
      <c r="T16" s="139"/>
      <c r="U16" s="139"/>
      <c r="V16" s="108"/>
      <c r="W16" s="108"/>
      <c r="X16" s="139"/>
      <c r="Y16" s="139"/>
    </row>
    <row r="17" spans="2:25" s="101" customFormat="1" ht="18" customHeight="1">
      <c r="B17" s="113"/>
      <c r="C17" s="917" t="s">
        <v>100</v>
      </c>
      <c r="D17" s="918">
        <f t="shared" si="1"/>
        <v>9657.904999999999</v>
      </c>
      <c r="E17" s="919" t="s">
        <v>52</v>
      </c>
      <c r="F17" s="919">
        <v>602.425</v>
      </c>
      <c r="G17" s="919">
        <v>1004.97</v>
      </c>
      <c r="H17" s="919" t="s">
        <v>52</v>
      </c>
      <c r="I17" s="919" t="s">
        <v>52</v>
      </c>
      <c r="J17" s="919" t="s">
        <v>52</v>
      </c>
      <c r="K17" s="919">
        <v>2267.97</v>
      </c>
      <c r="L17" s="919">
        <v>884.9300000000001</v>
      </c>
      <c r="M17" s="919">
        <v>1154.53</v>
      </c>
      <c r="N17" s="919">
        <v>3046.67</v>
      </c>
      <c r="O17" s="919" t="s">
        <v>52</v>
      </c>
      <c r="P17" s="919">
        <v>696.4100000000001</v>
      </c>
      <c r="Q17" s="140"/>
      <c r="T17" s="139"/>
      <c r="U17" s="139"/>
      <c r="V17" s="108"/>
      <c r="W17" s="108"/>
      <c r="X17" s="139"/>
      <c r="Y17" s="139"/>
    </row>
    <row r="18" spans="2:25" s="101" customFormat="1" ht="18" customHeight="1">
      <c r="B18" s="113"/>
      <c r="C18" s="917" t="s">
        <v>61</v>
      </c>
      <c r="D18" s="918">
        <f t="shared" si="1"/>
        <v>1050.8799999999999</v>
      </c>
      <c r="E18" s="919" t="s">
        <v>52</v>
      </c>
      <c r="F18" s="919" t="s">
        <v>52</v>
      </c>
      <c r="G18" s="919" t="s">
        <v>52</v>
      </c>
      <c r="H18" s="919" t="s">
        <v>52</v>
      </c>
      <c r="I18" s="919" t="s">
        <v>52</v>
      </c>
      <c r="J18" s="919" t="s">
        <v>52</v>
      </c>
      <c r="K18" s="919">
        <v>196.88</v>
      </c>
      <c r="L18" s="919" t="s">
        <v>52</v>
      </c>
      <c r="M18" s="919">
        <v>140.69</v>
      </c>
      <c r="N18" s="919">
        <v>713.31</v>
      </c>
      <c r="O18" s="919" t="s">
        <v>52</v>
      </c>
      <c r="P18" s="919" t="s">
        <v>52</v>
      </c>
      <c r="Q18" s="140"/>
      <c r="T18" s="145"/>
      <c r="U18" s="145"/>
      <c r="V18" s="108"/>
      <c r="W18" s="108"/>
      <c r="X18" s="139"/>
      <c r="Y18" s="139"/>
    </row>
    <row r="19" spans="2:25" s="101" customFormat="1" ht="18" customHeight="1">
      <c r="B19" s="113"/>
      <c r="C19" s="917" t="s">
        <v>70</v>
      </c>
      <c r="D19" s="918">
        <f t="shared" si="1"/>
        <v>3768.915</v>
      </c>
      <c r="E19" s="919" t="s">
        <v>52</v>
      </c>
      <c r="F19" s="919">
        <v>1003.1700000000001</v>
      </c>
      <c r="G19" s="919">
        <v>1571.665</v>
      </c>
      <c r="H19" s="919">
        <v>794.6699999999998</v>
      </c>
      <c r="I19" s="919" t="s">
        <v>52</v>
      </c>
      <c r="J19" s="919" t="s">
        <v>52</v>
      </c>
      <c r="K19" s="919" t="s">
        <v>52</v>
      </c>
      <c r="L19" s="919" t="s">
        <v>52</v>
      </c>
      <c r="M19" s="919" t="s">
        <v>52</v>
      </c>
      <c r="N19" s="919">
        <v>399.40999999999997</v>
      </c>
      <c r="O19" s="919" t="s">
        <v>52</v>
      </c>
      <c r="P19" s="919" t="s">
        <v>52</v>
      </c>
      <c r="Q19" s="140"/>
      <c r="T19" s="139"/>
      <c r="U19" s="139"/>
      <c r="V19" s="108"/>
      <c r="W19" s="108"/>
      <c r="X19" s="139"/>
      <c r="Y19" s="139"/>
    </row>
    <row r="20" spans="2:25" s="101" customFormat="1" ht="18" customHeight="1">
      <c r="B20" s="113"/>
      <c r="C20" s="917" t="s">
        <v>86</v>
      </c>
      <c r="D20" s="918">
        <f t="shared" si="1"/>
        <v>5263.4349999999995</v>
      </c>
      <c r="E20" s="919">
        <v>667.36</v>
      </c>
      <c r="F20" s="919">
        <v>1226.3</v>
      </c>
      <c r="G20" s="919" t="s">
        <v>52</v>
      </c>
      <c r="H20" s="919" t="s">
        <v>52</v>
      </c>
      <c r="I20" s="919">
        <v>272</v>
      </c>
      <c r="J20" s="919">
        <v>704.73</v>
      </c>
      <c r="K20" s="919" t="s">
        <v>52</v>
      </c>
      <c r="L20" s="919">
        <v>784.31</v>
      </c>
      <c r="M20" s="919">
        <v>291.26</v>
      </c>
      <c r="N20" s="919">
        <v>295.77</v>
      </c>
      <c r="O20" s="919" t="s">
        <v>52</v>
      </c>
      <c r="P20" s="919">
        <v>1021.705</v>
      </c>
      <c r="Q20" s="140"/>
      <c r="T20" s="145"/>
      <c r="U20" s="145"/>
      <c r="V20" s="108"/>
      <c r="W20" s="108"/>
      <c r="X20" s="139"/>
      <c r="Y20" s="139"/>
    </row>
    <row r="21" spans="2:25" s="101" customFormat="1" ht="18" customHeight="1">
      <c r="B21" s="113"/>
      <c r="C21" s="917" t="s">
        <v>81</v>
      </c>
      <c r="D21" s="918">
        <f t="shared" si="1"/>
        <v>959.1500000000001</v>
      </c>
      <c r="E21" s="919" t="s">
        <v>52</v>
      </c>
      <c r="F21" s="919">
        <v>210.78</v>
      </c>
      <c r="G21" s="919" t="s">
        <v>52</v>
      </c>
      <c r="H21" s="919">
        <v>210.86</v>
      </c>
      <c r="I21" s="919" t="s">
        <v>52</v>
      </c>
      <c r="J21" s="919" t="s">
        <v>52</v>
      </c>
      <c r="K21" s="919" t="s">
        <v>52</v>
      </c>
      <c r="L21" s="919">
        <v>202.24</v>
      </c>
      <c r="M21" s="919" t="s">
        <v>52</v>
      </c>
      <c r="N21" s="919">
        <v>232.83999999999997</v>
      </c>
      <c r="O21" s="919" t="s">
        <v>52</v>
      </c>
      <c r="P21" s="919">
        <v>102.43</v>
      </c>
      <c r="Q21" s="140"/>
      <c r="T21" s="145"/>
      <c r="U21" s="145"/>
      <c r="V21" s="108"/>
      <c r="W21" s="108"/>
      <c r="X21" s="139"/>
      <c r="Y21" s="139"/>
    </row>
    <row r="22" spans="2:25" s="101" customFormat="1" ht="18" customHeight="1">
      <c r="B22" s="113"/>
      <c r="C22" s="917" t="s">
        <v>169</v>
      </c>
      <c r="D22" s="918">
        <f t="shared" si="1"/>
        <v>676.3299999999999</v>
      </c>
      <c r="E22" s="919">
        <v>207.94</v>
      </c>
      <c r="F22" s="919" t="s">
        <v>52</v>
      </c>
      <c r="G22" s="919">
        <v>208.12</v>
      </c>
      <c r="H22" s="919">
        <v>260.27</v>
      </c>
      <c r="I22" s="919" t="s">
        <v>52</v>
      </c>
      <c r="J22" s="919" t="s">
        <v>52</v>
      </c>
      <c r="K22" s="919" t="s">
        <v>52</v>
      </c>
      <c r="L22" s="919" t="s">
        <v>52</v>
      </c>
      <c r="M22" s="919" t="s">
        <v>52</v>
      </c>
      <c r="N22" s="919" t="s">
        <v>52</v>
      </c>
      <c r="O22" s="919" t="s">
        <v>52</v>
      </c>
      <c r="P22" s="919" t="s">
        <v>52</v>
      </c>
      <c r="Q22" s="140"/>
      <c r="T22" s="146"/>
      <c r="U22" s="146"/>
      <c r="V22" s="108"/>
      <c r="W22" s="108"/>
      <c r="X22" s="139"/>
      <c r="Y22" s="139"/>
    </row>
    <row r="23" spans="2:25" s="101" customFormat="1" ht="18" customHeight="1">
      <c r="B23" s="113"/>
      <c r="C23" s="917" t="s">
        <v>170</v>
      </c>
      <c r="D23" s="918">
        <f t="shared" si="1"/>
        <v>945.51</v>
      </c>
      <c r="E23" s="919">
        <v>100.76</v>
      </c>
      <c r="F23" s="919" t="s">
        <v>52</v>
      </c>
      <c r="G23" s="919" t="s">
        <v>52</v>
      </c>
      <c r="H23" s="919">
        <v>438.49</v>
      </c>
      <c r="I23" s="919" t="s">
        <v>52</v>
      </c>
      <c r="J23" s="919">
        <v>104.31</v>
      </c>
      <c r="K23" s="919" t="s">
        <v>52</v>
      </c>
      <c r="L23" s="919" t="s">
        <v>52</v>
      </c>
      <c r="M23" s="919" t="s">
        <v>52</v>
      </c>
      <c r="N23" s="919">
        <v>301.95</v>
      </c>
      <c r="O23" s="919" t="s">
        <v>52</v>
      </c>
      <c r="P23" s="919" t="s">
        <v>52</v>
      </c>
      <c r="Q23" s="140"/>
      <c r="T23" s="139"/>
      <c r="U23" s="139"/>
      <c r="V23" s="108"/>
      <c r="W23" s="108"/>
      <c r="X23" s="139"/>
      <c r="Y23" s="139"/>
    </row>
    <row r="24" spans="2:25" s="101" customFormat="1" ht="18" customHeight="1">
      <c r="B24" s="113"/>
      <c r="C24" s="917" t="s">
        <v>171</v>
      </c>
      <c r="D24" s="918">
        <f t="shared" si="1"/>
        <v>5149.13</v>
      </c>
      <c r="E24" s="919">
        <v>316.66</v>
      </c>
      <c r="F24" s="919">
        <v>814.43</v>
      </c>
      <c r="G24" s="919">
        <v>365.37</v>
      </c>
      <c r="H24" s="919">
        <v>529.66</v>
      </c>
      <c r="I24" s="919" t="s">
        <v>52</v>
      </c>
      <c r="J24" s="919" t="s">
        <v>52</v>
      </c>
      <c r="K24" s="919">
        <v>502.85</v>
      </c>
      <c r="L24" s="919">
        <v>993.25</v>
      </c>
      <c r="M24" s="919">
        <v>634.13</v>
      </c>
      <c r="N24" s="919">
        <v>492.97</v>
      </c>
      <c r="O24" s="919" t="s">
        <v>52</v>
      </c>
      <c r="P24" s="919">
        <v>499.81</v>
      </c>
      <c r="Q24" s="140"/>
      <c r="T24" s="139"/>
      <c r="U24" s="139"/>
      <c r="V24" s="108"/>
      <c r="W24" s="108"/>
      <c r="X24" s="139"/>
      <c r="Y24" s="139"/>
    </row>
    <row r="25" spans="2:25" s="101" customFormat="1" ht="18" customHeight="1">
      <c r="B25" s="113"/>
      <c r="C25" s="917" t="s">
        <v>172</v>
      </c>
      <c r="D25" s="918">
        <f t="shared" si="1"/>
        <v>0</v>
      </c>
      <c r="E25" s="919" t="s">
        <v>52</v>
      </c>
      <c r="F25" s="919" t="s">
        <v>52</v>
      </c>
      <c r="G25" s="919" t="s">
        <v>52</v>
      </c>
      <c r="H25" s="919" t="s">
        <v>52</v>
      </c>
      <c r="I25" s="919" t="s">
        <v>52</v>
      </c>
      <c r="J25" s="919" t="s">
        <v>52</v>
      </c>
      <c r="K25" s="919" t="s">
        <v>52</v>
      </c>
      <c r="L25" s="919" t="s">
        <v>52</v>
      </c>
      <c r="M25" s="919" t="s">
        <v>52</v>
      </c>
      <c r="N25" s="919" t="s">
        <v>52</v>
      </c>
      <c r="O25" s="919" t="s">
        <v>52</v>
      </c>
      <c r="P25" s="919" t="s">
        <v>52</v>
      </c>
      <c r="Q25" s="140"/>
      <c r="T25" s="139"/>
      <c r="U25" s="139"/>
      <c r="V25" s="108"/>
      <c r="W25" s="108"/>
      <c r="X25" s="139"/>
      <c r="Y25" s="139"/>
    </row>
    <row r="26" spans="2:25" s="101" customFormat="1" ht="18" customHeight="1">
      <c r="B26" s="113"/>
      <c r="C26" s="917" t="s">
        <v>189</v>
      </c>
      <c r="D26" s="918">
        <f t="shared" si="1"/>
        <v>405.56</v>
      </c>
      <c r="E26" s="919">
        <v>52.29</v>
      </c>
      <c r="F26" s="919">
        <v>199.67</v>
      </c>
      <c r="G26" s="919" t="s">
        <v>52</v>
      </c>
      <c r="H26" s="919" t="s">
        <v>52</v>
      </c>
      <c r="I26" s="919" t="s">
        <v>52</v>
      </c>
      <c r="J26" s="919">
        <v>50.85</v>
      </c>
      <c r="K26" s="919" t="s">
        <v>52</v>
      </c>
      <c r="L26" s="919" t="s">
        <v>52</v>
      </c>
      <c r="M26" s="919" t="s">
        <v>52</v>
      </c>
      <c r="N26" s="919">
        <v>102.75</v>
      </c>
      <c r="O26" s="919" t="s">
        <v>52</v>
      </c>
      <c r="P26" s="919" t="s">
        <v>52</v>
      </c>
      <c r="Q26" s="140"/>
      <c r="T26" s="145"/>
      <c r="U26" s="145"/>
      <c r="V26" s="108"/>
      <c r="W26" s="108"/>
      <c r="X26" s="139"/>
      <c r="Y26" s="139"/>
    </row>
    <row r="27" spans="2:25" s="101" customFormat="1" ht="18" customHeight="1">
      <c r="B27" s="113"/>
      <c r="C27" s="917" t="s">
        <v>58</v>
      </c>
      <c r="D27" s="918">
        <f t="shared" si="1"/>
        <v>0</v>
      </c>
      <c r="E27" s="919" t="s">
        <v>52</v>
      </c>
      <c r="F27" s="919" t="s">
        <v>52</v>
      </c>
      <c r="G27" s="919" t="s">
        <v>52</v>
      </c>
      <c r="H27" s="919" t="s">
        <v>52</v>
      </c>
      <c r="I27" s="919" t="s">
        <v>52</v>
      </c>
      <c r="J27" s="919" t="s">
        <v>52</v>
      </c>
      <c r="K27" s="919" t="s">
        <v>52</v>
      </c>
      <c r="L27" s="919" t="s">
        <v>52</v>
      </c>
      <c r="M27" s="919" t="s">
        <v>52</v>
      </c>
      <c r="N27" s="919" t="s">
        <v>52</v>
      </c>
      <c r="O27" s="919" t="s">
        <v>52</v>
      </c>
      <c r="P27" s="919" t="s">
        <v>52</v>
      </c>
      <c r="Q27" s="140"/>
      <c r="T27" s="145"/>
      <c r="U27" s="145"/>
      <c r="V27" s="108"/>
      <c r="W27" s="108"/>
      <c r="X27" s="139"/>
      <c r="Y27" s="139"/>
    </row>
    <row r="28" spans="2:25" s="101" customFormat="1" ht="18" customHeight="1">
      <c r="B28" s="113"/>
      <c r="C28" s="917" t="s">
        <v>93</v>
      </c>
      <c r="D28" s="918">
        <f t="shared" si="1"/>
        <v>0</v>
      </c>
      <c r="E28" s="919" t="s">
        <v>52</v>
      </c>
      <c r="F28" s="919" t="s">
        <v>52</v>
      </c>
      <c r="G28" s="919" t="s">
        <v>52</v>
      </c>
      <c r="H28" s="919" t="s">
        <v>52</v>
      </c>
      <c r="I28" s="919" t="s">
        <v>52</v>
      </c>
      <c r="J28" s="919" t="s">
        <v>52</v>
      </c>
      <c r="K28" s="919" t="s">
        <v>52</v>
      </c>
      <c r="L28" s="919" t="s">
        <v>52</v>
      </c>
      <c r="M28" s="919" t="s">
        <v>52</v>
      </c>
      <c r="N28" s="919" t="s">
        <v>52</v>
      </c>
      <c r="O28" s="919" t="s">
        <v>52</v>
      </c>
      <c r="P28" s="919" t="s">
        <v>52</v>
      </c>
      <c r="Q28" s="140"/>
      <c r="T28" s="139"/>
      <c r="U28" s="139"/>
      <c r="V28" s="108"/>
      <c r="W28" s="108"/>
      <c r="X28" s="139"/>
      <c r="Y28" s="139"/>
    </row>
    <row r="29" spans="2:25" s="101" customFormat="1" ht="18" customHeight="1">
      <c r="B29" s="113"/>
      <c r="C29" s="917" t="s">
        <v>82</v>
      </c>
      <c r="D29" s="918">
        <f t="shared" si="1"/>
        <v>1774.5299999999997</v>
      </c>
      <c r="E29" s="919" t="s">
        <v>52</v>
      </c>
      <c r="F29" s="919" t="s">
        <v>52</v>
      </c>
      <c r="G29" s="919" t="s">
        <v>52</v>
      </c>
      <c r="H29" s="919" t="s">
        <v>52</v>
      </c>
      <c r="I29" s="919" t="s">
        <v>52</v>
      </c>
      <c r="J29" s="919">
        <v>308.49</v>
      </c>
      <c r="K29" s="919">
        <v>101.12</v>
      </c>
      <c r="L29" s="919">
        <v>420.03</v>
      </c>
      <c r="M29" s="919">
        <v>209.25</v>
      </c>
      <c r="N29" s="919">
        <v>735.64</v>
      </c>
      <c r="O29" s="919" t="s">
        <v>52</v>
      </c>
      <c r="P29" s="919" t="s">
        <v>52</v>
      </c>
      <c r="Q29" s="140"/>
      <c r="T29" s="139"/>
      <c r="U29" s="139"/>
      <c r="V29" s="108"/>
      <c r="W29" s="108"/>
      <c r="X29" s="139"/>
      <c r="Y29" s="139"/>
    </row>
    <row r="30" spans="2:25" s="101" customFormat="1" ht="18" customHeight="1">
      <c r="B30" s="113"/>
      <c r="C30" s="917" t="s">
        <v>67</v>
      </c>
      <c r="D30" s="918">
        <f t="shared" si="1"/>
        <v>1367.9180000000015</v>
      </c>
      <c r="E30" s="919">
        <v>0</v>
      </c>
      <c r="F30" s="919">
        <v>104.33999999999651</v>
      </c>
      <c r="G30" s="919">
        <v>0.07200000000011642</v>
      </c>
      <c r="H30" s="919">
        <v>0</v>
      </c>
      <c r="I30" s="919">
        <v>0</v>
      </c>
      <c r="J30" s="919">
        <v>0</v>
      </c>
      <c r="K30" s="919">
        <v>0</v>
      </c>
      <c r="L30" s="919">
        <v>0</v>
      </c>
      <c r="M30" s="919">
        <v>605.0000000000146</v>
      </c>
      <c r="N30" s="919">
        <v>26.891999999999825</v>
      </c>
      <c r="O30" s="919">
        <v>604.5900000000001</v>
      </c>
      <c r="P30" s="919">
        <v>27.023999999990338</v>
      </c>
      <c r="Q30" s="140"/>
      <c r="T30" s="139"/>
      <c r="U30" s="139"/>
      <c r="V30" s="108"/>
      <c r="W30" s="108"/>
      <c r="X30" s="139"/>
      <c r="Y30" s="139"/>
    </row>
    <row r="31" spans="2:25" s="101" customFormat="1" ht="15">
      <c r="B31" s="116"/>
      <c r="C31" s="24"/>
      <c r="D31" s="25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47"/>
      <c r="T31" s="139"/>
      <c r="U31" s="139"/>
      <c r="V31" s="108"/>
      <c r="W31" s="108"/>
      <c r="X31" s="139"/>
      <c r="Y31" s="139"/>
    </row>
    <row r="32" spans="2:25" s="101" customFormat="1" ht="4.5" customHeight="1">
      <c r="B32" s="31"/>
      <c r="C32" s="3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1"/>
      <c r="T32" s="139"/>
      <c r="U32" s="139"/>
      <c r="V32" s="108"/>
      <c r="W32" s="108"/>
      <c r="X32" s="139"/>
      <c r="Y32" s="139"/>
    </row>
    <row r="33" spans="2:21" s="102" customFormat="1" ht="11.25" customHeight="1">
      <c r="B33" s="31" t="s">
        <v>190</v>
      </c>
      <c r="C33" s="101"/>
      <c r="D33" s="118"/>
      <c r="E33" s="119"/>
      <c r="F33" s="119"/>
      <c r="G33" s="119"/>
      <c r="H33" s="119"/>
      <c r="T33" s="148"/>
      <c r="U33" s="148"/>
    </row>
    <row r="34" spans="2:25" s="102" customFormat="1" ht="14.25" customHeight="1">
      <c r="B34" s="307" t="s">
        <v>184</v>
      </c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8"/>
      <c r="T34" s="148"/>
      <c r="U34" s="148"/>
      <c r="V34" s="108"/>
      <c r="W34" s="108"/>
      <c r="X34" s="149"/>
      <c r="Y34" s="149"/>
    </row>
    <row r="35" spans="2:25" s="103" customFormat="1" ht="15" customHeight="1">
      <c r="B35" s="267" t="s">
        <v>185</v>
      </c>
      <c r="C35" s="121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 t="s">
        <v>154</v>
      </c>
      <c r="O35" s="123"/>
      <c r="P35" s="123"/>
      <c r="Q35" s="121"/>
      <c r="T35" s="150"/>
      <c r="U35" s="150"/>
      <c r="V35" s="151"/>
      <c r="W35" s="151"/>
      <c r="X35" s="152"/>
      <c r="Y35" s="152"/>
    </row>
    <row r="36" spans="2:25" s="101" customFormat="1" ht="20.25" customHeight="1">
      <c r="B36" s="30"/>
      <c r="C36" s="31"/>
      <c r="D36" s="27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1"/>
      <c r="T36" s="139"/>
      <c r="U36" s="139"/>
      <c r="V36" s="108"/>
      <c r="W36" s="108"/>
      <c r="X36" s="139"/>
      <c r="Y36" s="139"/>
    </row>
    <row r="37" spans="3:23" s="104" customFormat="1" ht="18">
      <c r="C37" s="124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4"/>
      <c r="R37" s="124"/>
      <c r="S37" s="124"/>
      <c r="T37" s="153"/>
      <c r="U37" s="153"/>
      <c r="V37" s="154"/>
      <c r="W37" s="155"/>
    </row>
    <row r="38" spans="3:25" s="105" customFormat="1" ht="18">
      <c r="C38" s="126"/>
      <c r="D38" s="126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26"/>
      <c r="R38" s="126"/>
      <c r="S38" s="126"/>
      <c r="T38" s="156"/>
      <c r="U38" s="156"/>
      <c r="V38" s="157"/>
      <c r="W38" s="158"/>
      <c r="X38" s="133"/>
      <c r="Y38" s="133"/>
    </row>
    <row r="39" spans="4:24" ht="18">
      <c r="D39" s="127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V39" s="932"/>
      <c r="W39" s="932"/>
      <c r="X39" s="159"/>
    </row>
    <row r="40" spans="3:23" ht="18">
      <c r="C40" s="130"/>
      <c r="D40" s="131"/>
      <c r="E40" s="132"/>
      <c r="F40" s="132"/>
      <c r="V40" s="932"/>
      <c r="W40" s="932"/>
    </row>
    <row r="41" spans="3:23" ht="18">
      <c r="C41" s="130"/>
      <c r="D41" s="131"/>
      <c r="E41" s="132"/>
      <c r="F41" s="132"/>
      <c r="M41" s="930" t="s">
        <v>85</v>
      </c>
      <c r="N41" s="931">
        <v>987572.4769999998</v>
      </c>
      <c r="V41" s="932"/>
      <c r="W41" s="932"/>
    </row>
    <row r="42" spans="3:23" ht="18">
      <c r="C42" s="130"/>
      <c r="D42" s="131"/>
      <c r="E42" s="132"/>
      <c r="F42" s="132"/>
      <c r="M42" s="930" t="s">
        <v>54</v>
      </c>
      <c r="N42" s="931">
        <v>55027</v>
      </c>
      <c r="V42" s="932"/>
      <c r="W42" s="932"/>
    </row>
    <row r="43" spans="3:23" ht="18">
      <c r="C43" s="130"/>
      <c r="D43" s="131"/>
      <c r="E43" s="132"/>
      <c r="F43" s="132"/>
      <c r="M43" s="930" t="s">
        <v>88</v>
      </c>
      <c r="N43" s="931">
        <v>42807.67499999999</v>
      </c>
      <c r="V43" s="932"/>
      <c r="W43" s="932"/>
    </row>
    <row r="44" spans="3:23" ht="18">
      <c r="C44" s="130"/>
      <c r="D44" s="131"/>
      <c r="E44" s="132"/>
      <c r="F44" s="132"/>
      <c r="M44" s="930" t="s">
        <v>167</v>
      </c>
      <c r="N44" s="931">
        <v>30677.343999999997</v>
      </c>
      <c r="V44" s="932"/>
      <c r="W44" s="932"/>
    </row>
    <row r="45" spans="3:23" ht="18">
      <c r="C45" s="130"/>
      <c r="D45" s="131"/>
      <c r="E45" s="132"/>
      <c r="F45" s="132"/>
      <c r="M45" s="930" t="s">
        <v>90</v>
      </c>
      <c r="N45" s="931">
        <v>27123.387</v>
      </c>
      <c r="V45" s="932"/>
      <c r="W45" s="932"/>
    </row>
    <row r="46" spans="3:23" ht="18">
      <c r="C46" s="130"/>
      <c r="D46" s="131"/>
      <c r="E46" s="132"/>
      <c r="F46" s="132"/>
      <c r="M46" s="930" t="s">
        <v>100</v>
      </c>
      <c r="N46" s="931">
        <v>9657.904999999999</v>
      </c>
      <c r="V46" s="932"/>
      <c r="W46" s="933"/>
    </row>
    <row r="47" spans="3:23" ht="18">
      <c r="C47" s="130"/>
      <c r="D47" s="131"/>
      <c r="E47" s="132"/>
      <c r="F47" s="132"/>
      <c r="M47" s="930" t="s">
        <v>86</v>
      </c>
      <c r="N47" s="931">
        <v>5263.4349999999995</v>
      </c>
      <c r="V47" s="932"/>
      <c r="W47" s="933"/>
    </row>
    <row r="48" spans="3:23" ht="18">
      <c r="C48" s="130"/>
      <c r="D48" s="131"/>
      <c r="E48" s="132"/>
      <c r="F48" s="132"/>
      <c r="M48" s="930" t="s">
        <v>73</v>
      </c>
      <c r="N48" s="931">
        <v>3879.87</v>
      </c>
      <c r="V48" s="932"/>
      <c r="W48" s="933"/>
    </row>
    <row r="49" spans="3:23" ht="18">
      <c r="C49" s="130"/>
      <c r="D49" s="131"/>
      <c r="E49" s="132"/>
      <c r="F49" s="132"/>
      <c r="M49" s="930" t="s">
        <v>70</v>
      </c>
      <c r="N49" s="931">
        <v>3768.915</v>
      </c>
      <c r="V49" s="932"/>
      <c r="W49" s="933"/>
    </row>
    <row r="50" spans="3:23" ht="18">
      <c r="C50" s="130"/>
      <c r="D50" s="131"/>
      <c r="E50" s="132"/>
      <c r="F50" s="132"/>
      <c r="M50" s="930" t="s">
        <v>76</v>
      </c>
      <c r="N50" s="931">
        <v>1904.7340000000002</v>
      </c>
      <c r="V50" s="932"/>
      <c r="W50" s="933"/>
    </row>
    <row r="51" spans="3:23" ht="18">
      <c r="C51" s="105"/>
      <c r="D51" s="105"/>
      <c r="E51" s="132"/>
      <c r="F51" s="132"/>
      <c r="M51" s="930" t="s">
        <v>61</v>
      </c>
      <c r="N51" s="931">
        <v>1050.8799999999999</v>
      </c>
      <c r="V51" s="932"/>
      <c r="W51" s="933"/>
    </row>
    <row r="52" spans="3:22" ht="18">
      <c r="C52" s="107"/>
      <c r="D52" s="107"/>
      <c r="E52" s="133"/>
      <c r="F52" s="107"/>
      <c r="G52" s="107"/>
      <c r="M52" s="930" t="s">
        <v>48</v>
      </c>
      <c r="N52" s="931">
        <v>994.11</v>
      </c>
      <c r="T52" s="161"/>
      <c r="U52" s="162"/>
      <c r="V52" s="160"/>
    </row>
    <row r="53" spans="3:22" ht="18">
      <c r="C53" s="107"/>
      <c r="D53" s="107"/>
      <c r="E53" s="133"/>
      <c r="F53" s="107"/>
      <c r="G53" s="107"/>
      <c r="M53" s="930" t="s">
        <v>67</v>
      </c>
      <c r="N53" s="931">
        <f>SUM(D21:D30)</f>
        <v>11278.128</v>
      </c>
      <c r="T53" s="161"/>
      <c r="U53" s="162"/>
      <c r="V53" s="163"/>
    </row>
    <row r="54" spans="3:22" ht="18">
      <c r="C54" s="107"/>
      <c r="D54" s="107"/>
      <c r="E54" s="133"/>
      <c r="F54" s="107"/>
      <c r="G54" s="107"/>
      <c r="T54" s="161"/>
      <c r="U54" s="162"/>
      <c r="V54" s="163"/>
    </row>
    <row r="55" spans="20:21" ht="15">
      <c r="T55" s="164"/>
      <c r="U55" s="165"/>
    </row>
    <row r="56" spans="20:21" ht="15">
      <c r="T56" s="164"/>
      <c r="U56" s="165"/>
    </row>
    <row r="57" spans="20:21" ht="15">
      <c r="T57" s="164"/>
      <c r="U57" s="165"/>
    </row>
    <row r="58" spans="20:21" ht="18">
      <c r="T58" s="164"/>
      <c r="U58" s="162"/>
    </row>
    <row r="59" spans="20:21" ht="15">
      <c r="T59" s="164"/>
      <c r="U59" s="165"/>
    </row>
    <row r="60" spans="20:21" ht="15">
      <c r="T60" s="164"/>
      <c r="U60" s="165"/>
    </row>
    <row r="61" spans="20:21" ht="15">
      <c r="T61" s="164"/>
      <c r="U61" s="165"/>
    </row>
    <row r="62" spans="20:21" ht="15">
      <c r="T62" s="164"/>
      <c r="U62" s="165"/>
    </row>
    <row r="63" spans="3:21" ht="15.75">
      <c r="C63" s="307" t="s">
        <v>184</v>
      </c>
      <c r="T63" s="164"/>
      <c r="U63" s="165"/>
    </row>
    <row r="64" spans="20:21" ht="15">
      <c r="T64" s="164"/>
      <c r="U64" s="165"/>
    </row>
    <row r="65" spans="3:21" ht="15">
      <c r="C65" s="134"/>
      <c r="T65" s="164"/>
      <c r="U65" s="165"/>
    </row>
    <row r="66" spans="3:21" ht="15">
      <c r="C66" s="134"/>
      <c r="T66" s="164"/>
      <c r="U66" s="165"/>
    </row>
    <row r="67" spans="3:21" ht="15">
      <c r="C67" s="134"/>
      <c r="T67" s="164"/>
      <c r="U67" s="165"/>
    </row>
    <row r="68" spans="3:21" ht="15">
      <c r="C68" s="134"/>
      <c r="T68" s="164"/>
      <c r="U68" s="165"/>
    </row>
    <row r="69" spans="3:21" ht="15">
      <c r="C69" s="134"/>
      <c r="T69" s="164"/>
      <c r="U69" s="165"/>
    </row>
    <row r="70" spans="3:21" ht="15">
      <c r="C70" s="134"/>
      <c r="T70" s="164"/>
      <c r="U70" s="165"/>
    </row>
    <row r="71" spans="3:21" ht="15">
      <c r="C71" s="134"/>
      <c r="T71" s="164"/>
      <c r="U71" s="165"/>
    </row>
    <row r="72" spans="3:21" ht="15">
      <c r="C72" s="134"/>
      <c r="T72" s="164"/>
      <c r="U72" s="165"/>
    </row>
    <row r="73" spans="3:21" ht="15">
      <c r="C73" s="134"/>
      <c r="T73" s="166"/>
      <c r="U73" s="165"/>
    </row>
    <row r="74" ht="15">
      <c r="C74" s="134"/>
    </row>
    <row r="75" ht="15">
      <c r="C75" s="134"/>
    </row>
    <row r="76" ht="15">
      <c r="C76" s="134"/>
    </row>
    <row r="77" ht="15">
      <c r="C77" s="134"/>
    </row>
    <row r="78" ht="15">
      <c r="C78" s="134"/>
    </row>
    <row r="79" ht="15">
      <c r="C79" s="134"/>
    </row>
    <row r="80" ht="15">
      <c r="C80" s="134"/>
    </row>
    <row r="81" ht="15">
      <c r="C81" s="134"/>
    </row>
    <row r="82" ht="15">
      <c r="C82" s="134"/>
    </row>
    <row r="83" ht="15">
      <c r="C83" s="134"/>
    </row>
    <row r="84" ht="15">
      <c r="C84" s="134"/>
    </row>
    <row r="85" ht="15">
      <c r="C85" s="134"/>
    </row>
    <row r="86" ht="15">
      <c r="C86" s="134"/>
    </row>
    <row r="87" ht="15">
      <c r="C87" s="134"/>
    </row>
    <row r="88" ht="15">
      <c r="C88" s="13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87"/>
  <sheetViews>
    <sheetView showGridLines="0" workbookViewId="0" topLeftCell="A1">
      <selection activeCell="S64" sqref="S64"/>
    </sheetView>
  </sheetViews>
  <sheetFormatPr defaultColWidth="8.88671875" defaultRowHeight="15"/>
  <cols>
    <col min="1" max="1" width="1.5625" style="106" customWidth="1"/>
    <col min="2" max="2" width="2.10546875" style="106" customWidth="1"/>
    <col min="3" max="3" width="15.5546875" style="106" customWidth="1"/>
    <col min="4" max="4" width="9.6640625" style="106" customWidth="1"/>
    <col min="5" max="5" width="7.77734375" style="105" customWidth="1"/>
    <col min="6" max="15" width="7.77734375" style="106" customWidth="1"/>
    <col min="16" max="16" width="7.3359375" style="106" customWidth="1"/>
    <col min="17" max="17" width="1.4375" style="106" customWidth="1"/>
    <col min="18" max="18" width="3.4453125" style="106" customWidth="1"/>
    <col min="19" max="19" width="4.10546875" style="106" customWidth="1"/>
    <col min="20" max="20" width="25.99609375" style="107" customWidth="1"/>
    <col min="21" max="21" width="16.21484375" style="107" customWidth="1"/>
    <col min="22" max="22" width="13.10546875" style="108" bestFit="1" customWidth="1"/>
    <col min="23" max="23" width="8.88671875" style="108" customWidth="1"/>
    <col min="24" max="25" width="8.88671875" style="107" customWidth="1"/>
    <col min="26" max="16384" width="8.88671875" style="106" customWidth="1"/>
  </cols>
  <sheetData>
    <row r="1" ht="15">
      <c r="C1" s="106" t="s">
        <v>154</v>
      </c>
    </row>
    <row r="2" spans="2:17" ht="16.5">
      <c r="B2" s="1040" t="s">
        <v>191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43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00" customFormat="1" ht="15.75">
      <c r="B4" s="109"/>
      <c r="D4" s="11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109"/>
      <c r="T4" s="136"/>
      <c r="U4" s="136"/>
      <c r="V4" s="137"/>
      <c r="W4" s="137"/>
      <c r="X4" s="136"/>
      <c r="Y4" s="136"/>
    </row>
    <row r="5" spans="2:25" s="101" customFormat="1" ht="38.25" customHeight="1">
      <c r="B5" s="1043" t="s">
        <v>46</v>
      </c>
      <c r="C5" s="1044"/>
      <c r="D5" s="111" t="s">
        <v>2</v>
      </c>
      <c r="E5" s="112" t="s">
        <v>155</v>
      </c>
      <c r="F5" s="111" t="s">
        <v>156</v>
      </c>
      <c r="G5" s="111" t="s">
        <v>157</v>
      </c>
      <c r="H5" s="111" t="s">
        <v>158</v>
      </c>
      <c r="I5" s="111" t="s">
        <v>159</v>
      </c>
      <c r="J5" s="111" t="s">
        <v>160</v>
      </c>
      <c r="K5" s="111" t="s">
        <v>161</v>
      </c>
      <c r="L5" s="111" t="s">
        <v>162</v>
      </c>
      <c r="M5" s="111" t="s">
        <v>163</v>
      </c>
      <c r="N5" s="111" t="s">
        <v>164</v>
      </c>
      <c r="O5" s="111" t="s">
        <v>165</v>
      </c>
      <c r="P5" s="135" t="s">
        <v>166</v>
      </c>
      <c r="Q5" s="138"/>
      <c r="T5" s="139"/>
      <c r="U5" s="139"/>
      <c r="V5" s="108"/>
      <c r="W5" s="108"/>
      <c r="X5" s="139"/>
      <c r="Y5" s="139"/>
    </row>
    <row r="6" spans="2:25" s="101" customFormat="1" ht="15.75">
      <c r="B6" s="113"/>
      <c r="C6" s="18"/>
      <c r="D6" s="1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40"/>
      <c r="T6" s="139"/>
      <c r="U6" s="139"/>
      <c r="V6" s="108"/>
      <c r="W6" s="108"/>
      <c r="X6" s="139"/>
      <c r="Y6" s="139"/>
    </row>
    <row r="7" spans="2:254" s="101" customFormat="1" ht="15.75">
      <c r="B7" s="115"/>
      <c r="C7" s="936" t="s">
        <v>2</v>
      </c>
      <c r="D7" s="938">
        <f aca="true" t="shared" si="0" ref="D7:P7">SUM(D9:D29)</f>
        <v>1768957.7692359001</v>
      </c>
      <c r="E7" s="938">
        <f t="shared" si="0"/>
        <v>170143.26411900003</v>
      </c>
      <c r="F7" s="938">
        <f t="shared" si="0"/>
        <v>225133.41069700004</v>
      </c>
      <c r="G7" s="938">
        <f t="shared" si="0"/>
        <v>182079.57730199996</v>
      </c>
      <c r="H7" s="938">
        <f t="shared" si="0"/>
        <v>170211.64298</v>
      </c>
      <c r="I7" s="938">
        <f t="shared" si="0"/>
        <v>96506.18313300003</v>
      </c>
      <c r="J7" s="938">
        <f t="shared" si="0"/>
        <v>179786.97894199996</v>
      </c>
      <c r="K7" s="938">
        <f t="shared" si="0"/>
        <v>194258.90811399996</v>
      </c>
      <c r="L7" s="938">
        <f t="shared" si="0"/>
        <v>245037.905739</v>
      </c>
      <c r="M7" s="938">
        <f t="shared" si="0"/>
        <v>133516.00448690006</v>
      </c>
      <c r="N7" s="938">
        <f t="shared" si="0"/>
        <v>99556.547436</v>
      </c>
      <c r="O7" s="938">
        <f t="shared" si="0"/>
        <v>5134.260287</v>
      </c>
      <c r="P7" s="938">
        <f t="shared" si="0"/>
        <v>67593.086</v>
      </c>
      <c r="Q7" s="141"/>
      <c r="R7" s="142"/>
      <c r="S7" s="142"/>
      <c r="T7" s="143"/>
      <c r="U7" s="143"/>
      <c r="V7" s="144"/>
      <c r="W7" s="144"/>
      <c r="X7" s="143"/>
      <c r="Y7" s="14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</row>
    <row r="8" spans="2:25" s="101" customFormat="1" ht="15">
      <c r="B8" s="113"/>
      <c r="C8" s="5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140"/>
      <c r="T8" s="139"/>
      <c r="U8" s="139"/>
      <c r="V8" s="108"/>
      <c r="W8" s="108"/>
      <c r="X8" s="139"/>
      <c r="Y8" s="139"/>
    </row>
    <row r="9" spans="2:25" s="101" customFormat="1" ht="18" customHeight="1">
      <c r="B9" s="113"/>
      <c r="C9" s="937" t="s">
        <v>85</v>
      </c>
      <c r="D9" s="940">
        <f>SUM(E9:P9)</f>
        <v>84319.035999</v>
      </c>
      <c r="E9" s="941" t="s">
        <v>52</v>
      </c>
      <c r="F9" s="941" t="s">
        <v>52</v>
      </c>
      <c r="G9" s="941">
        <v>4588.52809</v>
      </c>
      <c r="H9" s="941" t="s">
        <v>52</v>
      </c>
      <c r="I9" s="941" t="s">
        <v>52</v>
      </c>
      <c r="J9" s="941" t="s">
        <v>52</v>
      </c>
      <c r="K9" s="941">
        <v>39509.59744</v>
      </c>
      <c r="L9" s="941">
        <v>24612.987889999997</v>
      </c>
      <c r="M9" s="941">
        <v>15607.922579</v>
      </c>
      <c r="N9" s="941" t="s">
        <v>52</v>
      </c>
      <c r="O9" s="941" t="s">
        <v>52</v>
      </c>
      <c r="P9" s="941" t="s">
        <v>52</v>
      </c>
      <c r="Q9" s="140"/>
      <c r="T9" s="139"/>
      <c r="U9" s="139"/>
      <c r="V9" s="108"/>
      <c r="W9" s="108"/>
      <c r="X9" s="139"/>
      <c r="Y9" s="139"/>
    </row>
    <row r="10" spans="2:25" s="101" customFormat="1" ht="18" customHeight="1">
      <c r="B10" s="113"/>
      <c r="C10" s="937" t="s">
        <v>88</v>
      </c>
      <c r="D10" s="940">
        <f aca="true" t="shared" si="1" ref="D10:D29">SUM(E10:P10)</f>
        <v>66717.218761</v>
      </c>
      <c r="E10" s="941">
        <v>6088.31863</v>
      </c>
      <c r="F10" s="941">
        <v>4222.76964</v>
      </c>
      <c r="G10" s="941">
        <v>3855.4484</v>
      </c>
      <c r="H10" s="941">
        <v>9239.67212</v>
      </c>
      <c r="I10" s="941">
        <v>2654.4085599999994</v>
      </c>
      <c r="J10" s="941">
        <v>5270.30217</v>
      </c>
      <c r="K10" s="941">
        <v>4985.239911</v>
      </c>
      <c r="L10" s="941">
        <v>10771.442720000003</v>
      </c>
      <c r="M10" s="941">
        <v>4472.13504</v>
      </c>
      <c r="N10" s="941">
        <v>11573.853959999999</v>
      </c>
      <c r="O10" s="941">
        <v>1184.6141</v>
      </c>
      <c r="P10" s="941">
        <v>2399.0135099999998</v>
      </c>
      <c r="Q10" s="140"/>
      <c r="T10" s="139"/>
      <c r="U10" s="139"/>
      <c r="V10" s="108"/>
      <c r="W10" s="108"/>
      <c r="X10" s="139"/>
      <c r="Y10" s="139"/>
    </row>
    <row r="11" spans="2:25" s="101" customFormat="1" ht="18" customHeight="1">
      <c r="B11" s="113"/>
      <c r="C11" s="937" t="s">
        <v>90</v>
      </c>
      <c r="D11" s="940">
        <f t="shared" si="1"/>
        <v>38891.762729</v>
      </c>
      <c r="E11" s="941">
        <v>4453.41342</v>
      </c>
      <c r="F11" s="941">
        <v>9379.55546</v>
      </c>
      <c r="G11" s="941">
        <v>2162.6150500000003</v>
      </c>
      <c r="H11" s="941">
        <v>3010.3656</v>
      </c>
      <c r="I11" s="941">
        <v>150.3508</v>
      </c>
      <c r="J11" s="941">
        <v>1265.0658090000002</v>
      </c>
      <c r="K11" s="941">
        <v>885.0974500000001</v>
      </c>
      <c r="L11" s="941">
        <v>2799.47908</v>
      </c>
      <c r="M11" s="941">
        <v>3602.5666300000003</v>
      </c>
      <c r="N11" s="941">
        <v>9689.74374</v>
      </c>
      <c r="O11" s="941">
        <v>1493.50969</v>
      </c>
      <c r="P11" s="941" t="s">
        <v>52</v>
      </c>
      <c r="Q11" s="140"/>
      <c r="T11" s="139"/>
      <c r="U11" s="139"/>
      <c r="V11" s="108"/>
      <c r="W11" s="108"/>
      <c r="X11" s="139"/>
      <c r="Y11" s="139"/>
    </row>
    <row r="12" spans="2:25" s="101" customFormat="1" ht="18" customHeight="1">
      <c r="B12" s="113"/>
      <c r="C12" s="937" t="s">
        <v>54</v>
      </c>
      <c r="D12" s="940">
        <f t="shared" si="1"/>
        <v>84319.035999</v>
      </c>
      <c r="E12" s="941" t="s">
        <v>52</v>
      </c>
      <c r="F12" s="941" t="s">
        <v>52</v>
      </c>
      <c r="G12" s="941">
        <v>4588.52809</v>
      </c>
      <c r="H12" s="941" t="s">
        <v>52</v>
      </c>
      <c r="I12" s="941" t="s">
        <v>52</v>
      </c>
      <c r="J12" s="941" t="s">
        <v>52</v>
      </c>
      <c r="K12" s="941">
        <v>39509.59744</v>
      </c>
      <c r="L12" s="941">
        <v>24612.987889999997</v>
      </c>
      <c r="M12" s="941">
        <v>15607.922579</v>
      </c>
      <c r="N12" s="941" t="s">
        <v>52</v>
      </c>
      <c r="O12" s="941" t="s">
        <v>52</v>
      </c>
      <c r="P12" s="941" t="s">
        <v>52</v>
      </c>
      <c r="Q12" s="140"/>
      <c r="T12" s="139"/>
      <c r="U12" s="139"/>
      <c r="V12" s="108"/>
      <c r="W12" s="108"/>
      <c r="X12" s="139"/>
      <c r="Y12" s="139"/>
    </row>
    <row r="13" spans="2:25" s="101" customFormat="1" ht="18" customHeight="1">
      <c r="B13" s="113"/>
      <c r="C13" s="937" t="s">
        <v>167</v>
      </c>
      <c r="D13" s="940">
        <f t="shared" si="1"/>
        <v>47728.135041000016</v>
      </c>
      <c r="E13" s="941">
        <v>4808.1339800000005</v>
      </c>
      <c r="F13" s="941">
        <v>3451.5635800000005</v>
      </c>
      <c r="G13" s="941">
        <v>6812.630650000002</v>
      </c>
      <c r="H13" s="941">
        <v>4294.263380000001</v>
      </c>
      <c r="I13" s="941">
        <v>3103.9738999999995</v>
      </c>
      <c r="J13" s="941">
        <v>1676.5871200000001</v>
      </c>
      <c r="K13" s="941">
        <v>838.2199</v>
      </c>
      <c r="L13" s="941">
        <v>5688.718491000001</v>
      </c>
      <c r="M13" s="941">
        <v>6555.115220000001</v>
      </c>
      <c r="N13" s="941">
        <v>5541.51924</v>
      </c>
      <c r="O13" s="941">
        <v>156.82129999999998</v>
      </c>
      <c r="P13" s="941">
        <v>4800.58828</v>
      </c>
      <c r="Q13" s="140"/>
      <c r="T13" s="145"/>
      <c r="U13" s="145"/>
      <c r="V13" s="108"/>
      <c r="W13" s="108"/>
      <c r="X13" s="139"/>
      <c r="Y13" s="139"/>
    </row>
    <row r="14" spans="2:25" s="101" customFormat="1" ht="18" customHeight="1">
      <c r="B14" s="113"/>
      <c r="C14" s="937" t="s">
        <v>76</v>
      </c>
      <c r="D14" s="940">
        <f t="shared" si="1"/>
        <v>3090.3529999999996</v>
      </c>
      <c r="E14" s="941" t="s">
        <v>52</v>
      </c>
      <c r="F14" s="941">
        <v>489.75915999999995</v>
      </c>
      <c r="G14" s="941" t="s">
        <v>52</v>
      </c>
      <c r="H14" s="941">
        <v>833.34981</v>
      </c>
      <c r="I14" s="941" t="s">
        <v>52</v>
      </c>
      <c r="J14" s="941" t="s">
        <v>52</v>
      </c>
      <c r="K14" s="941" t="s">
        <v>52</v>
      </c>
      <c r="L14" s="941" t="s">
        <v>52</v>
      </c>
      <c r="M14" s="941">
        <v>401.311</v>
      </c>
      <c r="N14" s="941">
        <v>882.12922</v>
      </c>
      <c r="O14" s="941">
        <v>483.80381</v>
      </c>
      <c r="P14" s="941" t="s">
        <v>52</v>
      </c>
      <c r="Q14" s="140"/>
      <c r="T14" s="139"/>
      <c r="U14" s="139"/>
      <c r="V14" s="108"/>
      <c r="W14" s="108"/>
      <c r="X14" s="139"/>
      <c r="Y14" s="139"/>
    </row>
    <row r="15" spans="2:25" s="101" customFormat="1" ht="18" customHeight="1">
      <c r="B15" s="113"/>
      <c r="C15" s="937" t="s">
        <v>73</v>
      </c>
      <c r="D15" s="940">
        <f t="shared" si="1"/>
        <v>6298.165362000001</v>
      </c>
      <c r="E15" s="941" t="s">
        <v>52</v>
      </c>
      <c r="F15" s="941" t="s">
        <v>52</v>
      </c>
      <c r="G15" s="941" t="s">
        <v>52</v>
      </c>
      <c r="H15" s="941" t="s">
        <v>52</v>
      </c>
      <c r="I15" s="941" t="s">
        <v>52</v>
      </c>
      <c r="J15" s="941" t="s">
        <v>52</v>
      </c>
      <c r="K15" s="941" t="s">
        <v>52</v>
      </c>
      <c r="L15" s="941" t="s">
        <v>52</v>
      </c>
      <c r="M15" s="941" t="s">
        <v>52</v>
      </c>
      <c r="N15" s="941" t="s">
        <v>52</v>
      </c>
      <c r="O15" s="941" t="s">
        <v>52</v>
      </c>
      <c r="P15" s="941">
        <v>6298.165362000001</v>
      </c>
      <c r="Q15" s="140"/>
      <c r="T15" s="139"/>
      <c r="U15" s="139"/>
      <c r="V15" s="108"/>
      <c r="W15" s="108"/>
      <c r="X15" s="139"/>
      <c r="Y15" s="139"/>
    </row>
    <row r="16" spans="2:25" s="101" customFormat="1" ht="18" customHeight="1">
      <c r="B16" s="113"/>
      <c r="C16" s="937" t="s">
        <v>48</v>
      </c>
      <c r="D16" s="940">
        <f t="shared" si="1"/>
        <v>1554.02153</v>
      </c>
      <c r="E16" s="941" t="s">
        <v>52</v>
      </c>
      <c r="F16" s="941" t="s">
        <v>52</v>
      </c>
      <c r="G16" s="941" t="s">
        <v>52</v>
      </c>
      <c r="H16" s="941" t="s">
        <v>52</v>
      </c>
      <c r="I16" s="941">
        <v>829.9005</v>
      </c>
      <c r="J16" s="941" t="s">
        <v>52</v>
      </c>
      <c r="K16" s="941" t="s">
        <v>52</v>
      </c>
      <c r="L16" s="941" t="s">
        <v>52</v>
      </c>
      <c r="M16" s="941">
        <v>310.64544</v>
      </c>
      <c r="N16" s="941" t="s">
        <v>52</v>
      </c>
      <c r="O16" s="941" t="s">
        <v>52</v>
      </c>
      <c r="P16" s="941">
        <v>413.47559</v>
      </c>
      <c r="Q16" s="140"/>
      <c r="T16" s="139"/>
      <c r="U16" s="139"/>
      <c r="V16" s="108"/>
      <c r="W16" s="108"/>
      <c r="X16" s="139"/>
      <c r="Y16" s="139"/>
    </row>
    <row r="17" spans="2:25" s="101" customFormat="1" ht="18" customHeight="1">
      <c r="B17" s="113"/>
      <c r="C17" s="937" t="s">
        <v>100</v>
      </c>
      <c r="D17" s="940">
        <f t="shared" si="1"/>
        <v>15419.602429999999</v>
      </c>
      <c r="E17" s="941" t="s">
        <v>52</v>
      </c>
      <c r="F17" s="941">
        <v>930.4195299999999</v>
      </c>
      <c r="G17" s="941">
        <v>1655.3955</v>
      </c>
      <c r="H17" s="941" t="s">
        <v>52</v>
      </c>
      <c r="I17" s="941" t="s">
        <v>52</v>
      </c>
      <c r="J17" s="941" t="s">
        <v>52</v>
      </c>
      <c r="K17" s="941">
        <v>3586.41347</v>
      </c>
      <c r="L17" s="941">
        <v>1419.33163</v>
      </c>
      <c r="M17" s="941">
        <v>1853.167</v>
      </c>
      <c r="N17" s="941">
        <v>4867.995859999999</v>
      </c>
      <c r="O17" s="941" t="s">
        <v>52</v>
      </c>
      <c r="P17" s="941">
        <v>1106.87944</v>
      </c>
      <c r="Q17" s="140"/>
      <c r="T17" s="139"/>
      <c r="U17" s="139"/>
      <c r="V17" s="108"/>
      <c r="W17" s="108"/>
      <c r="X17" s="139"/>
      <c r="Y17" s="139"/>
    </row>
    <row r="18" spans="2:25" s="101" customFormat="1" ht="18" customHeight="1">
      <c r="B18" s="113"/>
      <c r="C18" s="937" t="s">
        <v>61</v>
      </c>
      <c r="D18" s="940">
        <f t="shared" si="1"/>
        <v>1684.5165200000001</v>
      </c>
      <c r="E18" s="941" t="s">
        <v>52</v>
      </c>
      <c r="F18" s="941" t="s">
        <v>52</v>
      </c>
      <c r="G18" s="941" t="s">
        <v>52</v>
      </c>
      <c r="H18" s="941" t="s">
        <v>52</v>
      </c>
      <c r="I18" s="941" t="s">
        <v>52</v>
      </c>
      <c r="J18" s="941" t="s">
        <v>52</v>
      </c>
      <c r="K18" s="941">
        <v>292.75519</v>
      </c>
      <c r="L18" s="941" t="s">
        <v>52</v>
      </c>
      <c r="M18" s="941">
        <v>239.65607999999997</v>
      </c>
      <c r="N18" s="941">
        <v>1152.10525</v>
      </c>
      <c r="O18" s="941" t="s">
        <v>52</v>
      </c>
      <c r="P18" s="941" t="s">
        <v>52</v>
      </c>
      <c r="Q18" s="140"/>
      <c r="T18" s="145"/>
      <c r="U18" s="145"/>
      <c r="V18" s="108"/>
      <c r="W18" s="108"/>
      <c r="X18" s="139"/>
      <c r="Y18" s="139"/>
    </row>
    <row r="19" spans="2:25" s="101" customFormat="1" ht="18" customHeight="1">
      <c r="B19" s="113"/>
      <c r="C19" s="937" t="s">
        <v>70</v>
      </c>
      <c r="D19" s="940">
        <f t="shared" si="1"/>
        <v>5971.579949999999</v>
      </c>
      <c r="E19" s="941" t="s">
        <v>52</v>
      </c>
      <c r="F19" s="941">
        <v>1578.19283</v>
      </c>
      <c r="G19" s="941">
        <v>2475.83483</v>
      </c>
      <c r="H19" s="941">
        <v>1244.5741</v>
      </c>
      <c r="I19" s="941" t="s">
        <v>52</v>
      </c>
      <c r="J19" s="941" t="s">
        <v>52</v>
      </c>
      <c r="K19" s="941" t="s">
        <v>52</v>
      </c>
      <c r="L19" s="941" t="s">
        <v>52</v>
      </c>
      <c r="M19" s="941" t="s">
        <v>52</v>
      </c>
      <c r="N19" s="941">
        <v>672.97819</v>
      </c>
      <c r="O19" s="941" t="s">
        <v>52</v>
      </c>
      <c r="P19" s="941" t="s">
        <v>52</v>
      </c>
      <c r="Q19" s="140"/>
      <c r="T19" s="139"/>
      <c r="U19" s="139"/>
      <c r="V19" s="108"/>
      <c r="W19" s="108"/>
      <c r="X19" s="139"/>
      <c r="Y19" s="139"/>
    </row>
    <row r="20" spans="2:25" s="101" customFormat="1" ht="18" customHeight="1">
      <c r="B20" s="113"/>
      <c r="C20" s="937" t="s">
        <v>86</v>
      </c>
      <c r="D20" s="940">
        <f t="shared" si="1"/>
        <v>8512.34782</v>
      </c>
      <c r="E20" s="941">
        <v>1057.70831</v>
      </c>
      <c r="F20" s="941">
        <v>1936.7805000000003</v>
      </c>
      <c r="G20" s="941" t="s">
        <v>52</v>
      </c>
      <c r="H20" s="941" t="s">
        <v>52</v>
      </c>
      <c r="I20" s="941">
        <v>432.61</v>
      </c>
      <c r="J20" s="941">
        <v>1153.79794</v>
      </c>
      <c r="K20" s="941"/>
      <c r="L20" s="941">
        <v>1290.15063</v>
      </c>
      <c r="M20" s="941">
        <v>472.50640999999996</v>
      </c>
      <c r="N20" s="941">
        <v>490.15609</v>
      </c>
      <c r="O20" s="941" t="s">
        <v>52</v>
      </c>
      <c r="P20" s="941">
        <v>1678.63794</v>
      </c>
      <c r="Q20" s="140"/>
      <c r="T20" s="145"/>
      <c r="U20" s="145"/>
      <c r="V20" s="108"/>
      <c r="W20" s="108"/>
      <c r="X20" s="139"/>
      <c r="Y20" s="139"/>
    </row>
    <row r="21" spans="2:25" s="101" customFormat="1" ht="18" customHeight="1">
      <c r="B21" s="113"/>
      <c r="C21" s="937" t="s">
        <v>81</v>
      </c>
      <c r="D21" s="940">
        <f t="shared" si="1"/>
        <v>1597.408198</v>
      </c>
      <c r="E21" s="941" t="s">
        <v>52</v>
      </c>
      <c r="F21" s="941">
        <v>364.40513</v>
      </c>
      <c r="G21" s="941" t="s">
        <v>52</v>
      </c>
      <c r="H21" s="941">
        <v>364.54619</v>
      </c>
      <c r="I21" s="941" t="s">
        <v>52</v>
      </c>
      <c r="J21" s="941" t="s">
        <v>52</v>
      </c>
      <c r="K21" s="941" t="s">
        <v>52</v>
      </c>
      <c r="L21" s="941">
        <v>326.19518</v>
      </c>
      <c r="M21" s="941"/>
      <c r="N21" s="941">
        <v>383.873198</v>
      </c>
      <c r="O21" s="941"/>
      <c r="P21" s="941">
        <v>158.3885</v>
      </c>
      <c r="Q21" s="140"/>
      <c r="T21" s="145"/>
      <c r="U21" s="145"/>
      <c r="V21" s="108"/>
      <c r="W21" s="108"/>
      <c r="X21" s="139"/>
      <c r="Y21" s="139"/>
    </row>
    <row r="22" spans="2:25" s="101" customFormat="1" ht="18" customHeight="1">
      <c r="B22" s="113"/>
      <c r="C22" s="937" t="s">
        <v>169</v>
      </c>
      <c r="D22" s="940">
        <f t="shared" si="1"/>
        <v>1046.25944</v>
      </c>
      <c r="E22" s="941">
        <v>331.41363</v>
      </c>
      <c r="F22" s="941" t="s">
        <v>52</v>
      </c>
      <c r="G22" s="941">
        <v>317.77094</v>
      </c>
      <c r="H22" s="941">
        <v>397.07487</v>
      </c>
      <c r="I22" s="941" t="s">
        <v>52</v>
      </c>
      <c r="J22" s="941" t="s">
        <v>52</v>
      </c>
      <c r="K22" s="941" t="s">
        <v>52</v>
      </c>
      <c r="L22" s="941">
        <v>0</v>
      </c>
      <c r="M22" s="941">
        <v>0</v>
      </c>
      <c r="N22" s="941">
        <v>0</v>
      </c>
      <c r="O22" s="941">
        <v>0</v>
      </c>
      <c r="P22" s="941">
        <v>0</v>
      </c>
      <c r="Q22" s="140"/>
      <c r="T22" s="146"/>
      <c r="U22" s="146"/>
      <c r="V22" s="108"/>
      <c r="W22" s="108"/>
      <c r="X22" s="139"/>
      <c r="Y22" s="139"/>
    </row>
    <row r="23" spans="2:25" s="101" customFormat="1" ht="18" customHeight="1">
      <c r="B23" s="113"/>
      <c r="C23" s="937" t="s">
        <v>170</v>
      </c>
      <c r="D23" s="940">
        <f t="shared" si="1"/>
        <v>1448.856281</v>
      </c>
      <c r="E23" s="941">
        <v>141.8868</v>
      </c>
      <c r="F23" s="941" t="s">
        <v>52</v>
      </c>
      <c r="G23" s="941" t="s">
        <v>52</v>
      </c>
      <c r="H23" s="941">
        <v>636.705991</v>
      </c>
      <c r="I23" s="941" t="s">
        <v>52</v>
      </c>
      <c r="J23" s="941">
        <v>173.93108999999998</v>
      </c>
      <c r="K23" s="941">
        <v>0</v>
      </c>
      <c r="L23" s="941">
        <v>0</v>
      </c>
      <c r="M23" s="941">
        <v>0</v>
      </c>
      <c r="N23" s="941">
        <v>496.3324</v>
      </c>
      <c r="O23" s="941">
        <v>0</v>
      </c>
      <c r="P23" s="941" t="s">
        <v>52</v>
      </c>
      <c r="Q23" s="140"/>
      <c r="T23" s="139"/>
      <c r="U23" s="139"/>
      <c r="V23" s="108"/>
      <c r="W23" s="108"/>
      <c r="X23" s="139"/>
      <c r="Y23" s="139"/>
    </row>
    <row r="24" spans="2:25" s="101" customFormat="1" ht="18" customHeight="1">
      <c r="B24" s="113"/>
      <c r="C24" s="937" t="s">
        <v>171</v>
      </c>
      <c r="D24" s="940">
        <f t="shared" si="1"/>
        <v>7725.985070000001</v>
      </c>
      <c r="E24" s="941">
        <v>456.517</v>
      </c>
      <c r="F24" s="941">
        <v>1175.10131</v>
      </c>
      <c r="G24" s="941">
        <v>526.0065</v>
      </c>
      <c r="H24" s="941">
        <v>818.71788</v>
      </c>
      <c r="I24" s="941" t="s">
        <v>52</v>
      </c>
      <c r="J24" s="941"/>
      <c r="K24" s="941">
        <v>726.2695</v>
      </c>
      <c r="L24" s="941">
        <v>1572.60481</v>
      </c>
      <c r="M24" s="941">
        <v>952.1815</v>
      </c>
      <c r="N24" s="941">
        <v>724.99438</v>
      </c>
      <c r="O24" s="941">
        <v>0</v>
      </c>
      <c r="P24" s="941">
        <v>773.59219</v>
      </c>
      <c r="Q24" s="140"/>
      <c r="T24" s="139"/>
      <c r="U24" s="139"/>
      <c r="V24" s="108"/>
      <c r="W24" s="108"/>
      <c r="X24" s="139"/>
      <c r="Y24" s="139"/>
    </row>
    <row r="25" spans="2:25" s="101" customFormat="1" ht="18" customHeight="1">
      <c r="B25" s="113"/>
      <c r="C25" s="937" t="s">
        <v>172</v>
      </c>
      <c r="D25" s="940">
        <f t="shared" si="1"/>
        <v>0</v>
      </c>
      <c r="E25" s="941">
        <v>0</v>
      </c>
      <c r="F25" s="941">
        <v>0</v>
      </c>
      <c r="G25" s="941">
        <v>0</v>
      </c>
      <c r="H25" s="941">
        <v>0</v>
      </c>
      <c r="I25" s="941">
        <v>0</v>
      </c>
      <c r="J25" s="941">
        <v>0</v>
      </c>
      <c r="K25" s="941">
        <v>0</v>
      </c>
      <c r="L25" s="941">
        <v>0</v>
      </c>
      <c r="M25" s="941">
        <v>0</v>
      </c>
      <c r="N25" s="941"/>
      <c r="O25" s="941">
        <v>0</v>
      </c>
      <c r="P25" s="941">
        <v>0</v>
      </c>
      <c r="Q25" s="140"/>
      <c r="T25" s="139"/>
      <c r="U25" s="139"/>
      <c r="V25" s="108"/>
      <c r="W25" s="108"/>
      <c r="X25" s="139"/>
      <c r="Y25" s="139"/>
    </row>
    <row r="26" spans="2:25" s="101" customFormat="1" ht="18" customHeight="1">
      <c r="B26" s="113"/>
      <c r="C26" s="937" t="s">
        <v>173</v>
      </c>
      <c r="D26" s="940">
        <f t="shared" si="1"/>
        <v>632.80519</v>
      </c>
      <c r="E26" s="941">
        <v>78.957898</v>
      </c>
      <c r="F26" s="941">
        <v>301.50169</v>
      </c>
      <c r="G26" s="941" t="s">
        <v>52</v>
      </c>
      <c r="H26" s="941" t="s">
        <v>52</v>
      </c>
      <c r="I26" s="941" t="s">
        <v>52</v>
      </c>
      <c r="J26" s="941">
        <v>80.621852</v>
      </c>
      <c r="K26" s="941" t="s">
        <v>52</v>
      </c>
      <c r="L26" s="941" t="s">
        <v>52</v>
      </c>
      <c r="M26" s="941" t="s">
        <v>52</v>
      </c>
      <c r="N26" s="941">
        <v>171.72375</v>
      </c>
      <c r="O26" s="941">
        <v>0</v>
      </c>
      <c r="P26" s="941">
        <v>0</v>
      </c>
      <c r="Q26" s="140"/>
      <c r="T26" s="145"/>
      <c r="U26" s="145"/>
      <c r="V26" s="108"/>
      <c r="W26" s="108"/>
      <c r="X26" s="139"/>
      <c r="Y26" s="139"/>
    </row>
    <row r="27" spans="2:25" s="101" customFormat="1" ht="18" customHeight="1">
      <c r="B27" s="113"/>
      <c r="C27" s="937" t="s">
        <v>93</v>
      </c>
      <c r="D27" s="940">
        <f t="shared" si="1"/>
        <v>0</v>
      </c>
      <c r="E27" s="941">
        <v>0</v>
      </c>
      <c r="F27" s="941">
        <v>0</v>
      </c>
      <c r="G27" s="941">
        <v>0</v>
      </c>
      <c r="H27" s="941">
        <v>0</v>
      </c>
      <c r="I27" s="941">
        <v>0</v>
      </c>
      <c r="J27" s="941">
        <v>0</v>
      </c>
      <c r="K27" s="941">
        <v>0</v>
      </c>
      <c r="L27" s="941">
        <v>0</v>
      </c>
      <c r="M27" s="941">
        <v>0</v>
      </c>
      <c r="N27" s="941">
        <v>0</v>
      </c>
      <c r="O27" s="941">
        <v>0</v>
      </c>
      <c r="P27" s="941">
        <v>0</v>
      </c>
      <c r="Q27" s="140"/>
      <c r="T27" s="139"/>
      <c r="U27" s="139"/>
      <c r="V27" s="108"/>
      <c r="W27" s="108"/>
      <c r="X27" s="139"/>
      <c r="Y27" s="139"/>
    </row>
    <row r="28" spans="2:25" s="101" customFormat="1" ht="18" customHeight="1">
      <c r="B28" s="113"/>
      <c r="C28" s="937" t="s">
        <v>82</v>
      </c>
      <c r="D28" s="940">
        <f t="shared" si="1"/>
        <v>2885.45409</v>
      </c>
      <c r="E28" s="941" t="s">
        <v>52</v>
      </c>
      <c r="F28" s="941" t="s">
        <v>52</v>
      </c>
      <c r="G28" s="941" t="s">
        <v>52</v>
      </c>
      <c r="H28" s="941" t="s">
        <v>52</v>
      </c>
      <c r="I28" s="941" t="s">
        <v>52</v>
      </c>
      <c r="J28" s="941">
        <v>507.58691</v>
      </c>
      <c r="K28" s="941">
        <v>166.73870000000002</v>
      </c>
      <c r="L28" s="941">
        <v>693.0495000000001</v>
      </c>
      <c r="M28" s="941">
        <v>334.8</v>
      </c>
      <c r="N28" s="941">
        <v>1183.27898</v>
      </c>
      <c r="O28" s="941" t="s">
        <v>52</v>
      </c>
      <c r="P28" s="941" t="s">
        <v>52</v>
      </c>
      <c r="Q28" s="140"/>
      <c r="T28" s="139"/>
      <c r="U28" s="139"/>
      <c r="V28" s="108"/>
      <c r="W28" s="108"/>
      <c r="X28" s="139"/>
      <c r="Y28" s="139"/>
    </row>
    <row r="29" spans="2:25" s="101" customFormat="1" ht="18" customHeight="1">
      <c r="B29" s="113"/>
      <c r="C29" s="937" t="s">
        <v>67</v>
      </c>
      <c r="D29" s="940">
        <f t="shared" si="1"/>
        <v>1389115.2258259002</v>
      </c>
      <c r="E29" s="994">
        <v>152726.91445100002</v>
      </c>
      <c r="F29" s="994">
        <v>201303.36186700003</v>
      </c>
      <c r="G29" s="994">
        <v>155096.81925199996</v>
      </c>
      <c r="H29" s="994">
        <v>149372.373039</v>
      </c>
      <c r="I29" s="994">
        <v>89334.93937300003</v>
      </c>
      <c r="J29" s="994">
        <v>169659.08605099996</v>
      </c>
      <c r="K29" s="994">
        <v>103758.97911299998</v>
      </c>
      <c r="L29" s="994">
        <v>171250.957918</v>
      </c>
      <c r="M29" s="994">
        <v>83106.07500890005</v>
      </c>
      <c r="N29" s="994">
        <v>61725.863178</v>
      </c>
      <c r="O29" s="994">
        <v>1815.511387</v>
      </c>
      <c r="P29" s="994">
        <v>49964.34518799999</v>
      </c>
      <c r="Q29" s="140"/>
      <c r="T29" s="139"/>
      <c r="U29" s="139"/>
      <c r="V29" s="108"/>
      <c r="W29" s="108"/>
      <c r="X29" s="139"/>
      <c r="Y29" s="139"/>
    </row>
    <row r="30" spans="2:25" s="101" customFormat="1" ht="15">
      <c r="B30" s="116"/>
      <c r="C30" s="24"/>
      <c r="D30" s="2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47"/>
      <c r="T30" s="139"/>
      <c r="U30" s="139"/>
      <c r="V30" s="108"/>
      <c r="W30" s="108"/>
      <c r="X30" s="139"/>
      <c r="Y30" s="139"/>
    </row>
    <row r="31" spans="2:25" s="101" customFormat="1" ht="6" customHeight="1">
      <c r="B31" s="31"/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1"/>
      <c r="T31" s="139"/>
      <c r="U31" s="139"/>
      <c r="V31" s="108"/>
      <c r="W31" s="108"/>
      <c r="X31" s="139"/>
      <c r="Y31" s="139"/>
    </row>
    <row r="32" spans="2:21" s="102" customFormat="1" ht="11.25" customHeight="1">
      <c r="B32" s="28" t="s">
        <v>192</v>
      </c>
      <c r="C32" s="106"/>
      <c r="D32" s="10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T32" s="148"/>
      <c r="U32" s="148"/>
    </row>
    <row r="33" spans="2:25" s="102" customFormat="1" ht="11.25" customHeight="1">
      <c r="B33" s="32" t="s">
        <v>195</v>
      </c>
      <c r="C33" s="934"/>
      <c r="D33" s="12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  <c r="T33" s="148"/>
      <c r="U33" s="148"/>
      <c r="V33" s="108"/>
      <c r="W33" s="108"/>
      <c r="X33" s="149"/>
      <c r="Y33" s="149"/>
    </row>
    <row r="34" spans="2:25" s="103" customFormat="1" ht="11.25" customHeight="1">
      <c r="B34" s="935" t="s">
        <v>185</v>
      </c>
      <c r="C34" s="100"/>
      <c r="D34" s="110"/>
      <c r="E34" s="920"/>
      <c r="F34" s="920"/>
      <c r="G34" s="920"/>
      <c r="H34" s="920"/>
      <c r="I34" s="920"/>
      <c r="J34" s="920"/>
      <c r="K34" s="920"/>
      <c r="L34" s="920"/>
      <c r="M34" s="920"/>
      <c r="N34" s="920"/>
      <c r="O34" s="920"/>
      <c r="P34" s="920"/>
      <c r="Q34" s="121"/>
      <c r="R34" s="121"/>
      <c r="T34" s="150"/>
      <c r="U34" s="150"/>
      <c r="V34" s="151"/>
      <c r="W34" s="151"/>
      <c r="X34" s="152"/>
      <c r="Y34" s="152"/>
    </row>
    <row r="35" spans="2:25" s="101" customFormat="1" ht="20.25" customHeight="1">
      <c r="B35" s="30"/>
      <c r="C35" s="31"/>
      <c r="D35" s="27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31"/>
      <c r="T35" s="145"/>
      <c r="U35" s="145"/>
      <c r="V35" s="995"/>
      <c r="W35" s="108"/>
      <c r="X35" s="139"/>
      <c r="Y35" s="139"/>
    </row>
    <row r="36" spans="3:24" s="104" customFormat="1" ht="18">
      <c r="C36" s="124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4"/>
      <c r="R36" s="124"/>
      <c r="S36" s="124"/>
      <c r="V36" s="988"/>
      <c r="W36" s="996"/>
      <c r="X36" s="996"/>
    </row>
    <row r="37" spans="3:25" s="105" customFormat="1" ht="18">
      <c r="C37" s="126"/>
      <c r="D37" s="12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26"/>
      <c r="R37" s="126"/>
      <c r="S37" s="126"/>
      <c r="V37" s="989"/>
      <c r="W37" s="997"/>
      <c r="X37" s="997"/>
      <c r="Y37" s="133"/>
    </row>
    <row r="38" spans="4:24" ht="18">
      <c r="D38" s="127"/>
      <c r="E38" s="12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V38" s="990"/>
      <c r="W38" s="942" t="s">
        <v>85</v>
      </c>
      <c r="X38" s="943">
        <v>84319.035999</v>
      </c>
    </row>
    <row r="39" spans="3:24" ht="18">
      <c r="C39" s="130"/>
      <c r="D39" s="131"/>
      <c r="E39" s="132"/>
      <c r="F39" s="132"/>
      <c r="V39" s="990"/>
      <c r="W39" s="942" t="s">
        <v>54</v>
      </c>
      <c r="X39" s="943">
        <v>84319.035999</v>
      </c>
    </row>
    <row r="40" spans="3:24" ht="18">
      <c r="C40" s="130"/>
      <c r="D40" s="131"/>
      <c r="E40" s="132"/>
      <c r="F40" s="132"/>
      <c r="V40" s="990"/>
      <c r="W40" s="942" t="s">
        <v>88</v>
      </c>
      <c r="X40" s="943">
        <v>66717.218761</v>
      </c>
    </row>
    <row r="41" spans="3:24" ht="18">
      <c r="C41" s="130"/>
      <c r="D41" s="131"/>
      <c r="E41" s="132"/>
      <c r="F41" s="132"/>
      <c r="V41" s="990"/>
      <c r="W41" s="942" t="s">
        <v>167</v>
      </c>
      <c r="X41" s="943">
        <v>47728.135041000016</v>
      </c>
    </row>
    <row r="42" spans="3:24" ht="18">
      <c r="C42" s="130"/>
      <c r="D42" s="131"/>
      <c r="E42" s="132"/>
      <c r="F42" s="132"/>
      <c r="V42" s="990"/>
      <c r="W42" s="942" t="s">
        <v>90</v>
      </c>
      <c r="X42" s="943">
        <v>38891.762729</v>
      </c>
    </row>
    <row r="43" spans="3:24" ht="18">
      <c r="C43" s="130"/>
      <c r="D43" s="131"/>
      <c r="E43" s="132"/>
      <c r="F43" s="132"/>
      <c r="V43" s="990"/>
      <c r="W43" s="942" t="s">
        <v>100</v>
      </c>
      <c r="X43" s="943">
        <v>15419.602429999999</v>
      </c>
    </row>
    <row r="44" spans="3:24" ht="18">
      <c r="C44" s="130"/>
      <c r="D44" s="131"/>
      <c r="E44" s="132"/>
      <c r="F44" s="132"/>
      <c r="V44" s="990"/>
      <c r="W44" s="942" t="s">
        <v>86</v>
      </c>
      <c r="X44" s="943">
        <v>8512.34782</v>
      </c>
    </row>
    <row r="45" spans="3:24" ht="18">
      <c r="C45" s="130"/>
      <c r="D45" s="131"/>
      <c r="E45" s="132"/>
      <c r="F45" s="132"/>
      <c r="V45" s="990"/>
      <c r="W45" s="942" t="s">
        <v>73</v>
      </c>
      <c r="X45" s="943">
        <v>6298.165362000001</v>
      </c>
    </row>
    <row r="46" spans="3:24" ht="18">
      <c r="C46" s="130"/>
      <c r="D46" s="131"/>
      <c r="E46" s="132"/>
      <c r="F46" s="132"/>
      <c r="V46" s="990"/>
      <c r="W46" s="942" t="s">
        <v>70</v>
      </c>
      <c r="X46" s="943">
        <v>5971.579949999999</v>
      </c>
    </row>
    <row r="47" spans="3:24" ht="18">
      <c r="C47" s="130"/>
      <c r="D47" s="131"/>
      <c r="E47" s="132"/>
      <c r="F47" s="132"/>
      <c r="V47" s="990"/>
      <c r="W47" s="942" t="s">
        <v>76</v>
      </c>
      <c r="X47" s="943">
        <v>3090.3529999999996</v>
      </c>
    </row>
    <row r="48" spans="3:24" ht="18">
      <c r="C48" s="130"/>
      <c r="D48" s="131"/>
      <c r="E48" s="132"/>
      <c r="F48" s="132"/>
      <c r="V48" s="990"/>
      <c r="W48" s="942" t="s">
        <v>61</v>
      </c>
      <c r="X48" s="943">
        <v>1684.5165200000001</v>
      </c>
    </row>
    <row r="49" spans="3:24" ht="18">
      <c r="C49" s="130"/>
      <c r="D49" s="131"/>
      <c r="E49" s="132"/>
      <c r="F49" s="132"/>
      <c r="V49" s="990"/>
      <c r="W49" s="942" t="s">
        <v>48</v>
      </c>
      <c r="X49" s="943">
        <v>1554.02153</v>
      </c>
    </row>
    <row r="50" spans="3:24" ht="18">
      <c r="C50" s="105"/>
      <c r="D50" s="105"/>
      <c r="E50" s="132"/>
      <c r="F50" s="132"/>
      <c r="V50" s="990"/>
      <c r="W50" s="944" t="s">
        <v>67</v>
      </c>
      <c r="X50" s="943">
        <v>1404451.9940949</v>
      </c>
    </row>
    <row r="51" spans="3:24" ht="18">
      <c r="C51" s="107"/>
      <c r="D51" s="107"/>
      <c r="E51" s="133"/>
      <c r="F51" s="107"/>
      <c r="G51" s="107"/>
      <c r="V51" s="990"/>
      <c r="W51" s="998"/>
      <c r="X51" s="999"/>
    </row>
    <row r="52" spans="3:24" ht="18">
      <c r="C52" s="107"/>
      <c r="D52" s="107"/>
      <c r="E52" s="133"/>
      <c r="F52" s="107"/>
      <c r="G52" s="107"/>
      <c r="V52" s="993"/>
      <c r="W52" s="998"/>
      <c r="X52" s="999"/>
    </row>
    <row r="53" spans="3:22" ht="18">
      <c r="C53" s="107"/>
      <c r="D53" s="107"/>
      <c r="E53" s="133"/>
      <c r="F53" s="107"/>
      <c r="G53" s="107"/>
      <c r="T53" s="991"/>
      <c r="U53" s="992"/>
      <c r="V53" s="993"/>
    </row>
    <row r="54" spans="20:21" ht="15">
      <c r="T54" s="164"/>
      <c r="U54" s="165"/>
    </row>
    <row r="55" spans="20:21" ht="15">
      <c r="T55" s="164"/>
      <c r="U55" s="165"/>
    </row>
    <row r="56" spans="20:21" ht="15">
      <c r="T56" s="164"/>
      <c r="U56" s="165"/>
    </row>
    <row r="57" spans="20:21" ht="18">
      <c r="T57" s="164"/>
      <c r="U57" s="162"/>
    </row>
    <row r="58" spans="20:21" ht="15">
      <c r="T58" s="164"/>
      <c r="U58" s="165"/>
    </row>
    <row r="59" spans="20:21" ht="15">
      <c r="T59" s="164"/>
      <c r="U59" s="165"/>
    </row>
    <row r="60" spans="20:21" ht="15">
      <c r="T60" s="164"/>
      <c r="U60" s="165"/>
    </row>
    <row r="61" spans="20:21" ht="15">
      <c r="T61" s="164"/>
      <c r="U61" s="165"/>
    </row>
    <row r="62" spans="3:21" ht="15.75">
      <c r="C62" s="307" t="s">
        <v>184</v>
      </c>
      <c r="T62" s="164"/>
      <c r="U62" s="165"/>
    </row>
    <row r="63" spans="20:21" ht="15">
      <c r="T63" s="164"/>
      <c r="U63" s="165"/>
    </row>
    <row r="64" spans="3:21" ht="15">
      <c r="C64" s="134"/>
      <c r="T64" s="164"/>
      <c r="U64" s="165"/>
    </row>
    <row r="65" spans="3:21" ht="15">
      <c r="C65" s="134"/>
      <c r="T65" s="164"/>
      <c r="U65" s="165"/>
    </row>
    <row r="66" spans="3:21" ht="15">
      <c r="C66" s="134"/>
      <c r="T66" s="164"/>
      <c r="U66" s="165"/>
    </row>
    <row r="67" spans="3:21" ht="15">
      <c r="C67" s="134"/>
      <c r="T67" s="164"/>
      <c r="U67" s="165"/>
    </row>
    <row r="68" spans="3:21" ht="15">
      <c r="C68" s="134"/>
      <c r="T68" s="164"/>
      <c r="U68" s="165"/>
    </row>
    <row r="69" spans="3:21" ht="15">
      <c r="C69" s="134"/>
      <c r="T69" s="164"/>
      <c r="U69" s="165"/>
    </row>
    <row r="70" spans="3:21" ht="15">
      <c r="C70" s="134"/>
      <c r="T70" s="164"/>
      <c r="U70" s="165"/>
    </row>
    <row r="71" spans="3:21" ht="15">
      <c r="C71" s="134"/>
      <c r="T71" s="164"/>
      <c r="U71" s="165"/>
    </row>
    <row r="72" spans="3:21" ht="15">
      <c r="C72" s="134"/>
      <c r="T72" s="166"/>
      <c r="U72" s="165"/>
    </row>
    <row r="73" ht="15">
      <c r="C73" s="134"/>
    </row>
    <row r="74" ht="15">
      <c r="C74" s="134"/>
    </row>
    <row r="75" ht="15">
      <c r="C75" s="134"/>
    </row>
    <row r="76" ht="15">
      <c r="C76" s="134"/>
    </row>
    <row r="77" ht="15">
      <c r="C77" s="134"/>
    </row>
    <row r="78" ht="15">
      <c r="C78" s="134"/>
    </row>
    <row r="79" ht="15">
      <c r="C79" s="134"/>
    </row>
    <row r="80" ht="15">
      <c r="C80" s="134"/>
    </row>
    <row r="81" ht="15">
      <c r="C81" s="134"/>
    </row>
    <row r="82" ht="15">
      <c r="C82" s="134"/>
    </row>
    <row r="83" ht="15">
      <c r="C83" s="134"/>
    </row>
    <row r="84" ht="15">
      <c r="C84" s="134"/>
    </row>
    <row r="85" ht="15">
      <c r="C85" s="134"/>
    </row>
    <row r="86" ht="15">
      <c r="C86" s="134"/>
    </row>
    <row r="87" ht="15">
      <c r="C87" s="13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2023-05-26T14:55:31Z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