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showInkAnnotation="0"/>
  <mc:AlternateContent xmlns:mc="http://schemas.openxmlformats.org/markup-compatibility/2006">
    <mc:Choice Requires="x15">
      <x15ac:absPath xmlns:x15ac="http://schemas.microsoft.com/office/spreadsheetml/2010/11/ac" url="D:\Users\Kmontoya\Downloads\ANUARIO PESCA Y ACUICULTURA 2019\"/>
    </mc:Choice>
  </mc:AlternateContent>
  <xr:revisionPtr revIDLastSave="0" documentId="13_ncr:1_{D0D7C610-F146-4612-A7A0-001CD474C155}" xr6:coauthVersionLast="36" xr6:coauthVersionMax="46" xr10:uidLastSave="{00000000-0000-0000-0000-000000000000}"/>
  <bookViews>
    <workbookView xWindow="0" yWindow="0" windowWidth="28800" windowHeight="12225" tabRatio="608" activeTab="6" xr2:uid="{00000000-000D-0000-FFFF-FFFF00000000}"/>
  </bookViews>
  <sheets>
    <sheet name="Ventas" sheetId="17" r:id="rId1"/>
    <sheet name="Precios Promedio" sheetId="18" r:id="rId2"/>
    <sheet name="MMP Ventanilla" sheetId="11" r:id="rId3"/>
    <sheet name="MMP Villa Maria" sheetId="12" r:id="rId4"/>
    <sheet name="MM Norte" sheetId="14" r:id="rId5"/>
    <sheet name="MM Sur" sheetId="15" r:id="rId6"/>
    <sheet name="MM Selva" sheetId="16" r:id="rId7"/>
  </sheets>
  <definedNames>
    <definedName name="_xlnm.Print_Area" localSheetId="4">'MM Norte'!$B$2:$R$83</definedName>
    <definedName name="_xlnm.Print_Area" localSheetId="6">'MM Selva'!$B$2:$R$33</definedName>
    <definedName name="_xlnm.Print_Area" localSheetId="5">'MM Sur'!$B$2:$R$80</definedName>
    <definedName name="_xlnm.Print_Area" localSheetId="2">'MMP Ventanilla'!$B$2:$Q$84</definedName>
    <definedName name="_xlnm.Print_Area" localSheetId="3">'MMP Villa Maria'!$B$2:$R$78</definedName>
    <definedName name="_xlnm.Print_Area" localSheetId="1">'Precios Promedio'!$B$2:$Q$34</definedName>
    <definedName name="_xlnm.Print_Area" localSheetId="0">Ventas!$A$1:$T$90</definedName>
  </definedNames>
  <calcPr calcId="191028"/>
</workbook>
</file>

<file path=xl/calcChain.xml><?xml version="1.0" encoding="utf-8"?>
<calcChain xmlns="http://schemas.openxmlformats.org/spreadsheetml/2006/main">
  <c r="G11" i="17" l="1"/>
  <c r="H11" i="17"/>
  <c r="I11" i="17"/>
  <c r="J11" i="17"/>
  <c r="K11" i="17"/>
  <c r="L11" i="17"/>
  <c r="M11" i="17"/>
  <c r="N11" i="17"/>
  <c r="O11" i="17"/>
  <c r="P11" i="17"/>
  <c r="Q11" i="17"/>
  <c r="R11" i="17"/>
  <c r="F12" i="17"/>
  <c r="F13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F16" i="17"/>
  <c r="F17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F20" i="17"/>
  <c r="F21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F24" i="17"/>
  <c r="F25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F29" i="17"/>
  <c r="F30" i="17"/>
  <c r="F31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F35" i="17"/>
  <c r="F36" i="17"/>
  <c r="F67" i="17"/>
  <c r="G67" i="17"/>
  <c r="H67" i="17"/>
  <c r="I67" i="17"/>
  <c r="J67" i="17"/>
  <c r="K67" i="17"/>
  <c r="L67" i="17"/>
  <c r="M67" i="17"/>
  <c r="N67" i="17"/>
  <c r="O67" i="17"/>
  <c r="P67" i="17"/>
  <c r="Q67" i="17"/>
  <c r="F107" i="17"/>
  <c r="F108" i="17"/>
  <c r="E9" i="11"/>
  <c r="F9" i="11"/>
  <c r="G9" i="11"/>
  <c r="H9" i="11"/>
  <c r="I9" i="11"/>
  <c r="J9" i="11"/>
  <c r="K9" i="11"/>
  <c r="L9" i="11"/>
  <c r="M9" i="11"/>
  <c r="N9" i="11"/>
  <c r="O9" i="11"/>
  <c r="P9" i="11"/>
  <c r="D10" i="11"/>
  <c r="D11" i="11"/>
  <c r="D12" i="11"/>
  <c r="D13" i="11"/>
  <c r="D14" i="11"/>
  <c r="D15" i="11"/>
  <c r="D16" i="11"/>
  <c r="D17" i="11"/>
  <c r="D18" i="11"/>
  <c r="D19" i="11"/>
  <c r="D20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D38" i="11"/>
  <c r="D39" i="11"/>
  <c r="D40" i="11"/>
  <c r="F9" i="12"/>
  <c r="G9" i="12"/>
  <c r="H9" i="12"/>
  <c r="I9" i="12"/>
  <c r="J9" i="12"/>
  <c r="K9" i="12"/>
  <c r="L9" i="12"/>
  <c r="M9" i="12"/>
  <c r="N9" i="12"/>
  <c r="O9" i="12"/>
  <c r="P9" i="12"/>
  <c r="Q9" i="12"/>
  <c r="E10" i="12"/>
  <c r="E11" i="12"/>
  <c r="E12" i="12"/>
  <c r="E13" i="12"/>
  <c r="E14" i="12"/>
  <c r="E15" i="12"/>
  <c r="E16" i="12"/>
  <c r="E17" i="12"/>
  <c r="E18" i="12"/>
  <c r="E19" i="12"/>
  <c r="E20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E23" i="12"/>
  <c r="E24" i="12"/>
  <c r="E25" i="12"/>
  <c r="E26" i="12"/>
  <c r="E27" i="12"/>
  <c r="E28" i="12"/>
  <c r="E29" i="12"/>
  <c r="E30" i="12"/>
  <c r="E31" i="12"/>
  <c r="E32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E35" i="12"/>
  <c r="E36" i="12"/>
  <c r="G46" i="12"/>
  <c r="E53" i="12"/>
  <c r="F9" i="14"/>
  <c r="G9" i="14"/>
  <c r="H9" i="14"/>
  <c r="I9" i="14"/>
  <c r="J9" i="14"/>
  <c r="K9" i="14"/>
  <c r="L9" i="14"/>
  <c r="M9" i="14"/>
  <c r="N9" i="14"/>
  <c r="O9" i="14"/>
  <c r="P9" i="14"/>
  <c r="Q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E39" i="14"/>
  <c r="E40" i="14"/>
  <c r="E41" i="14"/>
  <c r="E58" i="14"/>
  <c r="F9" i="15"/>
  <c r="G9" i="15"/>
  <c r="H9" i="15"/>
  <c r="I9" i="15"/>
  <c r="J9" i="15"/>
  <c r="K9" i="15"/>
  <c r="L9" i="15"/>
  <c r="M9" i="15"/>
  <c r="N9" i="15"/>
  <c r="O9" i="15"/>
  <c r="P9" i="15"/>
  <c r="Q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E24" i="15"/>
  <c r="E25" i="15"/>
  <c r="E26" i="15"/>
  <c r="E27" i="15"/>
  <c r="E28" i="15"/>
  <c r="E29" i="15"/>
  <c r="E30" i="15"/>
  <c r="E31" i="15"/>
  <c r="E32" i="15"/>
  <c r="E33" i="15"/>
  <c r="E34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E37" i="15"/>
  <c r="E38" i="15"/>
  <c r="E55" i="15"/>
  <c r="F9" i="16"/>
  <c r="F7" i="16" s="1"/>
  <c r="G9" i="16"/>
  <c r="G7" i="16" s="1"/>
  <c r="H9" i="16"/>
  <c r="H7" i="16" s="1"/>
  <c r="I9" i="16"/>
  <c r="I7" i="16" s="1"/>
  <c r="J9" i="16"/>
  <c r="J7" i="16" s="1"/>
  <c r="K9" i="16"/>
  <c r="K7" i="16" s="1"/>
  <c r="L9" i="16"/>
  <c r="L7" i="16" s="1"/>
  <c r="M9" i="16"/>
  <c r="M7" i="16" s="1"/>
  <c r="N9" i="16"/>
  <c r="N7" i="16" s="1"/>
  <c r="O9" i="16"/>
  <c r="O7" i="16" s="1"/>
  <c r="P9" i="16"/>
  <c r="P7" i="16" s="1"/>
  <c r="Q9" i="16"/>
  <c r="Q7" i="16" s="1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9" i="16" l="1"/>
  <c r="E7" i="16" s="1"/>
  <c r="E36" i="15"/>
  <c r="E23" i="15"/>
  <c r="E9" i="15"/>
  <c r="Q7" i="15"/>
  <c r="P7" i="15"/>
  <c r="O7" i="15"/>
  <c r="N7" i="15"/>
  <c r="M7" i="15"/>
  <c r="L7" i="15"/>
  <c r="K7" i="15"/>
  <c r="J7" i="15"/>
  <c r="I7" i="15"/>
  <c r="H7" i="15"/>
  <c r="G7" i="15"/>
  <c r="F7" i="15"/>
  <c r="E38" i="14"/>
  <c r="E23" i="14"/>
  <c r="E9" i="14"/>
  <c r="Q7" i="14"/>
  <c r="P7" i="14"/>
  <c r="O7" i="14"/>
  <c r="N7" i="14"/>
  <c r="M7" i="14"/>
  <c r="L7" i="14"/>
  <c r="K7" i="14"/>
  <c r="J7" i="14"/>
  <c r="I7" i="14"/>
  <c r="H7" i="14"/>
  <c r="G7" i="14"/>
  <c r="F7" i="14"/>
  <c r="E34" i="12"/>
  <c r="E22" i="12"/>
  <c r="E9" i="12"/>
  <c r="Q7" i="12"/>
  <c r="P7" i="12"/>
  <c r="O7" i="12"/>
  <c r="N7" i="12"/>
  <c r="M7" i="12"/>
  <c r="L7" i="12"/>
  <c r="K7" i="12"/>
  <c r="J7" i="12"/>
  <c r="I7" i="12"/>
  <c r="H7" i="12"/>
  <c r="G7" i="12"/>
  <c r="F7" i="12"/>
  <c r="D36" i="11"/>
  <c r="D57" i="11" s="1"/>
  <c r="D22" i="11"/>
  <c r="D56" i="11" s="1"/>
  <c r="D9" i="11"/>
  <c r="P7" i="11"/>
  <c r="O7" i="11"/>
  <c r="N7" i="11"/>
  <c r="M7" i="11"/>
  <c r="L7" i="11"/>
  <c r="K7" i="11"/>
  <c r="J7" i="11"/>
  <c r="I7" i="11"/>
  <c r="H7" i="11"/>
  <c r="G7" i="11"/>
  <c r="F7" i="11"/>
  <c r="E7" i="11"/>
  <c r="F33" i="17"/>
  <c r="F27" i="17"/>
  <c r="F23" i="17"/>
  <c r="F19" i="17"/>
  <c r="F15" i="17"/>
  <c r="R9" i="17"/>
  <c r="Q9" i="17"/>
  <c r="P9" i="17"/>
  <c r="O9" i="17"/>
  <c r="N9" i="17"/>
  <c r="M9" i="17"/>
  <c r="L9" i="17"/>
  <c r="K9" i="17"/>
  <c r="J9" i="17"/>
  <c r="I9" i="17"/>
  <c r="H9" i="17"/>
  <c r="G9" i="17"/>
  <c r="F11" i="17"/>
  <c r="G7" i="17" l="1"/>
  <c r="F9" i="17"/>
  <c r="F66" i="17"/>
  <c r="H7" i="17"/>
  <c r="G68" i="17" s="1"/>
  <c r="G66" i="17"/>
  <c r="I7" i="17"/>
  <c r="H68" i="17" s="1"/>
  <c r="H66" i="17"/>
  <c r="J7" i="17"/>
  <c r="I68" i="17" s="1"/>
  <c r="I66" i="17"/>
  <c r="K7" i="17"/>
  <c r="J68" i="17" s="1"/>
  <c r="J66" i="17"/>
  <c r="L7" i="17"/>
  <c r="K68" i="17" s="1"/>
  <c r="K66" i="17"/>
  <c r="M7" i="17"/>
  <c r="L68" i="17" s="1"/>
  <c r="L66" i="17"/>
  <c r="N7" i="17"/>
  <c r="M68" i="17" s="1"/>
  <c r="M66" i="17"/>
  <c r="O7" i="17"/>
  <c r="N68" i="17" s="1"/>
  <c r="N66" i="17"/>
  <c r="P7" i="17"/>
  <c r="O68" i="17" s="1"/>
  <c r="O66" i="17"/>
  <c r="Q7" i="17"/>
  <c r="P68" i="17" s="1"/>
  <c r="P66" i="17"/>
  <c r="R7" i="17"/>
  <c r="Q68" i="17" s="1"/>
  <c r="Q66" i="17"/>
  <c r="D7" i="11"/>
  <c r="D55" i="11"/>
  <c r="E7" i="12"/>
  <c r="E50" i="12"/>
  <c r="M61" i="12"/>
  <c r="E51" i="12"/>
  <c r="M62" i="12"/>
  <c r="E52" i="12"/>
  <c r="M63" i="12"/>
  <c r="E7" i="14"/>
  <c r="E55" i="14"/>
  <c r="F67" i="14"/>
  <c r="E56" i="14"/>
  <c r="F68" i="14"/>
  <c r="E57" i="14"/>
  <c r="F69" i="14"/>
  <c r="E7" i="15"/>
  <c r="E52" i="15"/>
  <c r="F67" i="15"/>
  <c r="E53" i="15"/>
  <c r="F68" i="15"/>
  <c r="E54" i="15"/>
  <c r="F69" i="15"/>
  <c r="F70" i="15" l="1"/>
  <c r="E56" i="15"/>
  <c r="F70" i="14"/>
  <c r="E59" i="14"/>
  <c r="M64" i="12"/>
  <c r="E54" i="12"/>
  <c r="D58" i="11"/>
  <c r="F7" i="17"/>
  <c r="F68" i="17"/>
  <c r="E56" i="11" l="1"/>
  <c r="E57" i="11"/>
  <c r="E55" i="11"/>
  <c r="E58" i="11" s="1"/>
  <c r="F53" i="12"/>
  <c r="F51" i="12"/>
  <c r="F50" i="12"/>
  <c r="N63" i="12"/>
  <c r="N62" i="12"/>
  <c r="N61" i="12"/>
  <c r="F58" i="14"/>
  <c r="F56" i="14"/>
  <c r="F55" i="14"/>
  <c r="G69" i="14"/>
  <c r="G68" i="14"/>
  <c r="G67" i="14"/>
  <c r="F55" i="15"/>
  <c r="F53" i="15"/>
  <c r="F52" i="15"/>
  <c r="G69" i="15"/>
  <c r="G68" i="15"/>
  <c r="G67" i="15"/>
</calcChain>
</file>

<file path=xl/sharedStrings.xml><?xml version="1.0" encoding="utf-8"?>
<sst xmlns="http://schemas.openxmlformats.org/spreadsheetml/2006/main" count="585" uniqueCount="147">
  <si>
    <t>PERÚ : VENTA INTERNA DE PRODUCTOS HIDROBIOLÓGICOS MARÍTIMOS Y CONTINENTALES SEGÚN UTILIZACIÓN, 2019</t>
  </si>
  <si>
    <t>(TMB)</t>
  </si>
  <si>
    <t>Tipo de Utilización</t>
  </si>
  <si>
    <t>Total</t>
  </si>
  <si>
    <t>Ene</t>
  </si>
  <si>
    <t>Feb</t>
  </si>
  <si>
    <t>Mar</t>
  </si>
  <si>
    <t xml:space="preserve">Abr   </t>
  </si>
  <si>
    <t>May</t>
  </si>
  <si>
    <t>Jun</t>
  </si>
  <si>
    <t>Jul</t>
  </si>
  <si>
    <t>Ago</t>
  </si>
  <si>
    <t>Set</t>
  </si>
  <si>
    <t>Oct</t>
  </si>
  <si>
    <t>Nov</t>
  </si>
  <si>
    <t>Dic</t>
  </si>
  <si>
    <t>1.</t>
  </si>
  <si>
    <t>Consumo Humano Directo</t>
  </si>
  <si>
    <t>Enlatado</t>
  </si>
  <si>
    <t>Nacional</t>
  </si>
  <si>
    <t>Importado</t>
  </si>
  <si>
    <t>Congelado</t>
  </si>
  <si>
    <r>
      <t xml:space="preserve">Curado </t>
    </r>
    <r>
      <rPr>
        <vertAlign val="superscript"/>
        <sz val="11"/>
        <rFont val="Arial"/>
        <family val="2"/>
      </rPr>
      <t xml:space="preserve"> 1/</t>
    </r>
  </si>
  <si>
    <t>Fresco</t>
  </si>
  <si>
    <r>
      <t xml:space="preserve">Importado </t>
    </r>
    <r>
      <rPr>
        <vertAlign val="superscript"/>
        <sz val="11"/>
        <rFont val="Arial"/>
        <family val="2"/>
      </rPr>
      <t>2/</t>
    </r>
  </si>
  <si>
    <t>2.</t>
  </si>
  <si>
    <t>Consumo Humano Indirecto</t>
  </si>
  <si>
    <t/>
  </si>
  <si>
    <t>Harina de Pescado</t>
  </si>
  <si>
    <t>Harina residual</t>
  </si>
  <si>
    <t>Aceite Crudo</t>
  </si>
  <si>
    <t>3.</t>
  </si>
  <si>
    <t>Otros</t>
  </si>
  <si>
    <r>
      <t xml:space="preserve">Nacional </t>
    </r>
    <r>
      <rPr>
        <vertAlign val="superscript"/>
        <sz val="11"/>
        <rFont val="Arial"/>
        <family val="2"/>
      </rPr>
      <t>3/</t>
    </r>
  </si>
  <si>
    <t>1/ Salpreso, Seco Salado, Salazón.</t>
  </si>
  <si>
    <t>2/ Se considera fresco refrigerado</t>
  </si>
  <si>
    <t>3/Incluye otros aceites residuales</t>
  </si>
  <si>
    <t>Nota: incluye lo procedente de la actividad de acuicultura</t>
  </si>
  <si>
    <t>Fuente : Empresas Pesqueras, Direcciones regionales de produce(DIREPRO), Superintendencia Nacional de Administración Tributaria(SUNAt)-Oficina de Estadística</t>
  </si>
  <si>
    <t>C.H.D.</t>
  </si>
  <si>
    <t>C.H.I.</t>
  </si>
  <si>
    <t xml:space="preserve"> </t>
  </si>
  <si>
    <t>ACEITE CRUDO</t>
  </si>
  <si>
    <t>HARINA</t>
  </si>
  <si>
    <t>PRECIO PROMEDIO DE LOS PRINCIPALES PRODUCTOS HIDROBIOLÓGICOS Y OTRAS CARNES, 2019</t>
  </si>
  <si>
    <t>(Nuevos Soles / Kg.)</t>
  </si>
  <si>
    <t>PRODUCTOS</t>
  </si>
  <si>
    <t xml:space="preserve">Ene </t>
  </si>
  <si>
    <t xml:space="preserve">Feb  </t>
  </si>
  <si>
    <t xml:space="preserve">Mar  </t>
  </si>
  <si>
    <t xml:space="preserve">Abr  </t>
  </si>
  <si>
    <t xml:space="preserve">May  </t>
  </si>
  <si>
    <t xml:space="preserve">Jun  </t>
  </si>
  <si>
    <t xml:space="preserve">Jul  </t>
  </si>
  <si>
    <t xml:space="preserve">Ago  </t>
  </si>
  <si>
    <t xml:space="preserve">Set  </t>
  </si>
  <si>
    <t xml:space="preserve">Oct  </t>
  </si>
  <si>
    <t xml:space="preserve">Nov  </t>
  </si>
  <si>
    <t xml:space="preserve">Dic  </t>
  </si>
  <si>
    <t>Fresco-Refrigerado</t>
  </si>
  <si>
    <t>Bonito</t>
  </si>
  <si>
    <t>Cojinova</t>
  </si>
  <si>
    <t>Jurel</t>
  </si>
  <si>
    <t>Liza</t>
  </si>
  <si>
    <r>
      <t xml:space="preserve">Tollo </t>
    </r>
    <r>
      <rPr>
        <sz val="8"/>
        <rFont val="Arial"/>
        <family val="2"/>
      </rPr>
      <t>2/</t>
    </r>
  </si>
  <si>
    <t>Choro</t>
  </si>
  <si>
    <r>
      <t xml:space="preserve">Filete de Atún  </t>
    </r>
    <r>
      <rPr>
        <vertAlign val="superscript"/>
        <sz val="11"/>
        <rFont val="Arial"/>
        <family val="2"/>
      </rPr>
      <t>1/</t>
    </r>
  </si>
  <si>
    <t>Otras Carnes</t>
  </si>
  <si>
    <t>Carnero Chuleta</t>
  </si>
  <si>
    <t>Cerdo Chuleta</t>
  </si>
  <si>
    <t>Carne Molida</t>
  </si>
  <si>
    <t>Res Bisteck</t>
  </si>
  <si>
    <t>Res Churrasco</t>
  </si>
  <si>
    <t>Gallina eviscerada</t>
  </si>
  <si>
    <t>Pollo eviscerado</t>
  </si>
  <si>
    <t>Nota : Precios promedio de productos incluidos en la Canasta Familiar, para el cálculo del Índice de Precios al Consumidor.</t>
  </si>
  <si>
    <t xml:space="preserve">           1/ Precio por lata.</t>
  </si>
  <si>
    <t xml:space="preserve">           2/ Precio por filete</t>
  </si>
  <si>
    <t>Fuente: Instituto Nacional de Estadística e Informática-Dirección Técnica de Indicadores Económicos.</t>
  </si>
  <si>
    <t>PERÚ: INGRESO DE RECURSOS HIDROBIOLÓGICOS  AL MERCADO MAYORISTA PESQUERO DE VENTANILLA SEGÚN ESPECIE, 2019</t>
  </si>
  <si>
    <t>(TM)</t>
  </si>
  <si>
    <t>CLASIFICACIÓN / ESPECIE</t>
  </si>
  <si>
    <t>Abr</t>
  </si>
  <si>
    <t>PESCADOS</t>
  </si>
  <si>
    <t>JUREL</t>
  </si>
  <si>
    <t>PERICO</t>
  </si>
  <si>
    <t>-</t>
  </si>
  <si>
    <t>BONITO</t>
  </si>
  <si>
    <t>LISA</t>
  </si>
  <si>
    <t>MERLUZA</t>
  </si>
  <si>
    <t>LORNA</t>
  </si>
  <si>
    <t>CABALLA</t>
  </si>
  <si>
    <t>CHIRI</t>
  </si>
  <si>
    <t>PEJERREY</t>
  </si>
  <si>
    <t>CACHEMA</t>
  </si>
  <si>
    <t>OTROS PESCADOS</t>
  </si>
  <si>
    <t>MARISCOS</t>
  </si>
  <si>
    <t>POTA</t>
  </si>
  <si>
    <t>CANGREJO</t>
  </si>
  <si>
    <t>CALAMAR</t>
  </si>
  <si>
    <t>CHORO</t>
  </si>
  <si>
    <t>LANGOSTINO</t>
  </si>
  <si>
    <t>CONCHA DE ABANICO</t>
  </si>
  <si>
    <t>CONCHA NEGRA</t>
  </si>
  <si>
    <t>CARACOL</t>
  </si>
  <si>
    <t>ALMEJAS</t>
  </si>
  <si>
    <t>CAMARON</t>
  </si>
  <si>
    <t>MEJILLON</t>
  </si>
  <si>
    <t>OTROS MARISCOS</t>
  </si>
  <si>
    <t>VEGETALES Y OTROS</t>
  </si>
  <si>
    <t>YUYOS</t>
  </si>
  <si>
    <t>ERIZO DE MAR</t>
  </si>
  <si>
    <t>PEPINO DE MAR</t>
  </si>
  <si>
    <t>Fuente: Reportes diarios del Mercado Mayorista Pesquero de Ventanilla</t>
  </si>
  <si>
    <t>VEGETALES</t>
  </si>
  <si>
    <t>PERÚ: INGRESO DE RECURSOS HIDROBIOLÓGICOS AL MERCADO MAYORISTA PESQUERO DE VILLA MARIA DEL TRIUNFO SEGÚN ESPECIE, 2019</t>
  </si>
  <si>
    <t>CANGREJO/JAIVA</t>
  </si>
  <si>
    <t>PULPO</t>
  </si>
  <si>
    <t>Fuente: Reportes diarios del Mercado Mayorista Pesquero de Villa María del Triunfo</t>
  </si>
  <si>
    <t>OTRAS ESPECIES</t>
  </si>
  <si>
    <t>PERÚ: INGRESO DE RECURSOS HIDROBIOLÓGICOS A LOS MERCADOS MAYORISTAS PESQUEROS DE LAS REGIONES DEL NORTE SEGÚN ESPECIE, 2019</t>
  </si>
  <si>
    <t>CABRILLA</t>
  </si>
  <si>
    <t>ALGAS</t>
  </si>
  <si>
    <t>Fuente: Reportes diarios del Mercado Modelo (Tumbes), TERPESA (Piura), Terminal Pesquero de Buenos Aires (La Libertad), ECOMPHISA (Lambayeque), Terminal Pesquero de Chimbote (ÁNCASH) y Frigorífico Pesquero Municipal (Cajamarca)</t>
  </si>
  <si>
    <t>PERÚ: INGRESO DE RECURSOS HIDROBIOLÓGICOS A LOS MERCADOS MAYORISTAS PESQUEROS DE LAS REGIONES DEL SUR SEGÚN ESPECIE, 2019</t>
  </si>
  <si>
    <t>CABINZA</t>
  </si>
  <si>
    <t>CAMARON DE RIO</t>
  </si>
  <si>
    <t>Fuente: Reportes diarios del Mercado Mayorista Miguel Grau (Tacna), IPA José Olaya - Pisco (Ica) y San Pedro de Río Seco (Arequipa).</t>
  </si>
  <si>
    <t>PERÚ: INGRESO DE RECURSOS HIDROBIOLÓGICOS A LOS MERCADOS MAYORISTAS PESQUEROS DE LAS REGIONES LORETO Y UCAYALI SEGÚN ESPECIE, 2019</t>
  </si>
  <si>
    <t>BOQUICHICO</t>
  </si>
  <si>
    <t>DONCELLA (AMAZÓNICA)</t>
  </si>
  <si>
    <t>PALOMETA (AMAZÓNICA)</t>
  </si>
  <si>
    <t>SABALO</t>
  </si>
  <si>
    <t>CORVINA (AMAZÓNICA)</t>
  </si>
  <si>
    <t>BAGRE (AMAZÓNICO)</t>
  </si>
  <si>
    <t>GAMITANA</t>
  </si>
  <si>
    <t>CARACHAMA</t>
  </si>
  <si>
    <t>SARDINA (AMAZÓNICA)</t>
  </si>
  <si>
    <t>ACARAHUAZU</t>
  </si>
  <si>
    <t>TUCUNARE</t>
  </si>
  <si>
    <t>MAPARATE</t>
  </si>
  <si>
    <t>DORADO (AMAZÓNICO)</t>
  </si>
  <si>
    <t xml:space="preserve">LISA CUATRO BANDAS </t>
  </si>
  <si>
    <t xml:space="preserve">ASHARA </t>
  </si>
  <si>
    <t>LLAMBINA</t>
  </si>
  <si>
    <t>MOTA</t>
  </si>
  <si>
    <t>Fuente: Reportes diarios del Mercado de Belén y Mercado de Pucallpa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</si>
</sst>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&quot;$&quot;#,##0\ ;\(&quot;$&quot;#,##0\)"/>
    <numFmt numFmtId="166" formatCode="_(* #,##0.0000_);_(* \(#,##0.0000\);_(* &quot;-&quot;??_);_(@_)"/>
    <numFmt numFmtId="167" formatCode="##\ ##0.00"/>
    <numFmt numFmtId="168" formatCode="#,##0.0000"/>
    <numFmt numFmtId="169" formatCode="#,##0.0"/>
    <numFmt numFmtId="170" formatCode="0.00_)"/>
  </numFmts>
  <fonts count="34" x14ac:knownFonts="1"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11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9"/>
      <color indexed="9"/>
      <name val="Arial"/>
      <family val="2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11"/>
      <color theme="3"/>
      <name val="Arial"/>
      <family val="2"/>
    </font>
    <font>
      <sz val="10"/>
      <color theme="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9"/>
      <color rgb="FFFF0000"/>
      <name val="Arial"/>
      <family val="2"/>
    </font>
    <font>
      <sz val="11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sz val="11"/>
      <color theme="1"/>
      <name val="Arial"/>
      <family val="2"/>
    </font>
    <font>
      <sz val="10"/>
      <color theme="3"/>
      <name val="Arial"/>
      <family val="2"/>
    </font>
    <font>
      <sz val="10"/>
      <color rgb="FFC00000"/>
      <name val="Arial"/>
      <family val="2"/>
    </font>
    <font>
      <sz val="10"/>
      <color theme="1" tint="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F1A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18" fillId="0" borderId="0"/>
    <xf numFmtId="2" fontId="18" fillId="0" borderId="0" applyFont="0" applyFill="0" applyBorder="0" applyAlignment="0" applyProtection="0"/>
    <xf numFmtId="0" fontId="14" fillId="3" borderId="0" applyProtection="0"/>
    <xf numFmtId="165" fontId="18" fillId="0" borderId="0" applyFont="0" applyFill="0" applyBorder="0" applyAlignment="0" applyProtection="0"/>
    <xf numFmtId="0" fontId="15" fillId="3" borderId="0" applyProtection="0"/>
    <xf numFmtId="164" fontId="18" fillId="0" borderId="0" applyFont="0" applyFill="0" applyBorder="0" applyAlignment="0" applyProtection="0"/>
  </cellStyleXfs>
  <cellXfs count="190">
    <xf numFmtId="0" fontId="0" fillId="0" borderId="0" xfId="0"/>
    <xf numFmtId="4" fontId="1" fillId="0" borderId="0" xfId="3" applyNumberFormat="1" applyFont="1" applyAlignment="1">
      <alignment vertical="center"/>
    </xf>
    <xf numFmtId="4" fontId="2" fillId="0" borderId="0" xfId="3" applyNumberFormat="1" applyFont="1" applyAlignment="1">
      <alignment vertical="center"/>
    </xf>
    <xf numFmtId="4" fontId="3" fillId="0" borderId="0" xfId="3" applyNumberFormat="1" applyFont="1" applyAlignment="1">
      <alignment vertical="center"/>
    </xf>
    <xf numFmtId="4" fontId="4" fillId="0" borderId="0" xfId="3" applyNumberFormat="1" applyFont="1" applyAlignment="1">
      <alignment vertical="center"/>
    </xf>
    <xf numFmtId="4" fontId="19" fillId="0" borderId="0" xfId="3" applyNumberFormat="1" applyFont="1" applyAlignment="1">
      <alignment vertical="center"/>
    </xf>
    <xf numFmtId="4" fontId="18" fillId="0" borderId="0" xfId="3" applyNumberFormat="1" applyAlignment="1">
      <alignment vertical="center"/>
    </xf>
    <xf numFmtId="166" fontId="1" fillId="0" borderId="0" xfId="8" applyNumberFormat="1" applyFont="1" applyAlignment="1">
      <alignment vertical="center"/>
    </xf>
    <xf numFmtId="4" fontId="2" fillId="2" borderId="3" xfId="3" applyNumberFormat="1" applyFont="1" applyFill="1" applyBorder="1" applyAlignment="1">
      <alignment horizontal="center" vertical="center"/>
    </xf>
    <xf numFmtId="4" fontId="2" fillId="0" borderId="4" xfId="3" applyNumberFormat="1" applyFont="1" applyBorder="1" applyAlignment="1">
      <alignment vertical="center"/>
    </xf>
    <xf numFmtId="167" fontId="2" fillId="2" borderId="0" xfId="3" applyNumberFormat="1" applyFont="1" applyFill="1" applyAlignment="1">
      <alignment horizontal="right" vertical="center"/>
    </xf>
    <xf numFmtId="4" fontId="3" fillId="0" borderId="4" xfId="3" applyNumberFormat="1" applyFont="1" applyBorder="1" applyAlignment="1">
      <alignment vertical="center"/>
    </xf>
    <xf numFmtId="167" fontId="3" fillId="0" borderId="0" xfId="3" applyNumberFormat="1" applyFont="1" applyAlignment="1">
      <alignment horizontal="right" vertical="center"/>
    </xf>
    <xf numFmtId="4" fontId="2" fillId="2" borderId="4" xfId="3" applyNumberFormat="1" applyFont="1" applyFill="1" applyBorder="1" applyAlignment="1">
      <alignment vertical="center"/>
    </xf>
    <xf numFmtId="4" fontId="2" fillId="2" borderId="0" xfId="3" applyNumberFormat="1" applyFont="1" applyFill="1" applyAlignment="1">
      <alignment vertical="center"/>
    </xf>
    <xf numFmtId="0" fontId="3" fillId="0" borderId="0" xfId="3" applyFont="1" applyAlignment="1">
      <alignment vertical="center"/>
    </xf>
    <xf numFmtId="4" fontId="3" fillId="0" borderId="5" xfId="3" applyNumberFormat="1" applyFont="1" applyBorder="1" applyAlignment="1">
      <alignment vertical="center"/>
    </xf>
    <xf numFmtId="4" fontId="3" fillId="0" borderId="6" xfId="3" applyNumberFormat="1" applyFont="1" applyBorder="1" applyAlignment="1">
      <alignment vertical="center"/>
    </xf>
    <xf numFmtId="3" fontId="3" fillId="0" borderId="0" xfId="3" applyNumberFormat="1" applyFont="1" applyAlignment="1">
      <alignment vertical="center"/>
    </xf>
    <xf numFmtId="4" fontId="20" fillId="0" borderId="0" xfId="3" applyNumberFormat="1" applyFont="1" applyAlignment="1">
      <alignment vertical="center"/>
    </xf>
    <xf numFmtId="4" fontId="21" fillId="0" borderId="0" xfId="3" applyNumberFormat="1" applyFont="1" applyAlignment="1">
      <alignment vertical="center"/>
    </xf>
    <xf numFmtId="4" fontId="22" fillId="0" borderId="0" xfId="3" applyNumberFormat="1" applyFont="1" applyAlignment="1">
      <alignment vertical="center"/>
    </xf>
    <xf numFmtId="4" fontId="23" fillId="0" borderId="0" xfId="3" applyNumberFormat="1" applyFont="1" applyAlignment="1">
      <alignment vertical="center"/>
    </xf>
    <xf numFmtId="4" fontId="24" fillId="0" borderId="0" xfId="3" applyNumberFormat="1" applyFont="1" applyAlignment="1">
      <alignment vertical="center"/>
    </xf>
    <xf numFmtId="4" fontId="25" fillId="0" borderId="0" xfId="3" applyNumberFormat="1" applyFont="1" applyAlignment="1">
      <alignment vertical="center"/>
    </xf>
    <xf numFmtId="4" fontId="2" fillId="0" borderId="8" xfId="3" applyNumberFormat="1" applyFont="1" applyBorder="1" applyAlignment="1">
      <alignment vertical="center"/>
    </xf>
    <xf numFmtId="4" fontId="2" fillId="2" borderId="8" xfId="3" applyNumberFormat="1" applyFont="1" applyFill="1" applyBorder="1" applyAlignment="1">
      <alignment horizontal="right" vertical="center"/>
    </xf>
    <xf numFmtId="4" fontId="3" fillId="0" borderId="8" xfId="3" applyNumberFormat="1" applyFont="1" applyBorder="1" applyAlignment="1">
      <alignment vertical="center"/>
    </xf>
    <xf numFmtId="4" fontId="2" fillId="2" borderId="8" xfId="3" applyNumberFormat="1" applyFont="1" applyFill="1" applyBorder="1" applyAlignment="1">
      <alignment vertical="center"/>
    </xf>
    <xf numFmtId="168" fontId="22" fillId="0" borderId="0" xfId="3" applyNumberFormat="1" applyFont="1" applyAlignment="1">
      <alignment vertical="center"/>
    </xf>
    <xf numFmtId="4" fontId="3" fillId="0" borderId="9" xfId="3" applyNumberFormat="1" applyFont="1" applyBorder="1" applyAlignment="1">
      <alignment vertical="center"/>
    </xf>
    <xf numFmtId="4" fontId="26" fillId="0" borderId="0" xfId="3" applyNumberFormat="1" applyFont="1" applyAlignment="1">
      <alignment vertical="center"/>
    </xf>
    <xf numFmtId="167" fontId="3" fillId="0" borderId="0" xfId="3" applyNumberFormat="1" applyFont="1" applyAlignment="1">
      <alignment vertical="center"/>
    </xf>
    <xf numFmtId="0" fontId="3" fillId="0" borderId="0" xfId="3" applyFont="1" applyAlignment="1">
      <alignment horizontal="left" vertical="center"/>
    </xf>
    <xf numFmtId="4" fontId="2" fillId="2" borderId="0" xfId="3" applyNumberFormat="1" applyFont="1" applyFill="1" applyAlignment="1">
      <alignment horizontal="right" vertical="center"/>
    </xf>
    <xf numFmtId="4" fontId="3" fillId="0" borderId="0" xfId="3" applyNumberFormat="1" applyFont="1" applyAlignment="1">
      <alignment horizontal="right" vertical="center"/>
    </xf>
    <xf numFmtId="4" fontId="27" fillId="0" borderId="0" xfId="3" applyNumberFormat="1" applyFont="1" applyAlignment="1">
      <alignment vertical="center"/>
    </xf>
    <xf numFmtId="4" fontId="28" fillId="0" borderId="0" xfId="3" applyNumberFormat="1" applyFont="1" applyAlignment="1">
      <alignment vertical="center"/>
    </xf>
    <xf numFmtId="4" fontId="29" fillId="0" borderId="0" xfId="3" applyNumberFormat="1" applyFont="1" applyAlignment="1">
      <alignment vertical="center"/>
    </xf>
    <xf numFmtId="0" fontId="3" fillId="0" borderId="0" xfId="3" applyFont="1" applyFill="1" applyAlignment="1">
      <alignment vertical="center"/>
    </xf>
    <xf numFmtId="169" fontId="3" fillId="0" borderId="0" xfId="3" applyNumberFormat="1" applyFont="1" applyAlignment="1">
      <alignment horizontal="right" vertical="center"/>
    </xf>
    <xf numFmtId="167" fontId="30" fillId="0" borderId="0" xfId="3" applyNumberFormat="1" applyFont="1" applyAlignment="1">
      <alignment horizontal="right" vertical="center"/>
    </xf>
    <xf numFmtId="4" fontId="6" fillId="0" borderId="5" xfId="3" applyNumberFormat="1" applyFont="1" applyBorder="1" applyAlignment="1">
      <alignment vertical="center"/>
    </xf>
    <xf numFmtId="4" fontId="6" fillId="0" borderId="6" xfId="3" applyNumberFormat="1" applyFont="1" applyBorder="1" applyAlignment="1">
      <alignment vertical="center"/>
    </xf>
    <xf numFmtId="167" fontId="3" fillId="0" borderId="6" xfId="3" applyNumberFormat="1" applyFont="1" applyBorder="1" applyAlignment="1">
      <alignment vertical="center"/>
    </xf>
    <xf numFmtId="167" fontId="6" fillId="0" borderId="6" xfId="3" applyNumberFormat="1" applyFont="1" applyBorder="1" applyAlignment="1">
      <alignment horizontal="right" vertical="center"/>
    </xf>
    <xf numFmtId="4" fontId="31" fillId="0" borderId="0" xfId="3" applyNumberFormat="1" applyFont="1" applyAlignment="1">
      <alignment vertical="center"/>
    </xf>
    <xf numFmtId="4" fontId="2" fillId="2" borderId="7" xfId="3" applyNumberFormat="1" applyFont="1" applyFill="1" applyBorder="1" applyAlignment="1">
      <alignment vertical="center"/>
    </xf>
    <xf numFmtId="4" fontId="6" fillId="0" borderId="9" xfId="3" applyNumberFormat="1" applyFont="1" applyBorder="1" applyAlignment="1">
      <alignment vertical="center"/>
    </xf>
    <xf numFmtId="3" fontId="18" fillId="0" borderId="0" xfId="3" applyNumberFormat="1" applyAlignment="1">
      <alignment vertical="center"/>
    </xf>
    <xf numFmtId="0" fontId="2" fillId="0" borderId="0" xfId="3" applyFont="1" applyAlignment="1">
      <alignment vertical="center"/>
    </xf>
    <xf numFmtId="0" fontId="2" fillId="0" borderId="0" xfId="3" applyFont="1"/>
    <xf numFmtId="0" fontId="3" fillId="0" borderId="0" xfId="3" applyFont="1"/>
    <xf numFmtId="0" fontId="4" fillId="0" borderId="0" xfId="3" applyFont="1"/>
    <xf numFmtId="0" fontId="18" fillId="0" borderId="0" xfId="3"/>
    <xf numFmtId="0" fontId="2" fillId="6" borderId="3" xfId="3" applyFont="1" applyFill="1" applyBorder="1" applyAlignment="1">
      <alignment horizontal="center" vertical="center"/>
    </xf>
    <xf numFmtId="0" fontId="2" fillId="0" borderId="4" xfId="3" applyFont="1" applyBorder="1"/>
    <xf numFmtId="0" fontId="2" fillId="6" borderId="4" xfId="3" applyFont="1" applyFill="1" applyBorder="1"/>
    <xf numFmtId="0" fontId="2" fillId="6" borderId="0" xfId="3" applyFont="1" applyFill="1" applyAlignment="1">
      <alignment horizontal="left"/>
    </xf>
    <xf numFmtId="0" fontId="2" fillId="6" borderId="0" xfId="3" applyFont="1" applyFill="1"/>
    <xf numFmtId="2" fontId="2" fillId="6" borderId="0" xfId="3" applyNumberFormat="1" applyFont="1" applyFill="1"/>
    <xf numFmtId="0" fontId="3" fillId="0" borderId="4" xfId="3" applyFont="1" applyBorder="1"/>
    <xf numFmtId="0" fontId="3" fillId="0" borderId="0" xfId="3" applyFont="1" applyAlignment="1">
      <alignment horizontal="left"/>
    </xf>
    <xf numFmtId="170" fontId="3" fillId="0" borderId="0" xfId="3" applyNumberFormat="1" applyFont="1" applyAlignment="1">
      <alignment horizontal="right"/>
    </xf>
    <xf numFmtId="2" fontId="3" fillId="0" borderId="0" xfId="3" applyNumberFormat="1" applyFont="1" applyAlignment="1">
      <alignment horizontal="right"/>
    </xf>
    <xf numFmtId="2" fontId="3" fillId="0" borderId="0" xfId="3" applyNumberFormat="1" applyFont="1"/>
    <xf numFmtId="0" fontId="3" fillId="0" borderId="5" xfId="3" applyFont="1" applyBorder="1"/>
    <xf numFmtId="0" fontId="3" fillId="0" borderId="6" xfId="3" applyFont="1" applyBorder="1"/>
    <xf numFmtId="0" fontId="3" fillId="0" borderId="6" xfId="3" applyFont="1" applyBorder="1" applyAlignment="1">
      <alignment horizontal="right"/>
    </xf>
    <xf numFmtId="0" fontId="2" fillId="0" borderId="8" xfId="3" applyFont="1" applyBorder="1"/>
    <xf numFmtId="0" fontId="2" fillId="6" borderId="8" xfId="3" applyFont="1" applyFill="1" applyBorder="1"/>
    <xf numFmtId="0" fontId="3" fillId="0" borderId="8" xfId="3" applyFont="1" applyBorder="1"/>
    <xf numFmtId="2" fontId="3" fillId="0" borderId="8" xfId="3" applyNumberFormat="1" applyFont="1" applyBorder="1"/>
    <xf numFmtId="2" fontId="2" fillId="6" borderId="8" xfId="3" applyNumberFormat="1" applyFont="1" applyFill="1" applyBorder="1"/>
    <xf numFmtId="0" fontId="3" fillId="0" borderId="9" xfId="3" applyFont="1" applyBorder="1"/>
    <xf numFmtId="3" fontId="1" fillId="0" borderId="0" xfId="3" applyNumberFormat="1" applyFont="1"/>
    <xf numFmtId="3" fontId="2" fillId="0" borderId="0" xfId="3" applyNumberFormat="1" applyFont="1" applyAlignment="1">
      <alignment vertical="center"/>
    </xf>
    <xf numFmtId="3" fontId="2" fillId="0" borderId="0" xfId="3" applyNumberFormat="1" applyFont="1"/>
    <xf numFmtId="3" fontId="3" fillId="0" borderId="0" xfId="3" applyNumberFormat="1" applyFont="1"/>
    <xf numFmtId="3" fontId="2" fillId="4" borderId="0" xfId="3" applyNumberFormat="1" applyFont="1" applyFill="1" applyAlignment="1">
      <alignment vertical="center"/>
    </xf>
    <xf numFmtId="3" fontId="3" fillId="5" borderId="0" xfId="3" applyNumberFormat="1" applyFont="1" applyFill="1"/>
    <xf numFmtId="3" fontId="4" fillId="0" borderId="0" xfId="3" applyNumberFormat="1" applyFont="1"/>
    <xf numFmtId="3" fontId="32" fillId="0" borderId="0" xfId="3" applyNumberFormat="1" applyFont="1"/>
    <xf numFmtId="3" fontId="18" fillId="0" borderId="0" xfId="3" applyNumberFormat="1"/>
    <xf numFmtId="3" fontId="18" fillId="0" borderId="0" xfId="3" applyNumberFormat="1" applyAlignment="1">
      <alignment horizontal="right"/>
    </xf>
    <xf numFmtId="3" fontId="18" fillId="7" borderId="0" xfId="3" applyNumberFormat="1" applyFill="1" applyAlignment="1">
      <alignment horizontal="right"/>
    </xf>
    <xf numFmtId="3" fontId="18" fillId="7" borderId="0" xfId="3" applyNumberFormat="1" applyFill="1"/>
    <xf numFmtId="3" fontId="8" fillId="7" borderId="0" xfId="3" applyNumberFormat="1" applyFont="1" applyFill="1"/>
    <xf numFmtId="3" fontId="2" fillId="6" borderId="3" xfId="3" applyNumberFormat="1" applyFont="1" applyFill="1" applyBorder="1" applyAlignment="1">
      <alignment horizontal="center" vertical="center"/>
    </xf>
    <xf numFmtId="3" fontId="2" fillId="0" borderId="4" xfId="3" applyNumberFormat="1" applyFont="1" applyBorder="1"/>
    <xf numFmtId="3" fontId="2" fillId="0" borderId="0" xfId="3" applyNumberFormat="1" applyFont="1" applyAlignment="1">
      <alignment horizontal="right"/>
    </xf>
    <xf numFmtId="3" fontId="2" fillId="6" borderId="0" xfId="3" applyNumberFormat="1" applyFont="1" applyFill="1" applyAlignment="1">
      <alignment horizontal="right" vertical="center"/>
    </xf>
    <xf numFmtId="3" fontId="3" fillId="0" borderId="4" xfId="3" applyNumberFormat="1" applyFont="1" applyBorder="1"/>
    <xf numFmtId="3" fontId="3" fillId="0" borderId="0" xfId="3" applyNumberFormat="1" applyFont="1" applyAlignment="1">
      <alignment horizontal="right"/>
    </xf>
    <xf numFmtId="3" fontId="2" fillId="6" borderId="4" xfId="3" applyNumberFormat="1" applyFont="1" applyFill="1" applyBorder="1" applyAlignment="1">
      <alignment vertical="center"/>
    </xf>
    <xf numFmtId="3" fontId="2" fillId="6" borderId="0" xfId="3" applyNumberFormat="1" applyFont="1" applyFill="1" applyAlignment="1">
      <alignment vertical="center"/>
    </xf>
    <xf numFmtId="3" fontId="3" fillId="7" borderId="4" xfId="3" applyNumberFormat="1" applyFont="1" applyFill="1" applyBorder="1"/>
    <xf numFmtId="3" fontId="3" fillId="7" borderId="0" xfId="3" applyNumberFormat="1" applyFont="1" applyFill="1"/>
    <xf numFmtId="3" fontId="3" fillId="7" borderId="0" xfId="3" applyNumberFormat="1" applyFont="1" applyFill="1" applyBorder="1" applyAlignment="1">
      <alignment horizontal="right"/>
    </xf>
    <xf numFmtId="3" fontId="3" fillId="0" borderId="0" xfId="3" applyNumberFormat="1" applyFont="1" applyAlignment="1">
      <alignment horizontal="left" indent="1"/>
    </xf>
    <xf numFmtId="3" fontId="3" fillId="0" borderId="0" xfId="3" applyNumberFormat="1" applyFont="1" applyBorder="1" applyAlignment="1">
      <alignment horizontal="right"/>
    </xf>
    <xf numFmtId="3" fontId="3" fillId="7" borderId="0" xfId="3" applyNumberFormat="1" applyFont="1" applyFill="1" applyAlignment="1">
      <alignment horizontal="left" indent="1"/>
    </xf>
    <xf numFmtId="3" fontId="9" fillId="0" borderId="0" xfId="0" applyNumberFormat="1" applyFont="1"/>
    <xf numFmtId="3" fontId="3" fillId="7" borderId="0" xfId="3" applyNumberFormat="1" applyFont="1" applyFill="1" applyAlignment="1">
      <alignment horizontal="right"/>
    </xf>
    <xf numFmtId="49" fontId="3" fillId="0" borderId="0" xfId="3" applyNumberFormat="1" applyFont="1"/>
    <xf numFmtId="3" fontId="2" fillId="0" borderId="4" xfId="3" applyNumberFormat="1" applyFont="1" applyBorder="1" applyAlignment="1">
      <alignment vertical="center"/>
    </xf>
    <xf numFmtId="3" fontId="3" fillId="7" borderId="0" xfId="0" applyNumberFormat="1" applyFont="1" applyFill="1" applyBorder="1" applyAlignment="1">
      <alignment horizontal="right"/>
    </xf>
    <xf numFmtId="3" fontId="3" fillId="0" borderId="5" xfId="3" applyNumberFormat="1" applyFont="1" applyBorder="1"/>
    <xf numFmtId="3" fontId="3" fillId="0" borderId="6" xfId="3" applyNumberFormat="1" applyFont="1" applyBorder="1"/>
    <xf numFmtId="3" fontId="3" fillId="0" borderId="6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3" fontId="32" fillId="0" borderId="0" xfId="3" applyNumberFormat="1" applyFont="1" applyAlignment="1">
      <alignment horizontal="right"/>
    </xf>
    <xf numFmtId="3" fontId="3" fillId="0" borderId="0" xfId="3" applyNumberFormat="1" applyFont="1" applyBorder="1"/>
    <xf numFmtId="3" fontId="3" fillId="7" borderId="0" xfId="3" applyNumberFormat="1" applyFont="1" applyFill="1" applyBorder="1"/>
    <xf numFmtId="3" fontId="1" fillId="0" borderId="0" xfId="3" applyNumberFormat="1" applyFont="1" applyAlignment="1">
      <alignment horizontal="right"/>
    </xf>
    <xf numFmtId="3" fontId="1" fillId="7" borderId="0" xfId="3" applyNumberFormat="1" applyFont="1" applyFill="1" applyAlignment="1">
      <alignment horizontal="right"/>
    </xf>
    <xf numFmtId="3" fontId="2" fillId="0" borderId="0" xfId="3" applyNumberFormat="1" applyFont="1" applyAlignment="1">
      <alignment horizontal="right" vertical="center"/>
    </xf>
    <xf numFmtId="3" fontId="2" fillId="7" borderId="0" xfId="3" applyNumberFormat="1" applyFont="1" applyFill="1" applyAlignment="1">
      <alignment horizontal="right" vertical="center"/>
    </xf>
    <xf numFmtId="3" fontId="2" fillId="0" borderId="8" xfId="3" applyNumberFormat="1" applyFont="1" applyBorder="1" applyAlignment="1">
      <alignment horizontal="right"/>
    </xf>
    <xf numFmtId="3" fontId="2" fillId="7" borderId="0" xfId="3" applyNumberFormat="1" applyFont="1" applyFill="1" applyAlignment="1">
      <alignment horizontal="right"/>
    </xf>
    <xf numFmtId="3" fontId="2" fillId="6" borderId="8" xfId="3" applyNumberFormat="1" applyFont="1" applyFill="1" applyBorder="1" applyAlignment="1">
      <alignment horizontal="right" vertical="center"/>
    </xf>
    <xf numFmtId="3" fontId="3" fillId="0" borderId="8" xfId="3" applyNumberFormat="1" applyFont="1" applyBorder="1" applyAlignment="1">
      <alignment horizontal="right"/>
    </xf>
    <xf numFmtId="3" fontId="3" fillId="7" borderId="8" xfId="3" applyNumberFormat="1" applyFont="1" applyFill="1" applyBorder="1" applyAlignment="1">
      <alignment horizontal="right"/>
    </xf>
    <xf numFmtId="0" fontId="3" fillId="7" borderId="0" xfId="3" applyFont="1" applyFill="1" applyAlignment="1">
      <alignment horizontal="right"/>
    </xf>
    <xf numFmtId="49" fontId="3" fillId="7" borderId="0" xfId="3" applyNumberFormat="1" applyFont="1" applyFill="1" applyAlignment="1">
      <alignment horizontal="right"/>
    </xf>
    <xf numFmtId="3" fontId="2" fillId="6" borderId="8" xfId="3" applyNumberFormat="1" applyFont="1" applyFill="1" applyBorder="1" applyAlignment="1">
      <alignment vertical="center"/>
    </xf>
    <xf numFmtId="169" fontId="3" fillId="7" borderId="0" xfId="3" applyNumberFormat="1" applyFont="1" applyFill="1" applyAlignment="1">
      <alignment horizontal="right"/>
    </xf>
    <xf numFmtId="3" fontId="2" fillId="0" borderId="8" xfId="3" applyNumberFormat="1" applyFont="1" applyBorder="1" applyAlignment="1">
      <alignment vertical="center"/>
    </xf>
    <xf numFmtId="3" fontId="4" fillId="7" borderId="0" xfId="3" applyNumberFormat="1" applyFont="1" applyFill="1" applyAlignment="1">
      <alignment horizontal="right"/>
    </xf>
    <xf numFmtId="3" fontId="32" fillId="7" borderId="0" xfId="3" applyNumberFormat="1" applyFont="1" applyFill="1" applyAlignment="1">
      <alignment horizontal="right"/>
    </xf>
    <xf numFmtId="3" fontId="33" fillId="7" borderId="0" xfId="3" applyNumberFormat="1" applyFont="1" applyFill="1" applyAlignment="1">
      <alignment horizontal="right"/>
    </xf>
    <xf numFmtId="3" fontId="1" fillId="7" borderId="0" xfId="3" applyNumberFormat="1" applyFont="1" applyFill="1"/>
    <xf numFmtId="3" fontId="2" fillId="7" borderId="0" xfId="3" applyNumberFormat="1" applyFont="1" applyFill="1" applyAlignment="1">
      <alignment vertical="center"/>
    </xf>
    <xf numFmtId="3" fontId="2" fillId="7" borderId="0" xfId="3" applyNumberFormat="1" applyFont="1" applyFill="1"/>
    <xf numFmtId="0" fontId="3" fillId="7" borderId="0" xfId="3" applyFont="1" applyFill="1"/>
    <xf numFmtId="4" fontId="3" fillId="7" borderId="0" xfId="3" applyNumberFormat="1" applyFont="1" applyFill="1"/>
    <xf numFmtId="3" fontId="4" fillId="7" borderId="0" xfId="3" applyNumberFormat="1" applyFont="1" applyFill="1"/>
    <xf numFmtId="3" fontId="32" fillId="7" borderId="0" xfId="3" applyNumberFormat="1" applyFont="1" applyFill="1"/>
    <xf numFmtId="3" fontId="33" fillId="7" borderId="0" xfId="3" applyNumberFormat="1" applyFont="1" applyFill="1"/>
    <xf numFmtId="3" fontId="10" fillId="7" borderId="0" xfId="3" applyNumberFormat="1" applyFont="1" applyFill="1"/>
    <xf numFmtId="3" fontId="11" fillId="7" borderId="0" xfId="3" applyNumberFormat="1" applyFont="1" applyFill="1" applyAlignment="1">
      <alignment vertical="center"/>
    </xf>
    <xf numFmtId="3" fontId="11" fillId="7" borderId="0" xfId="3" applyNumberFormat="1" applyFont="1" applyFill="1"/>
    <xf numFmtId="3" fontId="12" fillId="7" borderId="0" xfId="3" applyNumberFormat="1" applyFont="1" applyFill="1"/>
    <xf numFmtId="3" fontId="13" fillId="7" borderId="0" xfId="3" applyNumberFormat="1" applyFont="1" applyFill="1"/>
    <xf numFmtId="4" fontId="32" fillId="0" borderId="0" xfId="3" applyNumberFormat="1" applyFont="1" applyAlignment="1">
      <alignment horizontal="right"/>
    </xf>
    <xf numFmtId="169" fontId="32" fillId="0" borderId="0" xfId="3" applyNumberFormat="1" applyFont="1" applyAlignment="1">
      <alignment horizontal="right"/>
    </xf>
    <xf numFmtId="3" fontId="32" fillId="7" borderId="0" xfId="3" applyNumberFormat="1" applyFont="1" applyFill="1" applyAlignment="1">
      <alignment horizontal="left"/>
    </xf>
    <xf numFmtId="4" fontId="32" fillId="7" borderId="0" xfId="3" applyNumberFormat="1" applyFont="1" applyFill="1" applyAlignment="1">
      <alignment horizontal="right"/>
    </xf>
    <xf numFmtId="3" fontId="8" fillId="0" borderId="0" xfId="3" applyNumberFormat="1" applyFont="1"/>
    <xf numFmtId="3" fontId="8" fillId="0" borderId="0" xfId="3" applyNumberFormat="1" applyFont="1" applyAlignment="1">
      <alignment horizontal="right"/>
    </xf>
    <xf numFmtId="4" fontId="2" fillId="2" borderId="1" xfId="3" applyNumberFormat="1" applyFont="1" applyFill="1" applyBorder="1" applyAlignment="1">
      <alignment horizontal="center" vertical="center"/>
    </xf>
    <xf numFmtId="3" fontId="3" fillId="0" borderId="6" xfId="3" applyNumberFormat="1" applyFont="1" applyBorder="1" applyAlignment="1">
      <alignment horizontal="center"/>
    </xf>
    <xf numFmtId="3" fontId="3" fillId="0" borderId="9" xfId="3" applyNumberFormat="1" applyFont="1" applyBorder="1" applyAlignment="1">
      <alignment horizontal="center"/>
    </xf>
    <xf numFmtId="3" fontId="7" fillId="0" borderId="0" xfId="3" applyNumberFormat="1" applyFont="1" applyAlignment="1">
      <alignment horizontal="center"/>
    </xf>
    <xf numFmtId="3" fontId="2" fillId="6" borderId="1" xfId="3" applyNumberFormat="1" applyFont="1" applyFill="1" applyBorder="1" applyAlignment="1">
      <alignment horizontal="center" vertical="center"/>
    </xf>
    <xf numFmtId="3" fontId="2" fillId="6" borderId="2" xfId="3" applyNumberFormat="1" applyFont="1" applyFill="1" applyBorder="1" applyAlignment="1">
      <alignment horizontal="center" vertical="center"/>
    </xf>
    <xf numFmtId="3" fontId="2" fillId="6" borderId="7" xfId="3" applyNumberFormat="1" applyFont="1" applyFill="1" applyBorder="1" applyAlignment="1">
      <alignment horizontal="center" vertical="center"/>
    </xf>
    <xf numFmtId="3" fontId="2" fillId="6" borderId="4" xfId="3" applyNumberFormat="1" applyFont="1" applyFill="1" applyBorder="1" applyAlignment="1">
      <alignment horizontal="center" vertical="center"/>
    </xf>
    <xf numFmtId="3" fontId="2" fillId="6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center"/>
    </xf>
    <xf numFmtId="0" fontId="2" fillId="6" borderId="1" xfId="3" applyFont="1" applyFill="1" applyBorder="1" applyAlignment="1">
      <alignment horizontal="center" vertical="center"/>
    </xf>
    <xf numFmtId="0" fontId="2" fillId="6" borderId="2" xfId="3" applyFont="1" applyFill="1" applyBorder="1" applyAlignment="1">
      <alignment horizontal="center" vertical="center"/>
    </xf>
    <xf numFmtId="0" fontId="2" fillId="6" borderId="7" xfId="3" applyFont="1" applyFill="1" applyBorder="1" applyAlignment="1">
      <alignment horizontal="center" vertical="center"/>
    </xf>
    <xf numFmtId="4" fontId="5" fillId="0" borderId="0" xfId="3" applyNumberFormat="1" applyFont="1" applyAlignment="1">
      <alignment horizontal="center" vertical="center"/>
    </xf>
    <xf numFmtId="4" fontId="2" fillId="2" borderId="1" xfId="3" applyNumberFormat="1" applyFont="1" applyFill="1" applyBorder="1" applyAlignment="1">
      <alignment horizontal="center" vertical="center"/>
    </xf>
    <xf numFmtId="4" fontId="2" fillId="2" borderId="7" xfId="3" applyNumberFormat="1" applyFont="1" applyFill="1" applyBorder="1" applyAlignment="1">
      <alignment horizontal="center" vertical="center"/>
    </xf>
    <xf numFmtId="4" fontId="2" fillId="2" borderId="4" xfId="3" applyNumberFormat="1" applyFont="1" applyFill="1" applyBorder="1" applyAlignment="1">
      <alignment horizontal="center" vertical="center"/>
    </xf>
    <xf numFmtId="4" fontId="2" fillId="2" borderId="0" xfId="3" applyNumberFormat="1" applyFont="1" applyFill="1" applyAlignment="1">
      <alignment horizontal="center" vertical="center"/>
    </xf>
    <xf numFmtId="4" fontId="5" fillId="0" borderId="0" xfId="3" applyNumberFormat="1" applyFont="1" applyAlignment="1">
      <alignment horizontal="center" vertical="center" wrapText="1"/>
    </xf>
    <xf numFmtId="4" fontId="2" fillId="2" borderId="2" xfId="3" applyNumberFormat="1" applyFont="1" applyFill="1" applyBorder="1" applyAlignment="1">
      <alignment horizontal="center" vertical="center"/>
    </xf>
    <xf numFmtId="3" fontId="3" fillId="0" borderId="0" xfId="3" applyNumberFormat="1" applyFont="1" applyAlignment="1">
      <alignment horizontal="left" vertical="center" wrapText="1"/>
    </xf>
    <xf numFmtId="3" fontId="3" fillId="8" borderId="4" xfId="3" applyNumberFormat="1" applyFont="1" applyFill="1" applyBorder="1"/>
    <xf numFmtId="3" fontId="3" fillId="8" borderId="0" xfId="3" applyNumberFormat="1" applyFont="1" applyFill="1"/>
    <xf numFmtId="3" fontId="3" fillId="8" borderId="0" xfId="3" applyNumberFormat="1" applyFont="1" applyFill="1" applyBorder="1" applyAlignment="1">
      <alignment horizontal="right"/>
    </xf>
    <xf numFmtId="3" fontId="3" fillId="8" borderId="8" xfId="3" applyNumberFormat="1" applyFont="1" applyFill="1" applyBorder="1" applyAlignment="1">
      <alignment horizontal="right"/>
    </xf>
    <xf numFmtId="3" fontId="21" fillId="8" borderId="0" xfId="3" applyNumberFormat="1" applyFont="1" applyFill="1" applyAlignment="1">
      <alignment horizontal="right"/>
    </xf>
    <xf numFmtId="3" fontId="21" fillId="8" borderId="0" xfId="3" applyNumberFormat="1" applyFont="1" applyFill="1"/>
    <xf numFmtId="3" fontId="21" fillId="8" borderId="0" xfId="3" applyNumberFormat="1" applyFont="1" applyFill="1" applyAlignment="1">
      <alignment horizontal="center"/>
    </xf>
    <xf numFmtId="3" fontId="21" fillId="8" borderId="0" xfId="3" applyNumberFormat="1" applyFont="1" applyFill="1" applyAlignment="1">
      <alignment horizontal="left"/>
    </xf>
    <xf numFmtId="4" fontId="2" fillId="0" borderId="0" xfId="3" applyNumberFormat="1" applyFont="1" applyBorder="1" applyAlignment="1">
      <alignment vertical="center"/>
    </xf>
    <xf numFmtId="4" fontId="2" fillId="2" borderId="0" xfId="3" applyNumberFormat="1" applyFont="1" applyFill="1" applyBorder="1" applyAlignment="1">
      <alignment horizontal="center" vertical="center"/>
    </xf>
    <xf numFmtId="167" fontId="2" fillId="2" borderId="0" xfId="3" applyNumberFormat="1" applyFont="1" applyFill="1" applyBorder="1" applyAlignment="1">
      <alignment horizontal="right" vertical="center"/>
    </xf>
    <xf numFmtId="4" fontId="3" fillId="0" borderId="0" xfId="3" applyNumberFormat="1" applyFont="1" applyBorder="1" applyAlignment="1">
      <alignment vertical="center"/>
    </xf>
    <xf numFmtId="167" fontId="3" fillId="0" borderId="0" xfId="3" applyNumberFormat="1" applyFont="1" applyBorder="1" applyAlignment="1">
      <alignment horizontal="right" vertical="center"/>
    </xf>
    <xf numFmtId="4" fontId="2" fillId="2" borderId="0" xfId="3" applyNumberFormat="1" applyFont="1" applyFill="1" applyBorder="1" applyAlignment="1">
      <alignment vertical="center"/>
    </xf>
    <xf numFmtId="0" fontId="3" fillId="0" borderId="0" xfId="3" applyFont="1" applyBorder="1" applyAlignment="1">
      <alignment vertical="center"/>
    </xf>
    <xf numFmtId="167" fontId="3" fillId="0" borderId="0" xfId="3" applyNumberFormat="1" applyFont="1" applyBorder="1" applyAlignment="1">
      <alignment vertical="center"/>
    </xf>
    <xf numFmtId="0" fontId="3" fillId="0" borderId="0" xfId="3" applyFont="1" applyBorder="1" applyAlignment="1">
      <alignment horizontal="left" vertical="center"/>
    </xf>
    <xf numFmtId="4" fontId="3" fillId="0" borderId="8" xfId="3" applyNumberFormat="1" applyFont="1" applyBorder="1" applyAlignment="1">
      <alignment horizontal="right" vertical="center"/>
    </xf>
    <xf numFmtId="167" fontId="3" fillId="0" borderId="0" xfId="3" quotePrefix="1" applyNumberFormat="1" applyFont="1" applyBorder="1" applyAlignment="1">
      <alignment horizontal="right" vertical="center"/>
    </xf>
  </cellXfs>
  <cellStyles count="9">
    <cellStyle name="Comma0" xfId="2" xr:uid="{00000000-0005-0000-0000-000000000000}"/>
    <cellStyle name="Currency0" xfId="6" xr:uid="{00000000-0005-0000-0000-000001000000}"/>
    <cellStyle name="Date" xfId="1" xr:uid="{00000000-0005-0000-0000-000002000000}"/>
    <cellStyle name="F2" xfId="5" xr:uid="{00000000-0005-0000-0000-000003000000}"/>
    <cellStyle name="F5" xfId="7" xr:uid="{00000000-0005-0000-0000-000004000000}"/>
    <cellStyle name="Fixed" xfId="4" xr:uid="{00000000-0005-0000-0000-000005000000}"/>
    <cellStyle name="Millares 2" xfId="8" xr:uid="{00000000-0005-0000-0000-000006000000}"/>
    <cellStyle name="Normal" xfId="0" builtinId="0"/>
    <cellStyle name="Normal 2" xfId="3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PERÚ: VENTA INTERNA DE PRODUCTOS HIDROBIOLÓGICOS MARÍTIMOS Y CONTINENTALES SEGÚN UTILIZACIÓN, 2019</a:t>
            </a:r>
            <a:endParaRPr lang="en-US" sz="700" b="0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0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(TMB) </a:t>
            </a:r>
            <a:endParaRPr lang="en-US"/>
          </a:p>
        </c:rich>
      </c:tx>
      <c:layout>
        <c:manualLayout>
          <c:xMode val="edge"/>
          <c:yMode val="edge"/>
          <c:x val="0.14403514778044049"/>
          <c:y val="2.68124251458858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6029314491483775E-2"/>
          <c:y val="0.18720921647885844"/>
          <c:w val="0.94524656279916475"/>
          <c:h val="0.66033337676834669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Ventas!$E$66</c:f>
              <c:strCache>
                <c:ptCount val="1"/>
                <c:pt idx="0">
                  <c:v>C.H.D.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Ventas!$F$65:$Q$65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   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Ventas!$F$66:$Q$66</c:f>
              <c:numCache>
                <c:formatCode>#,##0</c:formatCode>
                <c:ptCount val="12"/>
                <c:pt idx="0">
                  <c:v>56058.0841027512</c:v>
                </c:pt>
                <c:pt idx="1">
                  <c:v>54948.997848837163</c:v>
                </c:pt>
                <c:pt idx="2">
                  <c:v>59059.746762565228</c:v>
                </c:pt>
                <c:pt idx="3">
                  <c:v>62010.805678113931</c:v>
                </c:pt>
                <c:pt idx="4">
                  <c:v>60438.096140159942</c:v>
                </c:pt>
                <c:pt idx="5">
                  <c:v>57195.807497587855</c:v>
                </c:pt>
                <c:pt idx="6">
                  <c:v>60815.251015603702</c:v>
                </c:pt>
                <c:pt idx="7">
                  <c:v>54186.496276634236</c:v>
                </c:pt>
                <c:pt idx="8">
                  <c:v>48598.730031737665</c:v>
                </c:pt>
                <c:pt idx="9">
                  <c:v>59361.561307571043</c:v>
                </c:pt>
                <c:pt idx="10">
                  <c:v>57709.692089537748</c:v>
                </c:pt>
                <c:pt idx="11">
                  <c:v>59021.396382450097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B-4EE0-B673-61EE91874FB8}"/>
            </c:ext>
          </c:extLst>
        </c:ser>
        <c:ser>
          <c:idx val="0"/>
          <c:order val="1"/>
          <c:tx>
            <c:strRef>
              <c:f>Ventas!$E$67</c:f>
              <c:strCache>
                <c:ptCount val="1"/>
                <c:pt idx="0">
                  <c:v>C.H.I.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Ventas!$F$65:$Q$65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   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Ventas!$F$67:$Q$67</c:f>
              <c:numCache>
                <c:formatCode>#,##0</c:formatCode>
                <c:ptCount val="12"/>
                <c:pt idx="0">
                  <c:v>2095.16</c:v>
                </c:pt>
                <c:pt idx="1">
                  <c:v>1115.9849999999999</c:v>
                </c:pt>
                <c:pt idx="2">
                  <c:v>1944.6599999999999</c:v>
                </c:pt>
                <c:pt idx="3">
                  <c:v>2006.0509999999999</c:v>
                </c:pt>
                <c:pt idx="4">
                  <c:v>4059.1090000000004</c:v>
                </c:pt>
                <c:pt idx="5">
                  <c:v>3229.02</c:v>
                </c:pt>
                <c:pt idx="6">
                  <c:v>3233.37</c:v>
                </c:pt>
                <c:pt idx="7">
                  <c:v>468.61999999999995</c:v>
                </c:pt>
                <c:pt idx="8">
                  <c:v>587.51700000000005</c:v>
                </c:pt>
                <c:pt idx="9">
                  <c:v>3775.79</c:v>
                </c:pt>
                <c:pt idx="10">
                  <c:v>3245.3594999999996</c:v>
                </c:pt>
                <c:pt idx="11">
                  <c:v>2852.6785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B-4EE0-B673-61EE91874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9"/>
        <c:axId val="2144296144"/>
        <c:axId val="1"/>
      </c:barChart>
      <c:lineChart>
        <c:grouping val="standard"/>
        <c:varyColors val="0"/>
        <c:ser>
          <c:idx val="1"/>
          <c:order val="2"/>
          <c:tx>
            <c:strRef>
              <c:f>Ventas!$E$68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70000"/>
                </a:schemeClr>
              </a:solidFill>
              <a:prstDash val="solid"/>
              <a:round/>
            </a:ln>
            <a:effectLst>
              <a:outerShdw dist="38100" dir="8100000" algn="tr" rotWithShape="0">
                <a:schemeClr val="bg1">
                  <a:lumMod val="65000"/>
                  <a:alpha val="40000"/>
                </a:schemeClr>
              </a:outerShdw>
            </a:effectLst>
          </c:spPr>
          <c:marker>
            <c:symbol val="circle"/>
            <c:size val="35"/>
            <c:spPr>
              <a:solidFill>
                <a:schemeClr val="bg1"/>
              </a:solidFill>
              <a:ln w="9525" cap="flat" cmpd="sng" algn="ctr">
                <a:solidFill>
                  <a:schemeClr val="accent5">
                    <a:shade val="70000"/>
                  </a:schemeClr>
                </a:solidFill>
                <a:prstDash val="solid"/>
                <a:round/>
              </a:ln>
              <a:effectLst>
                <a:outerShdw dist="38100" dir="8100000" algn="tr" rotWithShape="0">
                  <a:schemeClr val="bg1">
                    <a:lumMod val="65000"/>
                    <a:alpha val="40000"/>
                  </a:schemeClr>
                </a:outerShdw>
              </a:effectLst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Ventas!$F$65:$Q$65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   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Ventas!$F$68:$Q$68</c:f>
              <c:numCache>
                <c:formatCode>#,##0</c:formatCode>
                <c:ptCount val="12"/>
                <c:pt idx="0">
                  <c:v>60987.684102751198</c:v>
                </c:pt>
                <c:pt idx="1">
                  <c:v>57701.352848837167</c:v>
                </c:pt>
                <c:pt idx="2">
                  <c:v>62589.016762565225</c:v>
                </c:pt>
                <c:pt idx="3">
                  <c:v>66310.186678113925</c:v>
                </c:pt>
                <c:pt idx="4">
                  <c:v>66815.945140159951</c:v>
                </c:pt>
                <c:pt idx="5">
                  <c:v>62350.177497587851</c:v>
                </c:pt>
                <c:pt idx="6">
                  <c:v>65529.561015603707</c:v>
                </c:pt>
                <c:pt idx="7">
                  <c:v>57048.506276634238</c:v>
                </c:pt>
                <c:pt idx="8">
                  <c:v>51946.907031737661</c:v>
                </c:pt>
                <c:pt idx="9">
                  <c:v>66052.941307571047</c:v>
                </c:pt>
                <c:pt idx="10">
                  <c:v>63512.751589537744</c:v>
                </c:pt>
                <c:pt idx="11">
                  <c:v>64468.3498824501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D6B-4EE0-B673-61EE91874FB8}"/>
            </c:ext>
          </c:extLst>
        </c:ser>
        <c:ser>
          <c:idx val="2"/>
          <c:order val="3"/>
          <c:tx>
            <c:strRef>
              <c:f>Ventas!$E$69</c:f>
              <c:strCache>
                <c:ptCount val="1"/>
              </c:strCache>
            </c:strRef>
          </c:tx>
          <c:cat>
            <c:strRef>
              <c:f>Ventas!$F$65:$Q$65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   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Ventas!$F$69:$Q$69</c:f>
              <c:numCache>
                <c:formatCode>#,##0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6B-4EE0-B673-61EE91874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14429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00"/>
        </c:scaling>
        <c:delete val="0"/>
        <c:axPos val="l"/>
        <c:numFmt formatCode="#,##0" sourceLinked="1"/>
        <c:majorTickMark val="none"/>
        <c:minorTickMark val="none"/>
        <c:tickLblPos val="none"/>
        <c:spPr>
          <a:ln w="3175" cap="flat" cmpd="sng" algn="ctr">
            <a:noFill/>
            <a:prstDash val="solid"/>
            <a:round/>
          </a:ln>
        </c:spPr>
        <c:crossAx val="2144296144"/>
        <c:crossesAt val="1"/>
        <c:crossBetween val="between"/>
        <c:majorUnit val="500"/>
        <c:min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80000"/>
          <c:min val="0"/>
        </c:scaling>
        <c:delete val="0"/>
        <c:axPos val="r"/>
        <c:numFmt formatCode="#,##0" sourceLinked="1"/>
        <c:majorTickMark val="out"/>
        <c:minorTickMark val="none"/>
        <c:tickLblPos val="none"/>
        <c:spPr>
          <a:noFill/>
          <a:ln w="9525" cap="flat" cmpd="sng" algn="ctr">
            <a:noFill/>
            <a:prstDash val="solid"/>
            <a:round/>
          </a:ln>
        </c:spPr>
        <c:crossAx val="3"/>
        <c:crosses val="max"/>
        <c:crossBetween val="between"/>
        <c:majorUnit val="500"/>
        <c:minorUnit val="160"/>
      </c:valAx>
      <c:spPr>
        <a:noFill/>
        <a:ln w="25400">
          <a:noFill/>
        </a:ln>
      </c:spPr>
    </c:plotArea>
    <c:legend>
      <c:legendPos val="b"/>
      <c:overlay val="0"/>
      <c:spPr>
        <a:noFill/>
        <a:ln w="3175">
          <a:noFill/>
        </a:ln>
      </c:spPr>
      <c:txPr>
        <a:bodyPr/>
        <a:lstStyle/>
        <a:p>
          <a:pPr>
            <a:defRPr sz="57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PERÚ: INGRESO DE RECURSOS HIDROBIOLÓGICOS AL MERCADO MAYORISTA PESQUERO DE VENTANILLA 
SEGÚN ESPECIE, 2019</a:t>
            </a:r>
          </a:p>
        </c:rich>
      </c:tx>
      <c:layout>
        <c:manualLayout>
          <c:xMode val="edge"/>
          <c:yMode val="edge"/>
          <c:x val="0.13177762573492746"/>
          <c:y val="3.9396702206482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476790394839518"/>
          <c:y val="0.38952026364116626"/>
          <c:w val="0.43050966910571964"/>
          <c:h val="0.3330547659178385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"/>
            <c:spPr>
              <a:gradFill rotWithShape="0">
                <a:gsLst>
                  <a:gs pos="0">
                    <a:srgbClr val="FF9900"/>
                  </a:gs>
                  <a:gs pos="100000">
                    <a:srgbClr val="FF9900">
                      <a:gamma/>
                      <a:tint val="43922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758-4A33-953A-B9CAE9169BB4}"/>
              </c:ext>
            </c:extLst>
          </c:dPt>
          <c:dPt>
            <c:idx val="1"/>
            <c:bubble3D val="0"/>
            <c:explosion val="4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tint val="63922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58-4A33-953A-B9CAE9169BB4}"/>
              </c:ext>
            </c:extLst>
          </c:dPt>
          <c:dPt>
            <c:idx val="2"/>
            <c:bubble3D val="0"/>
            <c:explosion val="9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tint val="5372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758-4A33-953A-B9CAE9169BB4}"/>
              </c:ext>
            </c:extLst>
          </c:dPt>
          <c:dLbls>
            <c:dLbl>
              <c:idx val="0"/>
              <c:layout>
                <c:manualLayout>
                  <c:x val="0.11205046471854671"/>
                  <c:y val="9.4542459243064744E-2"/>
                </c:manualLayout>
              </c:layout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58-4A33-953A-B9CAE9169BB4}"/>
                </c:ext>
              </c:extLst>
            </c:dLbl>
            <c:dLbl>
              <c:idx val="1"/>
              <c:layout>
                <c:manualLayout>
                  <c:x val="-0.11546189010050678"/>
                  <c:y val="-0.11203622771543775"/>
                </c:manualLayout>
              </c:layout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58-4A33-953A-B9CAE9169BB4}"/>
                </c:ext>
              </c:extLst>
            </c:dLbl>
            <c:dLbl>
              <c:idx val="2"/>
              <c:layout>
                <c:manualLayout>
                  <c:x val="8.3803663978366E-2"/>
                  <c:y val="-0.1277189125709414"/>
                </c:manualLayout>
              </c:layout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58-4A33-953A-B9CAE9169BB4}"/>
                </c:ext>
              </c:extLst>
            </c:dLbl>
            <c:numFmt formatCode="0.00%" sourceLinked="0"/>
            <c:spPr>
              <a:solidFill>
                <a:srgbClr val="FFFFFF"/>
              </a:solidFill>
              <a:ln w="3175">
                <a:solidFill>
                  <a:srgbClr val="FFFFFF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'MMP Ventanilla'!$C$55:$C$57</c:f>
              <c:strCache>
                <c:ptCount val="3"/>
                <c:pt idx="0">
                  <c:v>PESCADOS</c:v>
                </c:pt>
                <c:pt idx="1">
                  <c:v>MARISCOS</c:v>
                </c:pt>
                <c:pt idx="2">
                  <c:v>VEGETALES</c:v>
                </c:pt>
              </c:strCache>
            </c:strRef>
          </c:cat>
          <c:val>
            <c:numRef>
              <c:f>'MMP Ventanilla'!$E$55:$E$57</c:f>
              <c:numCache>
                <c:formatCode>#,##0.00</c:formatCode>
                <c:ptCount val="3"/>
                <c:pt idx="0">
                  <c:v>89.13703262980809</c:v>
                </c:pt>
                <c:pt idx="1">
                  <c:v>10.382871324807699</c:v>
                </c:pt>
                <c:pt idx="2">
                  <c:v>0.48009604538423611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58-4A33-953A-B9CAE9169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CCFFFF"/>
        </a:gs>
        <a:gs pos="100000">
          <a:srgbClr val="CCFFFF">
            <a:gamma/>
            <a:tint val="0"/>
            <a:invGamma/>
          </a:srgbClr>
        </a:gs>
      </a:gsLst>
      <a:path path="rect">
        <a:fillToRect l="50000" t="50000" r="50000" b="50000"/>
      </a:path>
    </a:gra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PERÚ: INGRESO DE RECURSOS HIDROBIOLÓGICOS AL MERCADO MAYORISTA PESQUERO DE VILLA MARÍA DEL TRIUNFO SEGÚN ESPECIE, 2019</a:t>
            </a:r>
          </a:p>
        </c:rich>
      </c:tx>
      <c:layout>
        <c:manualLayout>
          <c:xMode val="edge"/>
          <c:yMode val="edge"/>
          <c:x val="0.13068348223652967"/>
          <c:y val="3.72578983182657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416499825500876"/>
          <c:y val="0.39158637930189927"/>
          <c:w val="0.45519421743835287"/>
          <c:h val="0.3527916869536981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"/>
            <c:spPr>
              <a:gradFill rotWithShape="0">
                <a:gsLst>
                  <a:gs pos="0">
                    <a:srgbClr val="FF9900"/>
                  </a:gs>
                  <a:gs pos="100000">
                    <a:srgbClr val="FF9900">
                      <a:gamma/>
                      <a:tint val="43922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40C-4FD0-A90A-8BAC97E1308E}"/>
              </c:ext>
            </c:extLst>
          </c:dPt>
          <c:dPt>
            <c:idx val="1"/>
            <c:bubble3D val="0"/>
            <c:explosion val="4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tint val="63922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40C-4FD0-A90A-8BAC97E1308E}"/>
              </c:ext>
            </c:extLst>
          </c:dPt>
          <c:dPt>
            <c:idx val="2"/>
            <c:bubble3D val="0"/>
            <c:explosion val="9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tint val="5372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0C-4FD0-A90A-8BAC97E1308E}"/>
              </c:ext>
            </c:extLst>
          </c:dPt>
          <c:dLbls>
            <c:dLbl>
              <c:idx val="0"/>
              <c:layout>
                <c:manualLayout>
                  <c:x val="5.3057274560158012E-2"/>
                  <c:y val="3.9727644337102193E-2"/>
                </c:manualLayout>
              </c:layout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0C-4FD0-A90A-8BAC97E1308E}"/>
                </c:ext>
              </c:extLst>
            </c:dLbl>
            <c:dLbl>
              <c:idx val="1"/>
              <c:layout>
                <c:manualLayout>
                  <c:x val="-5.2645430863987812E-2"/>
                  <c:y val="-4.6874811555760579E-2"/>
                </c:manualLayout>
              </c:layout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0C-4FD0-A90A-8BAC97E1308E}"/>
                </c:ext>
              </c:extLst>
            </c:dLbl>
            <c:dLbl>
              <c:idx val="2"/>
              <c:layout>
                <c:manualLayout>
                  <c:x val="6.6547653728461414E-2"/>
                  <c:y val="-4.1983528563186351E-2"/>
                </c:manualLayout>
              </c:layout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0C-4FD0-A90A-8BAC97E1308E}"/>
                </c:ext>
              </c:extLst>
            </c:dLbl>
            <c:numFmt formatCode="0.00%" sourceLinked="0"/>
            <c:spPr>
              <a:solidFill>
                <a:srgbClr val="FFFFFF"/>
              </a:solidFill>
              <a:ln w="3175">
                <a:solidFill>
                  <a:srgbClr val="FFFFFF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'MMP Villa Maria'!$L$61:$L$63</c:f>
              <c:strCache>
                <c:ptCount val="3"/>
                <c:pt idx="0">
                  <c:v>PESCADOS</c:v>
                </c:pt>
                <c:pt idx="1">
                  <c:v>MARISCOS</c:v>
                </c:pt>
                <c:pt idx="2">
                  <c:v>VEGETALES</c:v>
                </c:pt>
              </c:strCache>
            </c:strRef>
          </c:cat>
          <c:val>
            <c:numRef>
              <c:f>'MMP Villa Maria'!$N$61:$N$63</c:f>
              <c:numCache>
                <c:formatCode>#,##0.00</c:formatCode>
                <c:ptCount val="3"/>
                <c:pt idx="0">
                  <c:v>0.76649928139839052</c:v>
                </c:pt>
                <c:pt idx="1">
                  <c:v>0.22993084989847534</c:v>
                </c:pt>
                <c:pt idx="2">
                  <c:v>3.5698687031340153E-3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0C-4FD0-A90A-8BAC97E13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CCFFFF"/>
        </a:gs>
        <a:gs pos="100000">
          <a:srgbClr val="CCFFFF">
            <a:gamma/>
            <a:tint val="0"/>
            <a:invGamma/>
          </a:srgbClr>
        </a:gs>
      </a:gsLst>
      <a:path path="rect">
        <a:fillToRect l="50000" t="50000" r="50000" b="50000"/>
      </a:path>
    </a:gra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PERÚ: INGRESO DE RECURSOS HIDROBIOLÓGICOS A LOS MERCADOS MAYORISTAS DE LAS REGIONES DEL NORTE SEGÚN ESPECIE, 2019</a:t>
            </a:r>
          </a:p>
        </c:rich>
      </c:tx>
      <c:layout>
        <c:manualLayout>
          <c:xMode val="edge"/>
          <c:yMode val="edge"/>
          <c:x val="0.13068348223652967"/>
          <c:y val="3.72578983182657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416499825500876"/>
          <c:y val="0.39158637930189927"/>
          <c:w val="0.45519421743835287"/>
          <c:h val="0.3527916869536981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"/>
            <c:spPr>
              <a:gradFill rotWithShape="0">
                <a:gsLst>
                  <a:gs pos="0">
                    <a:srgbClr val="FF9900"/>
                  </a:gs>
                  <a:gs pos="100000">
                    <a:srgbClr val="FF9900">
                      <a:gamma/>
                      <a:tint val="43922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FAE-412E-B9D4-B35448982976}"/>
              </c:ext>
            </c:extLst>
          </c:dPt>
          <c:dPt>
            <c:idx val="1"/>
            <c:bubble3D val="0"/>
            <c:explosion val="4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tint val="63922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AE-412E-B9D4-B35448982976}"/>
              </c:ext>
            </c:extLst>
          </c:dPt>
          <c:dPt>
            <c:idx val="2"/>
            <c:bubble3D val="0"/>
            <c:explosion val="9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tint val="5372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FAE-412E-B9D4-B35448982976}"/>
              </c:ext>
            </c:extLst>
          </c:dPt>
          <c:dLbls>
            <c:dLbl>
              <c:idx val="0"/>
              <c:layout>
                <c:manualLayout>
                  <c:x val="5.3057274560158012E-2"/>
                  <c:y val="3.9727644337102193E-2"/>
                </c:manualLayout>
              </c:layout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AE-412E-B9D4-B35448982976}"/>
                </c:ext>
              </c:extLst>
            </c:dLbl>
            <c:dLbl>
              <c:idx val="1"/>
              <c:layout>
                <c:manualLayout>
                  <c:x val="-5.2645430863987812E-2"/>
                  <c:y val="-4.6874811555760579E-2"/>
                </c:manualLayout>
              </c:layout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AE-412E-B9D4-B35448982976}"/>
                </c:ext>
              </c:extLst>
            </c:dLbl>
            <c:dLbl>
              <c:idx val="2"/>
              <c:layout>
                <c:manualLayout>
                  <c:x val="6.6547653728461414E-2"/>
                  <c:y val="-4.1983528563186351E-2"/>
                </c:manualLayout>
              </c:layout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AE-412E-B9D4-B35448982976}"/>
                </c:ext>
              </c:extLst>
            </c:dLbl>
            <c:numFmt formatCode="0.00%" sourceLinked="0"/>
            <c:spPr>
              <a:solidFill>
                <a:srgbClr val="FFFFFF"/>
              </a:solidFill>
              <a:ln w="3175">
                <a:solidFill>
                  <a:srgbClr val="FFFFFF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'MM Norte'!$E$67:$E$69</c:f>
              <c:strCache>
                <c:ptCount val="3"/>
                <c:pt idx="0">
                  <c:v>PESCADOS</c:v>
                </c:pt>
                <c:pt idx="1">
                  <c:v>MARISCOS</c:v>
                </c:pt>
                <c:pt idx="2">
                  <c:v>VEGETALES</c:v>
                </c:pt>
              </c:strCache>
            </c:strRef>
          </c:cat>
          <c:val>
            <c:numRef>
              <c:f>'MM Norte'!$G$67:$G$69</c:f>
              <c:numCache>
                <c:formatCode>#,##0.00</c:formatCode>
                <c:ptCount val="3"/>
                <c:pt idx="0">
                  <c:v>0.89891942901824129</c:v>
                </c:pt>
                <c:pt idx="1">
                  <c:v>9.6851051370329566E-2</c:v>
                </c:pt>
                <c:pt idx="2">
                  <c:v>4.2295196114291245E-3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AE-412E-B9D4-B35448982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CCFFFF"/>
        </a:gs>
        <a:gs pos="100000">
          <a:srgbClr val="CCFFFF">
            <a:gamma/>
            <a:tint val="0"/>
            <a:invGamma/>
          </a:srgbClr>
        </a:gs>
      </a:gsLst>
      <a:path path="rect">
        <a:fillToRect l="50000" t="50000" r="50000" b="50000"/>
      </a:path>
    </a:gra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PERÚ: INGRESO DE RECURSOS HIDROBIOLÓGICOS A LOS MERCADOS MAYORISTAS DE LAS REGIONES DEL SUR SEGÚN ESPECIE, 2019</a:t>
            </a:r>
          </a:p>
        </c:rich>
      </c:tx>
      <c:layout>
        <c:manualLayout>
          <c:xMode val="edge"/>
          <c:yMode val="edge"/>
          <c:x val="0.13068348223652967"/>
          <c:y val="3.72578983182657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1416499825500876"/>
          <c:y val="0.39158637930189927"/>
          <c:w val="0.45519421743835287"/>
          <c:h val="0.3527916869536981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plosion val="4"/>
            <c:spPr>
              <a:gradFill rotWithShape="0">
                <a:gsLst>
                  <a:gs pos="0">
                    <a:srgbClr val="FF9900"/>
                  </a:gs>
                  <a:gs pos="100000">
                    <a:srgbClr val="FF9900">
                      <a:gamma/>
                      <a:tint val="43922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DB5-424C-9CC5-5505CC71F7CA}"/>
              </c:ext>
            </c:extLst>
          </c:dPt>
          <c:dPt>
            <c:idx val="1"/>
            <c:bubble3D val="0"/>
            <c:explosion val="4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tint val="63922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B5-424C-9CC5-5505CC71F7CA}"/>
              </c:ext>
            </c:extLst>
          </c:dPt>
          <c:dPt>
            <c:idx val="2"/>
            <c:bubble3D val="0"/>
            <c:explosion val="9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tint val="53725"/>
                      <a:invGamma/>
                    </a:srgbClr>
                  </a:gs>
                </a:gsLst>
                <a:lin ang="27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DB5-424C-9CC5-5505CC71F7CA}"/>
              </c:ext>
            </c:extLst>
          </c:dPt>
          <c:dLbls>
            <c:dLbl>
              <c:idx val="0"/>
              <c:layout>
                <c:manualLayout>
                  <c:x val="5.3057274560158012E-2"/>
                  <c:y val="3.9727644337102193E-2"/>
                </c:manualLayout>
              </c:layout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B5-424C-9CC5-5505CC71F7CA}"/>
                </c:ext>
              </c:extLst>
            </c:dLbl>
            <c:dLbl>
              <c:idx val="1"/>
              <c:layout>
                <c:manualLayout>
                  <c:x val="-5.2645430863987812E-2"/>
                  <c:y val="-4.6874811555760579E-2"/>
                </c:manualLayout>
              </c:layout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B5-424C-9CC5-5505CC71F7CA}"/>
                </c:ext>
              </c:extLst>
            </c:dLbl>
            <c:dLbl>
              <c:idx val="2"/>
              <c:layout>
                <c:manualLayout>
                  <c:x val="6.6547653728461414E-2"/>
                  <c:y val="-4.1983528563186351E-2"/>
                </c:manualLayout>
              </c:layout>
              <c:numFmt formatCode="0.00%" sourceLinked="0"/>
              <c:spPr>
                <a:solidFill>
                  <a:srgbClr val="FFFFFF"/>
                </a:solidFill>
                <a:ln w="3175">
                  <a:solidFill>
                    <a:srgbClr val="FFFFFF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B5-424C-9CC5-5505CC71F7CA}"/>
                </c:ext>
              </c:extLst>
            </c:dLbl>
            <c:numFmt formatCode="0.00%" sourceLinked="0"/>
            <c:spPr>
              <a:solidFill>
                <a:srgbClr val="FFFFFF"/>
              </a:solidFill>
              <a:ln w="3175">
                <a:solidFill>
                  <a:srgbClr val="FFFFFF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'MM Sur'!$E$67:$E$69</c:f>
              <c:strCache>
                <c:ptCount val="3"/>
                <c:pt idx="0">
                  <c:v>PESCADOS</c:v>
                </c:pt>
                <c:pt idx="1">
                  <c:v>MARISCOS</c:v>
                </c:pt>
                <c:pt idx="2">
                  <c:v>VEGETALES</c:v>
                </c:pt>
              </c:strCache>
            </c:strRef>
          </c:cat>
          <c:val>
            <c:numRef>
              <c:f>'MM Sur'!$G$67:$G$69</c:f>
              <c:numCache>
                <c:formatCode>#,##0.00</c:formatCode>
                <c:ptCount val="3"/>
                <c:pt idx="0">
                  <c:v>0.88735071803183729</c:v>
                </c:pt>
                <c:pt idx="1">
                  <c:v>0.10985384189055727</c:v>
                </c:pt>
                <c:pt idx="2">
                  <c:v>2.7954400776053581E-3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B5-424C-9CC5-5505CC71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gradFill rotWithShape="0">
      <a:gsLst>
        <a:gs pos="0">
          <a:srgbClr val="CCFFFF"/>
        </a:gs>
        <a:gs pos="100000">
          <a:srgbClr val="CCFFFF">
            <a:gamma/>
            <a:tint val="0"/>
            <a:invGamma/>
          </a:srgbClr>
        </a:gs>
      </a:gsLst>
      <a:path path="rect">
        <a:fillToRect l="50000" t="50000" r="50000" b="50000"/>
      </a:path>
    </a:gra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sz="3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84668</xdr:colOff>
      <xdr:row>45</xdr:row>
      <xdr:rowOff>130175</xdr:rowOff>
    </xdr:from>
    <xdr:to>
      <xdr:col>19</xdr:col>
      <xdr:colOff>74083</xdr:colOff>
      <xdr:row>83</xdr:row>
      <xdr:rowOff>57150</xdr:rowOff>
    </xdr:to>
    <xdr:graphicFrame macro="">
      <xdr:nvGraphicFramePr>
        <xdr:cNvPr id="1049614" name="Chart 1">
          <a:extLst>
            <a:ext uri="{FF2B5EF4-FFF2-40B4-BE49-F238E27FC236}">
              <a16:creationId xmlns:a16="http://schemas.microsoft.com/office/drawing/2014/main" id="{DA951E2F-994D-4AD3-99D8-50A926E20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45</xdr:row>
      <xdr:rowOff>114300</xdr:rowOff>
    </xdr:from>
    <xdr:to>
      <xdr:col>15</xdr:col>
      <xdr:colOff>619125</xdr:colOff>
      <xdr:row>82</xdr:row>
      <xdr:rowOff>19050</xdr:rowOff>
    </xdr:to>
    <xdr:graphicFrame macro="">
      <xdr:nvGraphicFramePr>
        <xdr:cNvPr id="1060870" name="Chart 1">
          <a:extLst>
            <a:ext uri="{FF2B5EF4-FFF2-40B4-BE49-F238E27FC236}">
              <a16:creationId xmlns:a16="http://schemas.microsoft.com/office/drawing/2014/main" id="{C7FDA07B-4954-4D23-9BD3-23D7AD2B04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40</xdr:row>
      <xdr:rowOff>123825</xdr:rowOff>
    </xdr:from>
    <xdr:to>
      <xdr:col>16</xdr:col>
      <xdr:colOff>676275</xdr:colOff>
      <xdr:row>72</xdr:row>
      <xdr:rowOff>28575</xdr:rowOff>
    </xdr:to>
    <xdr:graphicFrame macro="">
      <xdr:nvGraphicFramePr>
        <xdr:cNvPr id="846919" name="Chart 1">
          <a:extLst>
            <a:ext uri="{FF2B5EF4-FFF2-40B4-BE49-F238E27FC236}">
              <a16:creationId xmlns:a16="http://schemas.microsoft.com/office/drawing/2014/main" id="{C0DC8262-4350-4167-8454-0B7091B5C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47</xdr:row>
      <xdr:rowOff>85725</xdr:rowOff>
    </xdr:from>
    <xdr:to>
      <xdr:col>16</xdr:col>
      <xdr:colOff>638175</xdr:colOff>
      <xdr:row>78</xdr:row>
      <xdr:rowOff>123825</xdr:rowOff>
    </xdr:to>
    <xdr:graphicFrame macro="">
      <xdr:nvGraphicFramePr>
        <xdr:cNvPr id="1061894" name="Chart 1">
          <a:extLst>
            <a:ext uri="{FF2B5EF4-FFF2-40B4-BE49-F238E27FC236}">
              <a16:creationId xmlns:a16="http://schemas.microsoft.com/office/drawing/2014/main" id="{D3CBCF33-4079-4BB5-A7C9-8ADD91CF2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48683</xdr:colOff>
      <xdr:row>45</xdr:row>
      <xdr:rowOff>106892</xdr:rowOff>
    </xdr:from>
    <xdr:to>
      <xdr:col>16</xdr:col>
      <xdr:colOff>341842</xdr:colOff>
      <xdr:row>76</xdr:row>
      <xdr:rowOff>134408</xdr:rowOff>
    </xdr:to>
    <xdr:graphicFrame macro="">
      <xdr:nvGraphicFramePr>
        <xdr:cNvPr id="990234" name="Chart 1">
          <a:extLst>
            <a:ext uri="{FF2B5EF4-FFF2-40B4-BE49-F238E27FC236}">
              <a16:creationId xmlns:a16="http://schemas.microsoft.com/office/drawing/2014/main" id="{CB661E7A-B0CF-4095-BCFB-3AF598418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P182"/>
  <sheetViews>
    <sheetView showGridLines="0" zoomScale="90" workbookViewId="0">
      <selection activeCell="V75" sqref="V75"/>
    </sheetView>
  </sheetViews>
  <sheetFormatPr baseColWidth="10" defaultColWidth="9.140625" defaultRowHeight="12.75" x14ac:dyDescent="0.2"/>
  <cols>
    <col min="1" max="1" width="1.7109375" style="83" customWidth="1"/>
    <col min="2" max="2" width="1.5703125" style="83" customWidth="1"/>
    <col min="3" max="3" width="2.7109375" style="83" customWidth="1"/>
    <col min="4" max="4" width="4.5703125" style="83" customWidth="1"/>
    <col min="5" max="5" width="34.42578125" style="83" customWidth="1"/>
    <col min="6" max="6" width="11.85546875" style="84" customWidth="1"/>
    <col min="7" max="17" width="10.7109375" style="84" customWidth="1"/>
    <col min="18" max="18" width="10.85546875" style="84" customWidth="1"/>
    <col min="19" max="19" width="2.85546875" style="84" customWidth="1"/>
    <col min="20" max="20" width="6.42578125" style="84" customWidth="1"/>
    <col min="21" max="21" width="11.85546875" style="85" customWidth="1"/>
    <col min="22" max="22" width="9.7109375" style="85" customWidth="1"/>
    <col min="23" max="23" width="13.85546875" style="85" customWidth="1"/>
    <col min="24" max="25" width="9.140625" style="85" customWidth="1"/>
    <col min="26" max="34" width="9.140625" style="86" customWidth="1"/>
    <col min="35" max="35" width="9.140625" style="87" customWidth="1"/>
    <col min="36" max="42" width="9.140625" style="86"/>
    <col min="43" max="16384" width="9.140625" style="83"/>
  </cols>
  <sheetData>
    <row r="2" spans="1:42" s="75" customFormat="1" ht="15.75" x14ac:dyDescent="0.25">
      <c r="B2" s="153" t="s">
        <v>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14"/>
      <c r="U2" s="115"/>
      <c r="V2" s="115"/>
      <c r="W2" s="115"/>
      <c r="X2" s="115"/>
      <c r="Y2" s="115"/>
      <c r="Z2" s="131"/>
      <c r="AA2" s="131"/>
      <c r="AB2" s="131"/>
      <c r="AC2" s="131"/>
      <c r="AD2" s="131"/>
      <c r="AE2" s="131"/>
      <c r="AF2" s="131"/>
      <c r="AG2" s="131"/>
      <c r="AH2" s="131"/>
      <c r="AI2" s="139"/>
      <c r="AJ2" s="131"/>
      <c r="AK2" s="131"/>
      <c r="AL2" s="131"/>
      <c r="AM2" s="131"/>
      <c r="AN2" s="131"/>
      <c r="AO2" s="131"/>
      <c r="AP2" s="131"/>
    </row>
    <row r="3" spans="1:42" s="75" customFormat="1" ht="15.75" x14ac:dyDescent="0.25">
      <c r="B3" s="153" t="s">
        <v>1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14"/>
      <c r="U3" s="115"/>
      <c r="V3" s="115"/>
      <c r="W3" s="115"/>
      <c r="X3" s="115"/>
      <c r="Y3" s="115"/>
      <c r="Z3" s="131"/>
      <c r="AA3" s="131"/>
      <c r="AB3" s="131"/>
      <c r="AC3" s="131"/>
      <c r="AD3" s="131"/>
      <c r="AE3" s="131"/>
      <c r="AF3" s="131"/>
      <c r="AG3" s="131"/>
      <c r="AH3" s="131"/>
      <c r="AI3" s="139"/>
      <c r="AJ3" s="131"/>
      <c r="AK3" s="131"/>
      <c r="AL3" s="131"/>
      <c r="AM3" s="131"/>
      <c r="AN3" s="131"/>
      <c r="AO3" s="131"/>
      <c r="AP3" s="131"/>
    </row>
    <row r="5" spans="1:42" s="76" customFormat="1" ht="38.25" customHeight="1" x14ac:dyDescent="0.2">
      <c r="B5" s="154" t="s">
        <v>2</v>
      </c>
      <c r="C5" s="155"/>
      <c r="D5" s="155"/>
      <c r="E5" s="155"/>
      <c r="F5" s="88" t="s">
        <v>3</v>
      </c>
      <c r="G5" s="88" t="s">
        <v>4</v>
      </c>
      <c r="H5" s="88" t="s">
        <v>5</v>
      </c>
      <c r="I5" s="88" t="s">
        <v>6</v>
      </c>
      <c r="J5" s="88" t="s">
        <v>7</v>
      </c>
      <c r="K5" s="88" t="s">
        <v>8</v>
      </c>
      <c r="L5" s="88" t="s">
        <v>9</v>
      </c>
      <c r="M5" s="88" t="s">
        <v>10</v>
      </c>
      <c r="N5" s="88" t="s">
        <v>11</v>
      </c>
      <c r="O5" s="88" t="s">
        <v>12</v>
      </c>
      <c r="P5" s="88" t="s">
        <v>13</v>
      </c>
      <c r="Q5" s="88" t="s">
        <v>14</v>
      </c>
      <c r="R5" s="154" t="s">
        <v>15</v>
      </c>
      <c r="S5" s="156"/>
      <c r="T5" s="116"/>
      <c r="U5" s="117"/>
      <c r="V5" s="117"/>
      <c r="W5" s="117"/>
      <c r="X5" s="117"/>
      <c r="Y5" s="117"/>
      <c r="Z5" s="132"/>
      <c r="AA5" s="132"/>
      <c r="AB5" s="132"/>
      <c r="AC5" s="132"/>
      <c r="AD5" s="132"/>
      <c r="AE5" s="132"/>
      <c r="AF5" s="132"/>
      <c r="AG5" s="132"/>
      <c r="AH5" s="132"/>
      <c r="AI5" s="140"/>
      <c r="AJ5" s="132"/>
      <c r="AK5" s="132"/>
      <c r="AL5" s="132"/>
      <c r="AM5" s="132"/>
      <c r="AN5" s="132"/>
      <c r="AO5" s="132"/>
      <c r="AP5" s="132"/>
    </row>
    <row r="6" spans="1:42" s="77" customFormat="1" ht="15" x14ac:dyDescent="0.25">
      <c r="B6" s="89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118"/>
      <c r="T6" s="90"/>
      <c r="U6" s="119"/>
      <c r="V6" s="119"/>
      <c r="W6" s="119"/>
      <c r="X6" s="119"/>
      <c r="Y6" s="119"/>
      <c r="Z6" s="133"/>
      <c r="AA6" s="133"/>
      <c r="AB6" s="133"/>
      <c r="AC6" s="133"/>
      <c r="AD6" s="133"/>
      <c r="AE6" s="133"/>
      <c r="AF6" s="133"/>
      <c r="AG6" s="133"/>
      <c r="AH6" s="133"/>
      <c r="AI6" s="141"/>
      <c r="AJ6" s="133"/>
      <c r="AK6" s="133"/>
      <c r="AL6" s="133"/>
      <c r="AM6" s="133"/>
      <c r="AN6" s="133"/>
      <c r="AO6" s="133"/>
      <c r="AP6" s="133"/>
    </row>
    <row r="7" spans="1:42" s="76" customFormat="1" ht="18.75" customHeight="1" x14ac:dyDescent="0.2">
      <c r="B7" s="157" t="s">
        <v>3</v>
      </c>
      <c r="C7" s="158"/>
      <c r="D7" s="158"/>
      <c r="E7" s="158"/>
      <c r="F7" s="91">
        <f>SUM(G7:R7)</f>
        <v>745313.3801335498</v>
      </c>
      <c r="G7" s="91">
        <f>+G9+G27+G33</f>
        <v>60987.684102751198</v>
      </c>
      <c r="H7" s="91">
        <f t="shared" ref="H7:R7" si="0">+H9+H27+H33</f>
        <v>57701.352848837167</v>
      </c>
      <c r="I7" s="91">
        <f t="shared" si="0"/>
        <v>62589.016762565225</v>
      </c>
      <c r="J7" s="91">
        <f t="shared" si="0"/>
        <v>66310.186678113925</v>
      </c>
      <c r="K7" s="91">
        <f t="shared" si="0"/>
        <v>66815.945140159951</v>
      </c>
      <c r="L7" s="91">
        <f t="shared" si="0"/>
        <v>62350.177497587851</v>
      </c>
      <c r="M7" s="91">
        <f t="shared" si="0"/>
        <v>65529.561015603707</v>
      </c>
      <c r="N7" s="91">
        <f t="shared" si="0"/>
        <v>57048.506276634238</v>
      </c>
      <c r="O7" s="91">
        <f t="shared" si="0"/>
        <v>51946.907031737661</v>
      </c>
      <c r="P7" s="91">
        <f t="shared" si="0"/>
        <v>66052.941307571047</v>
      </c>
      <c r="Q7" s="91">
        <f t="shared" si="0"/>
        <v>63512.751589537744</v>
      </c>
      <c r="R7" s="91">
        <f t="shared" si="0"/>
        <v>64468.3498824501</v>
      </c>
      <c r="S7" s="120"/>
      <c r="T7" s="116"/>
      <c r="U7" s="117"/>
      <c r="V7" s="117"/>
      <c r="W7" s="117"/>
      <c r="X7" s="117"/>
      <c r="Y7" s="117"/>
      <c r="Z7" s="132"/>
      <c r="AA7" s="132"/>
      <c r="AB7" s="132"/>
      <c r="AC7" s="132"/>
      <c r="AD7" s="132"/>
      <c r="AE7" s="132"/>
      <c r="AF7" s="132"/>
      <c r="AG7" s="132"/>
      <c r="AH7" s="132"/>
      <c r="AI7" s="140"/>
      <c r="AJ7" s="132"/>
      <c r="AK7" s="132"/>
      <c r="AL7" s="132"/>
      <c r="AM7" s="132"/>
      <c r="AN7" s="132"/>
      <c r="AO7" s="132"/>
      <c r="AP7" s="132"/>
    </row>
    <row r="8" spans="1:42" s="78" customFormat="1" ht="14.25" x14ac:dyDescent="0.2">
      <c r="B8" s="92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121"/>
      <c r="T8" s="9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97"/>
      <c r="AH8" s="97"/>
      <c r="AI8" s="142"/>
      <c r="AJ8" s="97"/>
      <c r="AK8" s="97"/>
      <c r="AL8" s="97"/>
      <c r="AM8" s="97"/>
      <c r="AN8" s="97"/>
      <c r="AO8" s="97"/>
      <c r="AP8" s="97"/>
    </row>
    <row r="9" spans="1:42" s="79" customFormat="1" ht="19.5" customHeight="1" x14ac:dyDescent="0.2">
      <c r="A9" s="76"/>
      <c r="B9" s="94"/>
      <c r="C9" s="95" t="s">
        <v>16</v>
      </c>
      <c r="D9" s="95" t="s">
        <v>17</v>
      </c>
      <c r="E9" s="95"/>
      <c r="F9" s="91">
        <f>SUM(G9:R9)</f>
        <v>689404.66513354983</v>
      </c>
      <c r="G9" s="91">
        <f t="shared" ref="G9:R9" si="1">+G11+G15+G19+G23</f>
        <v>56058.0841027512</v>
      </c>
      <c r="H9" s="91">
        <f t="shared" si="1"/>
        <v>54948.997848837163</v>
      </c>
      <c r="I9" s="91">
        <f t="shared" si="1"/>
        <v>59059.746762565228</v>
      </c>
      <c r="J9" s="91">
        <f t="shared" si="1"/>
        <v>62010.805678113931</v>
      </c>
      <c r="K9" s="91">
        <f t="shared" si="1"/>
        <v>60438.096140159942</v>
      </c>
      <c r="L9" s="91">
        <f t="shared" si="1"/>
        <v>57195.807497587855</v>
      </c>
      <c r="M9" s="91">
        <f t="shared" si="1"/>
        <v>60815.251015603702</v>
      </c>
      <c r="N9" s="91">
        <f t="shared" si="1"/>
        <v>54186.496276634236</v>
      </c>
      <c r="O9" s="91">
        <f t="shared" si="1"/>
        <v>48598.730031737665</v>
      </c>
      <c r="P9" s="91">
        <f t="shared" si="1"/>
        <v>59361.561307571043</v>
      </c>
      <c r="Q9" s="91">
        <f t="shared" si="1"/>
        <v>57709.692089537748</v>
      </c>
      <c r="R9" s="91">
        <f t="shared" si="1"/>
        <v>59021.396382450097</v>
      </c>
      <c r="S9" s="120"/>
      <c r="T9" s="116"/>
      <c r="U9" s="117"/>
      <c r="V9" s="117"/>
      <c r="W9" s="117"/>
      <c r="X9" s="117"/>
      <c r="Y9" s="117"/>
      <c r="Z9" s="132"/>
      <c r="AA9" s="132"/>
      <c r="AB9" s="132"/>
      <c r="AC9" s="132"/>
      <c r="AD9" s="132"/>
      <c r="AE9" s="132"/>
      <c r="AF9" s="132"/>
      <c r="AG9" s="132"/>
      <c r="AH9" s="132"/>
      <c r="AI9" s="140"/>
      <c r="AJ9" s="132"/>
      <c r="AK9" s="132"/>
      <c r="AL9" s="132"/>
      <c r="AM9" s="132"/>
      <c r="AN9" s="132"/>
      <c r="AO9" s="132"/>
      <c r="AP9" s="132"/>
    </row>
    <row r="10" spans="1:42" s="78" customFormat="1" ht="14.25" x14ac:dyDescent="0.2">
      <c r="B10" s="92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121"/>
      <c r="T10" s="9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97"/>
      <c r="AH10" s="97"/>
      <c r="AI10" s="142"/>
      <c r="AJ10" s="97"/>
      <c r="AK10" s="97"/>
      <c r="AL10" s="97"/>
      <c r="AM10" s="97"/>
      <c r="AN10" s="97"/>
      <c r="AO10" s="97"/>
      <c r="AP10" s="97"/>
    </row>
    <row r="11" spans="1:42" s="80" customFormat="1" ht="14.25" x14ac:dyDescent="0.2">
      <c r="A11" s="78"/>
      <c r="B11" s="171"/>
      <c r="C11" s="172"/>
      <c r="D11" s="172"/>
      <c r="E11" s="172" t="s">
        <v>18</v>
      </c>
      <c r="F11" s="173">
        <f>SUM(G11:R11)</f>
        <v>60432.219218807993</v>
      </c>
      <c r="G11" s="173">
        <f>+G12+G13</f>
        <v>4889.2105199999996</v>
      </c>
      <c r="H11" s="173">
        <f t="shared" ref="H11:R11" si="2">+H12+H13</f>
        <v>3156.8816019999972</v>
      </c>
      <c r="I11" s="173">
        <f t="shared" si="2"/>
        <v>5799.086505000002</v>
      </c>
      <c r="J11" s="173">
        <f t="shared" si="2"/>
        <v>5860.2008999999998</v>
      </c>
      <c r="K11" s="173">
        <f t="shared" si="2"/>
        <v>6412.1576449999993</v>
      </c>
      <c r="L11" s="173">
        <f t="shared" si="2"/>
        <v>5487.5904224999995</v>
      </c>
      <c r="M11" s="173">
        <f t="shared" si="2"/>
        <v>5451.3788999999961</v>
      </c>
      <c r="N11" s="173">
        <f t="shared" si="2"/>
        <v>3135.4773249999971</v>
      </c>
      <c r="O11" s="173">
        <f t="shared" si="2"/>
        <v>3443.2515199999998</v>
      </c>
      <c r="P11" s="173">
        <f t="shared" si="2"/>
        <v>5303.1931949999989</v>
      </c>
      <c r="Q11" s="173">
        <f t="shared" si="2"/>
        <v>5376.1179809639998</v>
      </c>
      <c r="R11" s="173">
        <f t="shared" si="2"/>
        <v>6117.6727033440002</v>
      </c>
      <c r="S11" s="174"/>
      <c r="T11" s="93"/>
      <c r="U11" s="103"/>
      <c r="V11" s="103"/>
      <c r="W11" s="103"/>
      <c r="X11" s="103"/>
      <c r="Y11" s="103"/>
      <c r="Z11" s="97"/>
      <c r="AA11" s="97"/>
      <c r="AB11" s="97"/>
      <c r="AC11" s="97"/>
      <c r="AD11" s="97"/>
      <c r="AE11" s="97"/>
      <c r="AF11" s="97"/>
      <c r="AG11" s="97"/>
      <c r="AH11" s="97"/>
      <c r="AI11" s="142"/>
      <c r="AJ11" s="97"/>
      <c r="AK11" s="97"/>
      <c r="AL11" s="97"/>
      <c r="AM11" s="97"/>
      <c r="AN11" s="97"/>
      <c r="AO11" s="97"/>
      <c r="AP11" s="97"/>
    </row>
    <row r="12" spans="1:42" s="78" customFormat="1" ht="14.25" x14ac:dyDescent="0.2">
      <c r="B12" s="92"/>
      <c r="E12" s="99" t="s">
        <v>19</v>
      </c>
      <c r="F12" s="100">
        <f>SUM(G12:R12)</f>
        <v>28778.21921880799</v>
      </c>
      <c r="G12" s="100">
        <v>2112.2105199999996</v>
      </c>
      <c r="H12" s="100">
        <v>2304.8816019999972</v>
      </c>
      <c r="I12" s="100">
        <v>3229.086505000002</v>
      </c>
      <c r="J12" s="100">
        <v>2823.2008999999994</v>
      </c>
      <c r="K12" s="100">
        <v>2632.1576449999993</v>
      </c>
      <c r="L12" s="100">
        <v>2291.5904224999999</v>
      </c>
      <c r="M12" s="100">
        <v>2390.3788999999956</v>
      </c>
      <c r="N12" s="112">
        <v>1710.4773249999973</v>
      </c>
      <c r="O12" s="100">
        <v>1582.25152</v>
      </c>
      <c r="P12" s="100">
        <v>2517.1931949999989</v>
      </c>
      <c r="Q12" s="100">
        <v>2301.1179809640003</v>
      </c>
      <c r="R12" s="100">
        <v>2883.6727033440002</v>
      </c>
      <c r="S12" s="121"/>
      <c r="T12" s="93"/>
      <c r="U12" s="123"/>
      <c r="V12" s="103"/>
      <c r="W12" s="103"/>
      <c r="X12" s="103"/>
      <c r="Y12" s="103"/>
      <c r="Z12" s="103"/>
      <c r="AA12" s="123"/>
      <c r="AB12" s="123"/>
      <c r="AC12" s="123"/>
      <c r="AD12" s="123"/>
      <c r="AE12" s="123"/>
      <c r="AF12" s="123"/>
      <c r="AG12" s="134"/>
      <c r="AH12" s="134"/>
      <c r="AI12" s="142"/>
      <c r="AJ12" s="97"/>
      <c r="AK12" s="97"/>
      <c r="AL12" s="97"/>
      <c r="AM12" s="97"/>
      <c r="AN12" s="97"/>
      <c r="AO12" s="97"/>
      <c r="AP12" s="97"/>
    </row>
    <row r="13" spans="1:42" s="78" customFormat="1" ht="14.25" x14ac:dyDescent="0.2">
      <c r="B13" s="92"/>
      <c r="E13" s="99" t="s">
        <v>20</v>
      </c>
      <c r="F13" s="100">
        <f>SUM(G13:R13)</f>
        <v>31654</v>
      </c>
      <c r="G13" s="100">
        <v>2777</v>
      </c>
      <c r="H13" s="100">
        <v>852</v>
      </c>
      <c r="I13" s="100">
        <v>2570</v>
      </c>
      <c r="J13" s="100">
        <v>3037</v>
      </c>
      <c r="K13" s="100">
        <v>3780</v>
      </c>
      <c r="L13" s="100">
        <v>3196</v>
      </c>
      <c r="M13" s="100">
        <v>3061</v>
      </c>
      <c r="N13" s="100">
        <v>1425</v>
      </c>
      <c r="O13" s="100">
        <v>1861</v>
      </c>
      <c r="P13" s="100">
        <v>2786</v>
      </c>
      <c r="Q13" s="100">
        <v>3075</v>
      </c>
      <c r="R13" s="100">
        <v>3234</v>
      </c>
      <c r="S13" s="121"/>
      <c r="T13" s="93"/>
      <c r="U13" s="123"/>
      <c r="V13" s="103"/>
      <c r="W13" s="103"/>
      <c r="X13" s="103"/>
      <c r="Y13" s="103"/>
      <c r="Z13" s="97"/>
      <c r="AA13" s="134"/>
      <c r="AB13" s="134"/>
      <c r="AC13" s="134"/>
      <c r="AD13" s="134"/>
      <c r="AE13" s="134"/>
      <c r="AF13" s="134"/>
      <c r="AG13" s="134"/>
      <c r="AH13" s="134"/>
      <c r="AI13" s="142"/>
      <c r="AJ13" s="97"/>
      <c r="AK13" s="97"/>
      <c r="AL13" s="97"/>
      <c r="AM13" s="97"/>
      <c r="AN13" s="97"/>
      <c r="AO13" s="97"/>
      <c r="AP13" s="97"/>
    </row>
    <row r="14" spans="1:42" s="78" customFormat="1" ht="14.25" x14ac:dyDescent="0.2">
      <c r="B14" s="92"/>
      <c r="E14" s="99"/>
      <c r="F14" s="100"/>
      <c r="G14" s="100"/>
      <c r="H14" s="100"/>
      <c r="I14" s="100"/>
      <c r="J14" s="100"/>
      <c r="K14" s="100"/>
      <c r="L14" s="100"/>
      <c r="M14" s="100"/>
      <c r="N14" s="112"/>
      <c r="O14" s="100"/>
      <c r="P14" s="100"/>
      <c r="Q14" s="100"/>
      <c r="R14" s="100"/>
      <c r="S14" s="121"/>
      <c r="T14" s="9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42"/>
      <c r="AJ14" s="97"/>
      <c r="AK14" s="97"/>
      <c r="AL14" s="97"/>
      <c r="AM14" s="97"/>
      <c r="AN14" s="97"/>
      <c r="AO14" s="97"/>
      <c r="AP14" s="97"/>
    </row>
    <row r="15" spans="1:42" s="80" customFormat="1" ht="14.25" x14ac:dyDescent="0.2">
      <c r="A15" s="78"/>
      <c r="B15" s="171"/>
      <c r="C15" s="172"/>
      <c r="D15" s="172"/>
      <c r="E15" s="172" t="s">
        <v>21</v>
      </c>
      <c r="F15" s="173">
        <f>SUM(G15:R15)</f>
        <v>135242</v>
      </c>
      <c r="G15" s="173">
        <f>+G16+G17</f>
        <v>11991</v>
      </c>
      <c r="H15" s="173">
        <f t="shared" ref="H15:R15" si="3">+H16+H17</f>
        <v>14066</v>
      </c>
      <c r="I15" s="173">
        <f t="shared" si="3"/>
        <v>12541</v>
      </c>
      <c r="J15" s="173">
        <f t="shared" si="3"/>
        <v>15154</v>
      </c>
      <c r="K15" s="173">
        <f t="shared" si="3"/>
        <v>10902</v>
      </c>
      <c r="L15" s="173">
        <f t="shared" si="3"/>
        <v>8206</v>
      </c>
      <c r="M15" s="173">
        <f t="shared" si="3"/>
        <v>14352</v>
      </c>
      <c r="N15" s="173">
        <f t="shared" si="3"/>
        <v>6857</v>
      </c>
      <c r="O15" s="173">
        <f t="shared" si="3"/>
        <v>8541</v>
      </c>
      <c r="P15" s="173">
        <f t="shared" si="3"/>
        <v>10557</v>
      </c>
      <c r="Q15" s="173">
        <f t="shared" si="3"/>
        <v>11793</v>
      </c>
      <c r="R15" s="173">
        <f t="shared" si="3"/>
        <v>10282</v>
      </c>
      <c r="S15" s="174"/>
      <c r="T15" s="93"/>
      <c r="U15" s="103"/>
      <c r="V15" s="103"/>
      <c r="W15" s="103"/>
      <c r="X15" s="103"/>
      <c r="Y15" s="103"/>
      <c r="Z15" s="97"/>
      <c r="AA15" s="97"/>
      <c r="AB15" s="97"/>
      <c r="AC15" s="97"/>
      <c r="AD15" s="97"/>
      <c r="AE15" s="97"/>
      <c r="AF15" s="97"/>
      <c r="AG15" s="97"/>
      <c r="AH15" s="97"/>
      <c r="AI15" s="142"/>
      <c r="AJ15" s="97"/>
      <c r="AK15" s="97"/>
      <c r="AL15" s="97"/>
      <c r="AM15" s="97"/>
      <c r="AN15" s="97"/>
      <c r="AO15" s="97"/>
      <c r="AP15" s="97"/>
    </row>
    <row r="16" spans="1:42" s="78" customFormat="1" ht="14.25" x14ac:dyDescent="0.2">
      <c r="B16" s="96"/>
      <c r="C16" s="97"/>
      <c r="D16" s="97"/>
      <c r="E16" s="101" t="s">
        <v>19</v>
      </c>
      <c r="F16" s="98">
        <f>SUM(G16:R16)</f>
        <v>69058</v>
      </c>
      <c r="G16" s="98">
        <v>5052</v>
      </c>
      <c r="H16" s="98">
        <v>8901</v>
      </c>
      <c r="I16" s="98">
        <v>8775</v>
      </c>
      <c r="J16" s="98">
        <v>9522</v>
      </c>
      <c r="K16" s="98">
        <v>5807</v>
      </c>
      <c r="L16" s="98">
        <v>4036</v>
      </c>
      <c r="M16" s="98">
        <v>4999</v>
      </c>
      <c r="N16" s="98">
        <v>4474</v>
      </c>
      <c r="O16" s="98">
        <v>3494</v>
      </c>
      <c r="P16" s="98">
        <v>4110</v>
      </c>
      <c r="Q16" s="98">
        <v>6256</v>
      </c>
      <c r="R16" s="98">
        <v>3632</v>
      </c>
      <c r="S16" s="122"/>
      <c r="T16" s="93"/>
      <c r="U16" s="103"/>
      <c r="V16" s="103"/>
      <c r="W16" s="103"/>
      <c r="X16" s="103"/>
      <c r="Y16" s="103"/>
      <c r="Z16" s="97"/>
      <c r="AA16" s="97"/>
      <c r="AB16" s="97"/>
      <c r="AC16" s="97"/>
      <c r="AD16" s="97"/>
      <c r="AE16" s="97"/>
      <c r="AF16" s="97"/>
      <c r="AG16" s="97"/>
      <c r="AH16" s="97"/>
      <c r="AI16" s="142"/>
      <c r="AJ16" s="97"/>
      <c r="AK16" s="97"/>
      <c r="AL16" s="97"/>
      <c r="AM16" s="97"/>
      <c r="AN16" s="97"/>
      <c r="AO16" s="97"/>
      <c r="AP16" s="97"/>
    </row>
    <row r="17" spans="1:42" s="78" customFormat="1" ht="14.25" x14ac:dyDescent="0.2">
      <c r="B17" s="96"/>
      <c r="C17" s="97"/>
      <c r="D17" s="97"/>
      <c r="E17" s="101" t="s">
        <v>20</v>
      </c>
      <c r="F17" s="98">
        <f>SUM(G17:R17)</f>
        <v>66184</v>
      </c>
      <c r="G17" s="100">
        <v>6939</v>
      </c>
      <c r="H17" s="100">
        <v>5165</v>
      </c>
      <c r="I17" s="100">
        <v>3766</v>
      </c>
      <c r="J17" s="100">
        <v>5632</v>
      </c>
      <c r="K17" s="100">
        <v>5095</v>
      </c>
      <c r="L17" s="100">
        <v>4170</v>
      </c>
      <c r="M17" s="100">
        <v>9353</v>
      </c>
      <c r="N17" s="100">
        <v>2383</v>
      </c>
      <c r="O17" s="100">
        <v>5047</v>
      </c>
      <c r="P17" s="100">
        <v>6447</v>
      </c>
      <c r="Q17" s="100">
        <v>5537</v>
      </c>
      <c r="R17" s="100">
        <v>6650</v>
      </c>
      <c r="S17" s="122"/>
      <c r="T17" s="93"/>
      <c r="U17" s="103"/>
      <c r="V17" s="103"/>
      <c r="W17" s="103"/>
      <c r="X17" s="103"/>
      <c r="Y17" s="103"/>
      <c r="Z17" s="97"/>
      <c r="AA17" s="97"/>
      <c r="AB17" s="97"/>
      <c r="AC17" s="97"/>
      <c r="AD17" s="97"/>
      <c r="AE17" s="97"/>
      <c r="AF17" s="97"/>
      <c r="AG17" s="97"/>
      <c r="AH17" s="97"/>
      <c r="AI17" s="142"/>
      <c r="AJ17" s="97"/>
      <c r="AK17" s="97"/>
      <c r="AL17" s="97"/>
      <c r="AM17" s="97"/>
      <c r="AN17" s="97"/>
      <c r="AO17" s="97"/>
      <c r="AP17" s="97"/>
    </row>
    <row r="18" spans="1:42" s="78" customFormat="1" ht="14.25" x14ac:dyDescent="0.2">
      <c r="B18" s="96"/>
      <c r="C18" s="97"/>
      <c r="D18" s="97"/>
      <c r="E18" s="97"/>
      <c r="F18" s="98"/>
      <c r="G18" s="98"/>
      <c r="H18" s="98"/>
      <c r="I18" s="98"/>
      <c r="J18" s="98"/>
      <c r="K18" s="98"/>
      <c r="L18" s="98"/>
      <c r="M18" s="98"/>
      <c r="N18" s="113"/>
      <c r="O18" s="98"/>
      <c r="P18" s="98"/>
      <c r="Q18" s="98"/>
      <c r="R18" s="98"/>
      <c r="S18" s="122"/>
      <c r="T18" s="93"/>
      <c r="U18" s="103"/>
      <c r="V18" s="103"/>
      <c r="W18" s="103"/>
      <c r="X18" s="103"/>
      <c r="Y18" s="103"/>
      <c r="Z18" s="97"/>
      <c r="AA18" s="97"/>
      <c r="AB18" s="97"/>
      <c r="AC18" s="97"/>
      <c r="AD18" s="97"/>
      <c r="AE18" s="97"/>
      <c r="AF18" s="97"/>
      <c r="AG18" s="97"/>
      <c r="AH18" s="97"/>
      <c r="AI18" s="142"/>
      <c r="AJ18" s="97"/>
      <c r="AK18" s="97"/>
      <c r="AL18" s="97"/>
      <c r="AM18" s="97"/>
      <c r="AN18" s="97"/>
      <c r="AO18" s="97"/>
      <c r="AP18" s="97"/>
    </row>
    <row r="19" spans="1:42" s="80" customFormat="1" ht="16.5" x14ac:dyDescent="0.2">
      <c r="A19" s="78"/>
      <c r="B19" s="171"/>
      <c r="C19" s="172"/>
      <c r="D19" s="172"/>
      <c r="E19" s="172" t="s">
        <v>22</v>
      </c>
      <c r="F19" s="173">
        <f>SUM(G19:R19)</f>
        <v>4831.7949179409625</v>
      </c>
      <c r="G19" s="173">
        <f t="shared" ref="G19:R19" si="4">+G20+G21</f>
        <v>445.304945212897</v>
      </c>
      <c r="H19" s="173">
        <f t="shared" si="4"/>
        <v>676.19986942119795</v>
      </c>
      <c r="I19" s="173">
        <f t="shared" si="4"/>
        <v>424.45603400542859</v>
      </c>
      <c r="J19" s="173">
        <f t="shared" si="4"/>
        <v>306.29622907721972</v>
      </c>
      <c r="K19" s="173">
        <f t="shared" si="4"/>
        <v>262.79765217625402</v>
      </c>
      <c r="L19" s="173">
        <f t="shared" si="4"/>
        <v>431.29732632179599</v>
      </c>
      <c r="M19" s="173">
        <f t="shared" si="4"/>
        <v>257.636025615807</v>
      </c>
      <c r="N19" s="173">
        <f t="shared" si="4"/>
        <v>340.28791437724499</v>
      </c>
      <c r="O19" s="173">
        <f t="shared" si="4"/>
        <v>329.06344491212099</v>
      </c>
      <c r="P19" s="173">
        <f t="shared" si="4"/>
        <v>502.66320813030802</v>
      </c>
      <c r="Q19" s="173">
        <f t="shared" si="4"/>
        <v>471.61543738623004</v>
      </c>
      <c r="R19" s="173">
        <f t="shared" si="4"/>
        <v>384.17683130445897</v>
      </c>
      <c r="S19" s="174"/>
      <c r="T19" s="93"/>
      <c r="U19" s="103"/>
      <c r="V19" s="103"/>
      <c r="W19" s="103"/>
      <c r="X19" s="103"/>
      <c r="Y19" s="103"/>
      <c r="Z19" s="97"/>
      <c r="AA19" s="97"/>
      <c r="AB19" s="97"/>
      <c r="AC19" s="97"/>
      <c r="AD19" s="97"/>
      <c r="AE19" s="97"/>
      <c r="AF19" s="97"/>
      <c r="AG19" s="97"/>
      <c r="AH19" s="97"/>
      <c r="AI19" s="142"/>
      <c r="AJ19" s="97"/>
      <c r="AK19" s="97"/>
      <c r="AL19" s="97"/>
      <c r="AM19" s="97"/>
      <c r="AN19" s="97"/>
      <c r="AO19" s="97"/>
      <c r="AP19" s="97"/>
    </row>
    <row r="20" spans="1:42" s="78" customFormat="1" ht="14.25" x14ac:dyDescent="0.2">
      <c r="B20" s="96"/>
      <c r="C20" s="97"/>
      <c r="D20" s="97"/>
      <c r="E20" s="101" t="s">
        <v>19</v>
      </c>
      <c r="F20" s="98">
        <f>SUM(G20:R20)</f>
        <v>4384.7949179409625</v>
      </c>
      <c r="G20" s="98">
        <v>368.304945212897</v>
      </c>
      <c r="H20" s="98">
        <v>553.19986942119795</v>
      </c>
      <c r="I20" s="98">
        <v>404.45603400542859</v>
      </c>
      <c r="J20" s="98">
        <v>300.29622907721972</v>
      </c>
      <c r="K20" s="98">
        <v>251.79765217625402</v>
      </c>
      <c r="L20" s="98">
        <v>428.29732632179599</v>
      </c>
      <c r="M20" s="98">
        <v>254.636025615807</v>
      </c>
      <c r="N20" s="98">
        <v>328.28791437724499</v>
      </c>
      <c r="O20" s="113">
        <v>303.06344491212099</v>
      </c>
      <c r="P20" s="98">
        <v>463.66320813030802</v>
      </c>
      <c r="Q20" s="98">
        <v>447.61543738623004</v>
      </c>
      <c r="R20" s="98">
        <v>281.17683130445897</v>
      </c>
      <c r="S20" s="122"/>
      <c r="T20" s="93"/>
      <c r="U20" s="103"/>
      <c r="V20" s="103"/>
      <c r="W20" s="103"/>
      <c r="X20" s="103"/>
      <c r="Y20" s="103"/>
      <c r="Z20" s="97"/>
      <c r="AA20" s="97"/>
      <c r="AB20" s="97"/>
      <c r="AC20" s="97"/>
      <c r="AD20" s="97"/>
      <c r="AE20" s="97"/>
      <c r="AF20" s="97"/>
      <c r="AG20" s="97"/>
      <c r="AH20" s="97"/>
      <c r="AI20" s="142"/>
      <c r="AJ20" s="97"/>
      <c r="AK20" s="97"/>
      <c r="AL20" s="97"/>
      <c r="AM20" s="97"/>
      <c r="AN20" s="97"/>
      <c r="AO20" s="97"/>
      <c r="AP20" s="97"/>
    </row>
    <row r="21" spans="1:42" s="78" customFormat="1" ht="14.25" x14ac:dyDescent="0.2">
      <c r="B21" s="96"/>
      <c r="C21" s="97"/>
      <c r="D21" s="97"/>
      <c r="E21" s="101" t="s">
        <v>20</v>
      </c>
      <c r="F21" s="98">
        <f>SUM(G21:R21)</f>
        <v>447</v>
      </c>
      <c r="G21" s="98">
        <v>77</v>
      </c>
      <c r="H21" s="98">
        <v>123</v>
      </c>
      <c r="I21" s="98">
        <v>20</v>
      </c>
      <c r="J21" s="98">
        <v>6</v>
      </c>
      <c r="K21" s="98">
        <v>11</v>
      </c>
      <c r="L21" s="98">
        <v>3</v>
      </c>
      <c r="M21" s="98">
        <v>3</v>
      </c>
      <c r="N21" s="98">
        <v>12</v>
      </c>
      <c r="O21" s="98">
        <v>26</v>
      </c>
      <c r="P21" s="98">
        <v>39</v>
      </c>
      <c r="Q21" s="98">
        <v>24</v>
      </c>
      <c r="R21" s="98">
        <v>103</v>
      </c>
      <c r="S21" s="122"/>
      <c r="T21" s="93"/>
      <c r="U21" s="103"/>
      <c r="V21" s="103"/>
      <c r="W21" s="103"/>
      <c r="X21" s="103"/>
      <c r="Y21" s="103"/>
      <c r="Z21" s="97"/>
      <c r="AA21" s="97"/>
      <c r="AB21" s="97"/>
      <c r="AC21" s="97"/>
      <c r="AD21" s="97"/>
      <c r="AE21" s="97"/>
      <c r="AF21" s="97"/>
      <c r="AG21" s="97"/>
      <c r="AH21" s="97"/>
      <c r="AI21" s="142"/>
      <c r="AJ21" s="97"/>
      <c r="AK21" s="97"/>
      <c r="AL21" s="97"/>
      <c r="AM21" s="97"/>
      <c r="AN21" s="97"/>
      <c r="AO21" s="97"/>
      <c r="AP21" s="97"/>
    </row>
    <row r="22" spans="1:42" s="78" customFormat="1" ht="14.25" x14ac:dyDescent="0.2">
      <c r="B22" s="96"/>
      <c r="C22" s="97"/>
      <c r="D22" s="97"/>
      <c r="E22" s="97"/>
      <c r="F22" s="98"/>
      <c r="G22" s="98"/>
      <c r="H22" s="98"/>
      <c r="I22" s="98"/>
      <c r="J22" s="98"/>
      <c r="K22" s="98"/>
      <c r="L22" s="98"/>
      <c r="M22" s="98"/>
      <c r="N22" s="113"/>
      <c r="O22" s="98"/>
      <c r="P22" s="98"/>
      <c r="Q22" s="98"/>
      <c r="R22" s="98"/>
      <c r="S22" s="122"/>
      <c r="T22" s="93"/>
      <c r="U22" s="103"/>
      <c r="V22" s="103"/>
      <c r="W22" s="103"/>
      <c r="X22" s="103"/>
      <c r="Y22" s="103"/>
      <c r="Z22" s="97"/>
      <c r="AA22" s="97"/>
      <c r="AB22" s="97"/>
      <c r="AC22" s="97"/>
      <c r="AD22" s="97"/>
      <c r="AE22" s="97"/>
      <c r="AF22" s="97"/>
      <c r="AG22" s="97"/>
      <c r="AH22" s="97"/>
      <c r="AI22" s="142"/>
      <c r="AJ22" s="97"/>
      <c r="AK22" s="97"/>
      <c r="AL22" s="97"/>
      <c r="AM22" s="97"/>
      <c r="AN22" s="97"/>
      <c r="AO22" s="97"/>
      <c r="AP22" s="97"/>
    </row>
    <row r="23" spans="1:42" s="80" customFormat="1" ht="14.25" x14ac:dyDescent="0.2">
      <c r="A23" s="78"/>
      <c r="B23" s="171"/>
      <c r="C23" s="172"/>
      <c r="D23" s="172"/>
      <c r="E23" s="172" t="s">
        <v>23</v>
      </c>
      <c r="F23" s="173">
        <f>SUM(G23:R23)</f>
        <v>488898.65099680092</v>
      </c>
      <c r="G23" s="173">
        <f>+G24+G25</f>
        <v>38732.568637538301</v>
      </c>
      <c r="H23" s="173">
        <f t="shared" ref="H23:R23" si="5">+H24+H25</f>
        <v>37049.916377415968</v>
      </c>
      <c r="I23" s="173">
        <f t="shared" si="5"/>
        <v>40295.204223559798</v>
      </c>
      <c r="J23" s="173">
        <f t="shared" si="5"/>
        <v>40690.308549036708</v>
      </c>
      <c r="K23" s="173">
        <f t="shared" si="5"/>
        <v>42861.140842983688</v>
      </c>
      <c r="L23" s="173">
        <f t="shared" si="5"/>
        <v>43070.919748766057</v>
      </c>
      <c r="M23" s="173">
        <f t="shared" si="5"/>
        <v>40754.236089987899</v>
      </c>
      <c r="N23" s="173">
        <f t="shared" si="5"/>
        <v>43853.731037256992</v>
      </c>
      <c r="O23" s="173">
        <f t="shared" si="5"/>
        <v>36285.415066825546</v>
      </c>
      <c r="P23" s="173">
        <f t="shared" si="5"/>
        <v>42998.704904440732</v>
      </c>
      <c r="Q23" s="173">
        <f t="shared" si="5"/>
        <v>40068.958671187516</v>
      </c>
      <c r="R23" s="173">
        <f t="shared" si="5"/>
        <v>42237.546847801641</v>
      </c>
      <c r="S23" s="174"/>
      <c r="T23" s="93"/>
      <c r="U23" s="103"/>
      <c r="V23" s="103"/>
      <c r="W23" s="103"/>
      <c r="X23" s="103"/>
      <c r="Y23" s="103"/>
      <c r="Z23" s="97"/>
      <c r="AA23" s="97"/>
      <c r="AB23" s="97"/>
      <c r="AC23" s="97"/>
      <c r="AD23" s="97"/>
      <c r="AE23" s="97"/>
      <c r="AF23" s="97"/>
      <c r="AG23" s="97"/>
      <c r="AH23" s="97"/>
      <c r="AI23" s="142"/>
      <c r="AJ23" s="97"/>
      <c r="AK23" s="97"/>
      <c r="AL23" s="97"/>
      <c r="AM23" s="97"/>
      <c r="AN23" s="97"/>
      <c r="AO23" s="97"/>
      <c r="AP23" s="97"/>
    </row>
    <row r="24" spans="1:42" s="78" customFormat="1" ht="15" x14ac:dyDescent="0.25">
      <c r="B24" s="96"/>
      <c r="C24" s="97"/>
      <c r="D24" s="97"/>
      <c r="E24" s="101" t="s">
        <v>19</v>
      </c>
      <c r="F24" s="98">
        <f>SUM(G24:R24)</f>
        <v>457764.65099680092</v>
      </c>
      <c r="G24" s="102">
        <v>36989.568637538301</v>
      </c>
      <c r="H24" s="102">
        <v>36459.916377415968</v>
      </c>
      <c r="I24" s="102">
        <v>39316.204223559798</v>
      </c>
      <c r="J24" s="102">
        <v>39065.308549036708</v>
      </c>
      <c r="K24" s="102">
        <v>40156.140842983688</v>
      </c>
      <c r="L24" s="102">
        <v>39143.919748766057</v>
      </c>
      <c r="M24" s="102">
        <v>37094.236089987899</v>
      </c>
      <c r="N24" s="102">
        <v>39813.731037256992</v>
      </c>
      <c r="O24" s="102">
        <v>31762.41506682555</v>
      </c>
      <c r="P24" s="102">
        <v>39492.704904440732</v>
      </c>
      <c r="Q24" s="102">
        <v>38011.958671187516</v>
      </c>
      <c r="R24" s="102">
        <v>40458.546847801641</v>
      </c>
      <c r="S24" s="122"/>
      <c r="T24" s="93"/>
      <c r="U24" s="103"/>
      <c r="V24" s="103"/>
      <c r="W24" s="103"/>
      <c r="X24" s="103"/>
      <c r="Y24" s="103"/>
      <c r="Z24" s="97"/>
      <c r="AA24" s="97"/>
      <c r="AB24" s="97"/>
      <c r="AC24" s="97"/>
      <c r="AD24" s="97"/>
      <c r="AE24" s="97"/>
      <c r="AF24" s="97"/>
      <c r="AG24" s="97"/>
      <c r="AH24" s="97"/>
      <c r="AI24" s="142"/>
      <c r="AJ24" s="97"/>
      <c r="AK24" s="97"/>
      <c r="AL24" s="97"/>
      <c r="AM24" s="97"/>
      <c r="AN24" s="97"/>
      <c r="AO24" s="97"/>
      <c r="AP24" s="97"/>
    </row>
    <row r="25" spans="1:42" s="78" customFormat="1" ht="16.5" x14ac:dyDescent="0.2">
      <c r="B25" s="92"/>
      <c r="E25" s="99" t="s">
        <v>24</v>
      </c>
      <c r="F25" s="93">
        <f>SUM(G25:R25)</f>
        <v>31134</v>
      </c>
      <c r="G25" s="103">
        <v>1743</v>
      </c>
      <c r="H25" s="103">
        <v>590</v>
      </c>
      <c r="I25" s="103">
        <v>979</v>
      </c>
      <c r="J25" s="103">
        <v>1625</v>
      </c>
      <c r="K25" s="103">
        <v>2705</v>
      </c>
      <c r="L25" s="103">
        <v>3927</v>
      </c>
      <c r="M25" s="103">
        <v>3660</v>
      </c>
      <c r="N25" s="103">
        <v>4040</v>
      </c>
      <c r="O25" s="103">
        <v>4523</v>
      </c>
      <c r="P25" s="103">
        <v>3506</v>
      </c>
      <c r="Q25" s="103">
        <v>2057</v>
      </c>
      <c r="R25" s="103">
        <v>1779</v>
      </c>
      <c r="S25" s="121"/>
      <c r="T25" s="93"/>
      <c r="U25" s="103"/>
      <c r="V25" s="103"/>
      <c r="W25" s="103"/>
      <c r="X25" s="103"/>
      <c r="Y25" s="103"/>
      <c r="Z25" s="97"/>
      <c r="AA25" s="97"/>
      <c r="AB25" s="97"/>
      <c r="AC25" s="97"/>
      <c r="AD25" s="97"/>
      <c r="AE25" s="97"/>
      <c r="AF25" s="97"/>
      <c r="AG25" s="97"/>
      <c r="AH25" s="97"/>
      <c r="AI25" s="142"/>
      <c r="AJ25" s="97"/>
      <c r="AK25" s="97"/>
      <c r="AL25" s="97"/>
      <c r="AM25" s="97"/>
      <c r="AN25" s="97"/>
      <c r="AO25" s="97"/>
      <c r="AP25" s="97"/>
    </row>
    <row r="26" spans="1:42" s="78" customFormat="1" ht="14.25" x14ac:dyDescent="0.2">
      <c r="B26" s="92"/>
      <c r="F26" s="93"/>
      <c r="S26" s="121"/>
      <c r="T26" s="93"/>
      <c r="U26" s="103"/>
      <c r="V26" s="103"/>
      <c r="W26" s="103"/>
      <c r="X26" s="103"/>
      <c r="Y26" s="103"/>
      <c r="Z26" s="97"/>
      <c r="AA26" s="97"/>
      <c r="AB26" s="97"/>
      <c r="AC26" s="97"/>
      <c r="AD26" s="97"/>
      <c r="AE26" s="97"/>
      <c r="AF26" s="97"/>
      <c r="AG26" s="97"/>
      <c r="AH26" s="97"/>
      <c r="AI26" s="142"/>
      <c r="AJ26" s="97"/>
      <c r="AK26" s="97"/>
      <c r="AL26" s="97"/>
      <c r="AM26" s="97"/>
      <c r="AN26" s="97"/>
      <c r="AO26" s="97"/>
      <c r="AP26" s="97"/>
    </row>
    <row r="27" spans="1:42" s="76" customFormat="1" ht="18.75" customHeight="1" x14ac:dyDescent="0.2">
      <c r="B27" s="94"/>
      <c r="C27" s="95" t="s">
        <v>25</v>
      </c>
      <c r="D27" s="95" t="s">
        <v>26</v>
      </c>
      <c r="E27" s="95"/>
      <c r="F27" s="91">
        <f>SUM(G27:R27)</f>
        <v>28613.32</v>
      </c>
      <c r="G27" s="91">
        <f>SUM(G29:G31)</f>
        <v>2095.16</v>
      </c>
      <c r="H27" s="91">
        <f t="shared" ref="H27:R27" si="6">SUM(H29:H31)</f>
        <v>1115.9849999999999</v>
      </c>
      <c r="I27" s="91">
        <f t="shared" si="6"/>
        <v>1944.6599999999999</v>
      </c>
      <c r="J27" s="91">
        <f t="shared" si="6"/>
        <v>2006.0509999999999</v>
      </c>
      <c r="K27" s="91">
        <f t="shared" si="6"/>
        <v>4059.1090000000004</v>
      </c>
      <c r="L27" s="91">
        <f t="shared" si="6"/>
        <v>3229.02</v>
      </c>
      <c r="M27" s="91">
        <f t="shared" si="6"/>
        <v>3233.37</v>
      </c>
      <c r="N27" s="91">
        <f t="shared" si="6"/>
        <v>468.61999999999995</v>
      </c>
      <c r="O27" s="91">
        <f t="shared" si="6"/>
        <v>587.51700000000005</v>
      </c>
      <c r="P27" s="91">
        <f t="shared" si="6"/>
        <v>3775.79</v>
      </c>
      <c r="Q27" s="91">
        <f t="shared" si="6"/>
        <v>3245.3594999999996</v>
      </c>
      <c r="R27" s="91">
        <f t="shared" si="6"/>
        <v>2852.6785</v>
      </c>
      <c r="S27" s="120"/>
      <c r="T27" s="116"/>
      <c r="U27" s="117"/>
      <c r="V27" s="117"/>
      <c r="W27" s="117"/>
      <c r="X27" s="117"/>
      <c r="Y27" s="117"/>
      <c r="Z27" s="132"/>
      <c r="AA27" s="132"/>
      <c r="AB27" s="132"/>
      <c r="AC27" s="132"/>
      <c r="AD27" s="132"/>
      <c r="AE27" s="132"/>
      <c r="AF27" s="132"/>
      <c r="AG27" s="132"/>
      <c r="AH27" s="132"/>
      <c r="AI27" s="140"/>
      <c r="AJ27" s="132"/>
      <c r="AK27" s="132"/>
      <c r="AL27" s="132"/>
      <c r="AM27" s="132"/>
      <c r="AN27" s="132"/>
      <c r="AO27" s="132"/>
      <c r="AP27" s="132"/>
    </row>
    <row r="28" spans="1:42" s="78" customFormat="1" ht="19.5" customHeight="1" x14ac:dyDescent="0.2">
      <c r="B28" s="92"/>
      <c r="F28" s="93"/>
      <c r="G28" s="93"/>
      <c r="H28" s="93"/>
      <c r="I28" s="93"/>
      <c r="J28" s="93" t="s">
        <v>27</v>
      </c>
      <c r="K28" s="93"/>
      <c r="L28" s="93"/>
      <c r="M28" s="93"/>
      <c r="N28" s="93"/>
      <c r="O28" s="93"/>
      <c r="P28" s="93"/>
      <c r="Q28" s="93"/>
      <c r="R28" s="93"/>
      <c r="S28" s="121"/>
      <c r="T28" s="93"/>
      <c r="U28" s="103"/>
      <c r="V28" s="103"/>
      <c r="W28" s="103"/>
      <c r="X28" s="103"/>
      <c r="Y28" s="103"/>
      <c r="Z28" s="135"/>
      <c r="AA28" s="97"/>
      <c r="AB28" s="97"/>
      <c r="AC28" s="97"/>
      <c r="AD28" s="97"/>
      <c r="AE28" s="97"/>
      <c r="AF28" s="97"/>
      <c r="AG28" s="97"/>
      <c r="AH28" s="97"/>
      <c r="AI28" s="142"/>
      <c r="AJ28" s="97"/>
      <c r="AK28" s="97"/>
      <c r="AL28" s="97"/>
      <c r="AM28" s="97"/>
      <c r="AN28" s="97"/>
      <c r="AO28" s="97"/>
      <c r="AP28" s="97"/>
    </row>
    <row r="29" spans="1:42" s="78" customFormat="1" ht="14.25" x14ac:dyDescent="0.2">
      <c r="B29" s="92"/>
      <c r="D29" s="104"/>
      <c r="E29" s="78" t="s">
        <v>28</v>
      </c>
      <c r="F29" s="93">
        <f>SUM(G29:R29)</f>
        <v>6649.0785000000005</v>
      </c>
      <c r="G29" s="103">
        <v>856.1</v>
      </c>
      <c r="H29" s="103">
        <v>70.06</v>
      </c>
      <c r="I29" s="103">
        <v>61.91</v>
      </c>
      <c r="J29" s="103">
        <v>83.509</v>
      </c>
      <c r="K29" s="103">
        <v>1023.485</v>
      </c>
      <c r="L29" s="103">
        <v>625.25</v>
      </c>
      <c r="M29" s="103">
        <v>1729.56</v>
      </c>
      <c r="N29" s="103">
        <v>291.58999999999997</v>
      </c>
      <c r="O29" s="103">
        <v>54.26</v>
      </c>
      <c r="P29" s="103">
        <v>225.47</v>
      </c>
      <c r="Q29" s="103">
        <v>497.24700000000001</v>
      </c>
      <c r="R29" s="103">
        <v>1130.6375</v>
      </c>
      <c r="S29" s="121"/>
      <c r="T29" s="93"/>
      <c r="U29" s="103"/>
      <c r="V29" s="103"/>
      <c r="W29" s="103"/>
      <c r="X29" s="124"/>
      <c r="Y29" s="103"/>
      <c r="Z29" s="97"/>
      <c r="AA29" s="97"/>
      <c r="AB29" s="97"/>
      <c r="AC29" s="97"/>
      <c r="AD29" s="97"/>
      <c r="AE29" s="97"/>
      <c r="AF29" s="97"/>
      <c r="AG29" s="97"/>
      <c r="AH29" s="97"/>
      <c r="AI29" s="142"/>
      <c r="AJ29" s="97"/>
      <c r="AK29" s="97"/>
      <c r="AL29" s="97"/>
      <c r="AM29" s="97"/>
      <c r="AN29" s="97"/>
      <c r="AO29" s="97"/>
      <c r="AP29" s="97"/>
    </row>
    <row r="30" spans="1:42" s="78" customFormat="1" ht="14.25" customHeight="1" x14ac:dyDescent="0.2">
      <c r="B30" s="92"/>
      <c r="D30" s="104"/>
      <c r="E30" s="78" t="s">
        <v>29</v>
      </c>
      <c r="F30" s="93">
        <f>SUM(G30:R30)</f>
        <v>7412.8670000000011</v>
      </c>
      <c r="G30" s="103">
        <v>311.64999999999998</v>
      </c>
      <c r="H30" s="103">
        <v>302.89999999999998</v>
      </c>
      <c r="I30" s="103">
        <v>583</v>
      </c>
      <c r="J30" s="103">
        <v>859.76</v>
      </c>
      <c r="K30" s="103">
        <v>568.11</v>
      </c>
      <c r="L30" s="103">
        <v>1959.19</v>
      </c>
      <c r="M30" s="103">
        <v>23.62</v>
      </c>
      <c r="N30" s="103">
        <v>29.39</v>
      </c>
      <c r="O30" s="103">
        <v>476.92700000000002</v>
      </c>
      <c r="P30" s="103">
        <v>1190.3699999999999</v>
      </c>
      <c r="Q30" s="103">
        <v>169.56</v>
      </c>
      <c r="R30" s="103">
        <v>938.39</v>
      </c>
      <c r="S30" s="121"/>
      <c r="T30" s="93"/>
      <c r="U30" s="103"/>
      <c r="V30" s="103"/>
      <c r="W30" s="103"/>
      <c r="X30" s="124"/>
      <c r="Y30" s="103"/>
      <c r="Z30" s="97"/>
      <c r="AA30" s="97"/>
      <c r="AB30" s="97"/>
      <c r="AC30" s="97"/>
      <c r="AD30" s="97"/>
      <c r="AE30" s="97"/>
      <c r="AF30" s="97"/>
      <c r="AG30" s="97"/>
      <c r="AH30" s="97"/>
      <c r="AI30" s="142"/>
      <c r="AJ30" s="97"/>
      <c r="AK30" s="97"/>
      <c r="AL30" s="97"/>
      <c r="AM30" s="97"/>
      <c r="AN30" s="97"/>
      <c r="AO30" s="97"/>
      <c r="AP30" s="97"/>
    </row>
    <row r="31" spans="1:42" s="78" customFormat="1" ht="14.25" x14ac:dyDescent="0.2">
      <c r="B31" s="92"/>
      <c r="D31" s="104"/>
      <c r="E31" s="78" t="s">
        <v>30</v>
      </c>
      <c r="F31" s="93">
        <f>SUM(G31:R31)</f>
        <v>14551.374499999998</v>
      </c>
      <c r="G31" s="103">
        <v>927.41</v>
      </c>
      <c r="H31" s="103">
        <v>743.02499999999998</v>
      </c>
      <c r="I31" s="103">
        <v>1299.75</v>
      </c>
      <c r="J31" s="103">
        <v>1062.7819999999999</v>
      </c>
      <c r="K31" s="103">
        <v>2467.5140000000001</v>
      </c>
      <c r="L31" s="103">
        <v>644.58000000000004</v>
      </c>
      <c r="M31" s="103">
        <v>1480.19</v>
      </c>
      <c r="N31" s="103">
        <v>147.63999999999999</v>
      </c>
      <c r="O31" s="103">
        <v>56.33</v>
      </c>
      <c r="P31" s="103">
        <v>2359.9499999999998</v>
      </c>
      <c r="Q31" s="103">
        <v>2578.5524999999998</v>
      </c>
      <c r="R31" s="103">
        <v>783.65099999999995</v>
      </c>
      <c r="S31" s="121"/>
      <c r="T31" s="93"/>
      <c r="U31" s="103"/>
      <c r="V31" s="103"/>
      <c r="W31" s="103"/>
      <c r="X31" s="124"/>
      <c r="Y31" s="103"/>
      <c r="Z31" s="97"/>
      <c r="AA31" s="97"/>
      <c r="AB31" s="97"/>
      <c r="AC31" s="97"/>
      <c r="AD31" s="97"/>
      <c r="AE31" s="97"/>
      <c r="AF31" s="97"/>
      <c r="AG31" s="97"/>
      <c r="AH31" s="97"/>
      <c r="AI31" s="142"/>
      <c r="AJ31" s="97"/>
      <c r="AK31" s="97"/>
      <c r="AL31" s="97"/>
      <c r="AM31" s="97"/>
      <c r="AN31" s="97"/>
      <c r="AO31" s="97"/>
      <c r="AP31" s="97"/>
    </row>
    <row r="32" spans="1:42" s="78" customFormat="1" ht="14.25" x14ac:dyDescent="0.2">
      <c r="B32" s="92"/>
      <c r="D32" s="104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121"/>
      <c r="T32" s="93"/>
      <c r="U32" s="103"/>
      <c r="V32" s="103"/>
      <c r="W32" s="103"/>
      <c r="X32" s="124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42"/>
      <c r="AJ32" s="97"/>
      <c r="AK32" s="97"/>
      <c r="AL32" s="97"/>
      <c r="AM32" s="97"/>
      <c r="AN32" s="97"/>
      <c r="AO32" s="97"/>
      <c r="AP32" s="97"/>
    </row>
    <row r="33" spans="2:42" s="78" customFormat="1" ht="15" x14ac:dyDescent="0.2">
      <c r="B33" s="94"/>
      <c r="C33" s="95" t="s">
        <v>31</v>
      </c>
      <c r="D33" s="95" t="s">
        <v>32</v>
      </c>
      <c r="E33" s="95"/>
      <c r="F33" s="95">
        <f>SUM(G33:R33)</f>
        <v>27295.395000000004</v>
      </c>
      <c r="G33" s="95">
        <f>SUM(G35:G36)</f>
        <v>2834.44</v>
      </c>
      <c r="H33" s="95">
        <f t="shared" ref="H33:R33" si="7">SUM(H35:H36)</f>
        <v>1636.37</v>
      </c>
      <c r="I33" s="95">
        <f t="shared" si="7"/>
        <v>1584.61</v>
      </c>
      <c r="J33" s="95">
        <f t="shared" si="7"/>
        <v>2293.33</v>
      </c>
      <c r="K33" s="95">
        <f t="shared" si="7"/>
        <v>2318.7399999999998</v>
      </c>
      <c r="L33" s="95">
        <f t="shared" si="7"/>
        <v>1925.35</v>
      </c>
      <c r="M33" s="95">
        <f t="shared" si="7"/>
        <v>1480.94</v>
      </c>
      <c r="N33" s="95">
        <f t="shared" si="7"/>
        <v>2393.39</v>
      </c>
      <c r="O33" s="95">
        <f t="shared" si="7"/>
        <v>2760.66</v>
      </c>
      <c r="P33" s="95">
        <f t="shared" si="7"/>
        <v>2915.59</v>
      </c>
      <c r="Q33" s="95">
        <f t="shared" si="7"/>
        <v>2557.6999999999998</v>
      </c>
      <c r="R33" s="95">
        <f t="shared" si="7"/>
        <v>2594.2750000000001</v>
      </c>
      <c r="S33" s="125"/>
      <c r="T33" s="93"/>
      <c r="U33" s="126"/>
      <c r="V33" s="103"/>
      <c r="W33" s="103"/>
      <c r="X33" s="103"/>
      <c r="Y33" s="103"/>
      <c r="Z33" s="103"/>
      <c r="AA33" s="126"/>
      <c r="AB33" s="126"/>
      <c r="AC33" s="126"/>
      <c r="AD33" s="126"/>
      <c r="AE33" s="126"/>
      <c r="AF33" s="126"/>
      <c r="AG33" s="97"/>
      <c r="AH33" s="97"/>
      <c r="AI33" s="142"/>
      <c r="AJ33" s="97"/>
      <c r="AK33" s="97"/>
      <c r="AL33" s="97"/>
      <c r="AM33" s="97"/>
      <c r="AN33" s="97"/>
      <c r="AO33" s="97"/>
      <c r="AP33" s="97"/>
    </row>
    <row r="34" spans="2:42" s="78" customFormat="1" ht="15" x14ac:dyDescent="0.2">
      <c r="B34" s="105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127"/>
      <c r="T34" s="93"/>
      <c r="U34" s="126"/>
      <c r="V34" s="103"/>
      <c r="W34" s="103"/>
      <c r="X34" s="103"/>
      <c r="Y34" s="103"/>
      <c r="Z34" s="103"/>
      <c r="AA34" s="126"/>
      <c r="AB34" s="126"/>
      <c r="AC34" s="126"/>
      <c r="AD34" s="126"/>
      <c r="AE34" s="126"/>
      <c r="AF34" s="126"/>
      <c r="AG34" s="97"/>
      <c r="AH34" s="97"/>
      <c r="AI34" s="142"/>
      <c r="AJ34" s="97"/>
      <c r="AK34" s="97"/>
      <c r="AL34" s="97"/>
      <c r="AM34" s="97"/>
      <c r="AN34" s="97"/>
      <c r="AO34" s="97"/>
      <c r="AP34" s="97"/>
    </row>
    <row r="35" spans="2:42" s="78" customFormat="1" ht="16.5" x14ac:dyDescent="0.2">
      <c r="B35" s="92"/>
      <c r="E35" s="99" t="s">
        <v>33</v>
      </c>
      <c r="F35" s="93">
        <f>SUM(G35:R35)</f>
        <v>2350.3950000000004</v>
      </c>
      <c r="G35" s="106">
        <v>70.44</v>
      </c>
      <c r="H35" s="106">
        <v>112.37</v>
      </c>
      <c r="I35" s="106">
        <v>97.61</v>
      </c>
      <c r="J35" s="106">
        <v>236.33</v>
      </c>
      <c r="K35" s="106">
        <v>275.74</v>
      </c>
      <c r="L35" s="106">
        <v>257.35000000000002</v>
      </c>
      <c r="M35" s="106">
        <v>36.94</v>
      </c>
      <c r="N35" s="106">
        <v>9.39</v>
      </c>
      <c r="O35" s="106">
        <v>0.66</v>
      </c>
      <c r="P35" s="106">
        <v>428.59</v>
      </c>
      <c r="Q35" s="106">
        <v>635.70000000000005</v>
      </c>
      <c r="R35" s="106">
        <v>189.27500000000001</v>
      </c>
      <c r="S35" s="121"/>
      <c r="T35" s="93"/>
      <c r="U35" s="103"/>
      <c r="V35" s="103"/>
      <c r="W35" s="103"/>
      <c r="X35" s="103"/>
      <c r="Y35" s="103"/>
      <c r="Z35" s="97"/>
      <c r="AA35" s="97"/>
      <c r="AB35" s="97"/>
      <c r="AC35" s="97"/>
      <c r="AD35" s="97"/>
      <c r="AE35" s="97"/>
      <c r="AF35" s="97"/>
      <c r="AG35" s="97"/>
      <c r="AH35" s="97"/>
      <c r="AI35" s="142"/>
      <c r="AJ35" s="97"/>
      <c r="AK35" s="97"/>
      <c r="AL35" s="97"/>
      <c r="AM35" s="97"/>
      <c r="AN35" s="97"/>
      <c r="AO35" s="97"/>
      <c r="AP35" s="97"/>
    </row>
    <row r="36" spans="2:42" s="78" customFormat="1" ht="14.25" x14ac:dyDescent="0.2">
      <c r="B36" s="92"/>
      <c r="E36" s="99" t="s">
        <v>20</v>
      </c>
      <c r="F36" s="93">
        <f>SUM(G36:R36)</f>
        <v>24945</v>
      </c>
      <c r="G36" s="106">
        <v>2764</v>
      </c>
      <c r="H36" s="106">
        <v>1524</v>
      </c>
      <c r="I36" s="106">
        <v>1487</v>
      </c>
      <c r="J36" s="106">
        <v>2057</v>
      </c>
      <c r="K36" s="106">
        <v>2043</v>
      </c>
      <c r="L36" s="106">
        <v>1668</v>
      </c>
      <c r="M36" s="106">
        <v>1444</v>
      </c>
      <c r="N36" s="106">
        <v>2384</v>
      </c>
      <c r="O36" s="106">
        <v>2760</v>
      </c>
      <c r="P36" s="106">
        <v>2487</v>
      </c>
      <c r="Q36" s="106">
        <v>1922</v>
      </c>
      <c r="R36" s="106">
        <v>2405</v>
      </c>
      <c r="S36" s="121"/>
      <c r="T36" s="93"/>
      <c r="U36" s="103"/>
      <c r="V36" s="103"/>
      <c r="W36" s="103"/>
      <c r="X36" s="103"/>
      <c r="Y36" s="103"/>
      <c r="Z36" s="97"/>
      <c r="AA36" s="97"/>
      <c r="AB36" s="97"/>
      <c r="AC36" s="97"/>
      <c r="AD36" s="97"/>
      <c r="AE36" s="97"/>
      <c r="AF36" s="97"/>
      <c r="AG36" s="97"/>
      <c r="AH36" s="97"/>
      <c r="AI36" s="142"/>
      <c r="AJ36" s="97"/>
      <c r="AK36" s="97"/>
      <c r="AL36" s="97"/>
      <c r="AM36" s="97"/>
      <c r="AN36" s="97"/>
      <c r="AO36" s="97"/>
      <c r="AP36" s="97"/>
    </row>
    <row r="37" spans="2:42" s="78" customFormat="1" ht="14.25" x14ac:dyDescent="0.2">
      <c r="B37" s="107"/>
      <c r="C37" s="108"/>
      <c r="D37" s="108"/>
      <c r="E37" s="108"/>
      <c r="F37" s="109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2"/>
      <c r="T37" s="93"/>
      <c r="U37" s="103"/>
      <c r="V37" s="103"/>
      <c r="W37" s="103"/>
      <c r="X37" s="103"/>
      <c r="Y37" s="103"/>
      <c r="Z37" s="97"/>
      <c r="AA37" s="97"/>
      <c r="AB37" s="97"/>
      <c r="AC37" s="97"/>
      <c r="AD37" s="97"/>
      <c r="AE37" s="97"/>
      <c r="AF37" s="97"/>
      <c r="AG37" s="97"/>
      <c r="AH37" s="97"/>
      <c r="AI37" s="142"/>
      <c r="AJ37" s="97"/>
      <c r="AK37" s="97"/>
      <c r="AL37" s="97"/>
      <c r="AM37" s="97"/>
      <c r="AN37" s="97"/>
      <c r="AO37" s="97"/>
      <c r="AP37" s="97"/>
    </row>
    <row r="38" spans="2:42" ht="1.5" customHeight="1" x14ac:dyDescent="0.2"/>
    <row r="39" spans="2:42" ht="20.25" customHeight="1" x14ac:dyDescent="0.2">
      <c r="B39" s="83" t="s">
        <v>34</v>
      </c>
    </row>
    <row r="40" spans="2:42" ht="14.25" customHeight="1" x14ac:dyDescent="0.2">
      <c r="B40" s="83" t="s">
        <v>35</v>
      </c>
    </row>
    <row r="41" spans="2:42" ht="14.25" customHeight="1" x14ac:dyDescent="0.2">
      <c r="B41" s="83" t="s">
        <v>36</v>
      </c>
    </row>
    <row r="42" spans="2:42" ht="14.25" customHeight="1" x14ac:dyDescent="0.2">
      <c r="B42" s="83" t="s">
        <v>37</v>
      </c>
    </row>
    <row r="43" spans="2:42" s="81" customFormat="1" ht="15" customHeight="1" x14ac:dyDescent="0.2">
      <c r="B43" s="83" t="s">
        <v>38</v>
      </c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28"/>
      <c r="V43" s="128"/>
      <c r="W43" s="128"/>
      <c r="X43" s="128"/>
      <c r="Y43" s="128"/>
      <c r="Z43" s="136"/>
      <c r="AA43" s="136"/>
      <c r="AB43" s="136"/>
      <c r="AC43" s="136"/>
      <c r="AD43" s="136"/>
      <c r="AE43" s="136"/>
      <c r="AF43" s="136"/>
      <c r="AG43" s="136"/>
      <c r="AH43" s="136"/>
      <c r="AI43" s="143"/>
      <c r="AJ43" s="136"/>
      <c r="AK43" s="136"/>
      <c r="AL43" s="136"/>
      <c r="AM43" s="136"/>
      <c r="AN43" s="136"/>
      <c r="AO43" s="136"/>
      <c r="AP43" s="136"/>
    </row>
    <row r="44" spans="2:42" ht="12" customHeight="1" x14ac:dyDescent="0.2"/>
    <row r="45" spans="2:42" s="82" customFormat="1" ht="12" customHeight="1" x14ac:dyDescent="0.2"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29"/>
      <c r="V45" s="129"/>
      <c r="W45" s="129"/>
      <c r="X45" s="129"/>
      <c r="Y45" s="129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</row>
    <row r="46" spans="2:42" s="82" customFormat="1" ht="12" customHeight="1" x14ac:dyDescent="0.2"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29"/>
      <c r="V46" s="129"/>
      <c r="W46" s="129"/>
      <c r="X46" s="129"/>
      <c r="Y46" s="129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</row>
    <row r="47" spans="2:42" s="82" customFormat="1" ht="12" customHeight="1" x14ac:dyDescent="0.2"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30"/>
      <c r="V47" s="130"/>
      <c r="W47" s="130"/>
      <c r="X47" s="130"/>
      <c r="Y47" s="130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</row>
    <row r="48" spans="2:42" s="82" customFormat="1" ht="12" customHeight="1" x14ac:dyDescent="0.2"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AI48" s="138"/>
      <c r="AJ48" s="138"/>
      <c r="AK48" s="138"/>
      <c r="AL48" s="138"/>
      <c r="AM48" s="138"/>
      <c r="AN48" s="138"/>
      <c r="AO48" s="138"/>
      <c r="AP48" s="138"/>
    </row>
    <row r="49" spans="3:42" s="82" customFormat="1" ht="12" customHeight="1" x14ac:dyDescent="0.2"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AI49" s="138"/>
      <c r="AJ49" s="138"/>
      <c r="AK49" s="138"/>
      <c r="AL49" s="138"/>
      <c r="AM49" s="138"/>
      <c r="AN49" s="138"/>
      <c r="AO49" s="138"/>
      <c r="AP49" s="138"/>
    </row>
    <row r="50" spans="3:42" s="82" customFormat="1" ht="12" customHeight="1" x14ac:dyDescent="0.2"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AI50" s="138"/>
      <c r="AJ50" s="138"/>
      <c r="AK50" s="138"/>
      <c r="AL50" s="138"/>
      <c r="AM50" s="138"/>
      <c r="AN50" s="138"/>
      <c r="AO50" s="138"/>
      <c r="AP50" s="138"/>
    </row>
    <row r="51" spans="3:42" s="82" customFormat="1" ht="12" customHeight="1" x14ac:dyDescent="0.2"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AI51" s="138"/>
      <c r="AJ51" s="138"/>
      <c r="AK51" s="138"/>
      <c r="AL51" s="138"/>
      <c r="AM51" s="138"/>
      <c r="AN51" s="138"/>
      <c r="AO51" s="138"/>
      <c r="AP51" s="138"/>
    </row>
    <row r="52" spans="3:42" s="82" customFormat="1" ht="12" customHeight="1" x14ac:dyDescent="0.2"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AI52" s="138"/>
      <c r="AJ52" s="138"/>
      <c r="AK52" s="138"/>
      <c r="AL52" s="138"/>
      <c r="AM52" s="138"/>
      <c r="AN52" s="138"/>
      <c r="AO52" s="138"/>
      <c r="AP52" s="138"/>
    </row>
    <row r="53" spans="3:42" s="82" customFormat="1" x14ac:dyDescent="0.2"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AI53" s="138"/>
      <c r="AJ53" s="138"/>
      <c r="AK53" s="138"/>
      <c r="AL53" s="138"/>
      <c r="AM53" s="138"/>
      <c r="AN53" s="138"/>
      <c r="AO53" s="138"/>
      <c r="AP53" s="138"/>
    </row>
    <row r="54" spans="3:42" s="82" customFormat="1" x14ac:dyDescent="0.2"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AI54" s="138"/>
      <c r="AJ54" s="138"/>
      <c r="AK54" s="138"/>
      <c r="AL54" s="138"/>
      <c r="AM54" s="138"/>
      <c r="AN54" s="138"/>
      <c r="AO54" s="138"/>
      <c r="AP54" s="138"/>
    </row>
    <row r="55" spans="3:42" s="82" customFormat="1" x14ac:dyDescent="0.2"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AI55" s="138"/>
      <c r="AJ55" s="138"/>
      <c r="AK55" s="138"/>
      <c r="AL55" s="138"/>
      <c r="AM55" s="138"/>
      <c r="AN55" s="138"/>
      <c r="AO55" s="138"/>
      <c r="AP55" s="138"/>
    </row>
    <row r="56" spans="3:42" s="82" customFormat="1" x14ac:dyDescent="0.2"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AI56" s="138"/>
      <c r="AJ56" s="138"/>
      <c r="AK56" s="138"/>
      <c r="AL56" s="138"/>
      <c r="AM56" s="138"/>
      <c r="AN56" s="138"/>
      <c r="AO56" s="138"/>
      <c r="AP56" s="138"/>
    </row>
    <row r="57" spans="3:42" s="82" customFormat="1" x14ac:dyDescent="0.2"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AI57" s="138"/>
      <c r="AJ57" s="138"/>
      <c r="AK57" s="138"/>
      <c r="AL57" s="138"/>
      <c r="AM57" s="138"/>
      <c r="AN57" s="138"/>
      <c r="AO57" s="138"/>
      <c r="AP57" s="138"/>
    </row>
    <row r="58" spans="3:42" s="82" customFormat="1" x14ac:dyDescent="0.2"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AI58" s="138"/>
      <c r="AJ58" s="138"/>
      <c r="AK58" s="138"/>
      <c r="AL58" s="138"/>
      <c r="AM58" s="138"/>
      <c r="AN58" s="138"/>
      <c r="AO58" s="138"/>
      <c r="AP58" s="138"/>
    </row>
    <row r="59" spans="3:42" s="82" customFormat="1" x14ac:dyDescent="0.2">
      <c r="C59" s="175"/>
      <c r="D59" s="175"/>
      <c r="E59" s="175"/>
      <c r="F59" s="175"/>
      <c r="G59" s="175"/>
      <c r="H59" s="175"/>
      <c r="I59" s="175"/>
      <c r="J59" s="176"/>
      <c r="K59" s="176"/>
      <c r="L59" s="176"/>
      <c r="M59" s="176"/>
      <c r="N59" s="176"/>
      <c r="O59" s="176"/>
      <c r="P59" s="176"/>
      <c r="Q59" s="176"/>
      <c r="R59" s="176"/>
      <c r="S59" s="111"/>
      <c r="T59" s="111"/>
      <c r="U59" s="130"/>
      <c r="V59" s="130"/>
      <c r="W59" s="130"/>
      <c r="X59" s="130"/>
      <c r="Y59" s="130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</row>
    <row r="60" spans="3:42" s="82" customFormat="1" x14ac:dyDescent="0.2">
      <c r="C60" s="175"/>
      <c r="D60" s="175"/>
      <c r="E60" s="175"/>
      <c r="F60" s="175"/>
      <c r="G60" s="175"/>
      <c r="H60" s="175"/>
      <c r="I60" s="175"/>
      <c r="J60" s="176"/>
      <c r="K60" s="176"/>
      <c r="L60" s="176"/>
      <c r="M60" s="176"/>
      <c r="N60" s="176"/>
      <c r="O60" s="176"/>
      <c r="P60" s="176"/>
      <c r="Q60" s="176"/>
      <c r="R60" s="176"/>
      <c r="S60" s="111"/>
      <c r="T60" s="111"/>
      <c r="U60" s="130"/>
      <c r="V60" s="130"/>
      <c r="W60" s="130"/>
      <c r="X60" s="130"/>
      <c r="Y60" s="130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</row>
    <row r="61" spans="3:42" s="82" customFormat="1" x14ac:dyDescent="0.2">
      <c r="C61" s="175"/>
      <c r="D61" s="175"/>
      <c r="E61" s="175"/>
      <c r="F61" s="175"/>
      <c r="G61" s="175"/>
      <c r="H61" s="175"/>
      <c r="I61" s="175"/>
      <c r="J61" s="176"/>
      <c r="K61" s="176"/>
      <c r="L61" s="176"/>
      <c r="M61" s="176"/>
      <c r="N61" s="176"/>
      <c r="O61" s="176"/>
      <c r="P61" s="176"/>
      <c r="Q61" s="176"/>
      <c r="R61" s="176"/>
      <c r="S61" s="111"/>
      <c r="T61" s="111"/>
      <c r="U61" s="130"/>
      <c r="V61" s="130"/>
      <c r="W61" s="130"/>
      <c r="X61" s="130"/>
      <c r="Y61" s="130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</row>
    <row r="62" spans="3:42" s="82" customFormat="1" x14ac:dyDescent="0.2">
      <c r="C62" s="175"/>
      <c r="D62" s="175"/>
      <c r="E62" s="175"/>
      <c r="F62" s="175"/>
      <c r="G62" s="175"/>
      <c r="H62" s="175"/>
      <c r="I62" s="175"/>
      <c r="J62" s="176"/>
      <c r="K62" s="176"/>
      <c r="L62" s="176"/>
      <c r="M62" s="176"/>
      <c r="N62" s="176"/>
      <c r="O62" s="176"/>
      <c r="P62" s="176"/>
      <c r="Q62" s="176"/>
      <c r="R62" s="176"/>
      <c r="S62" s="111"/>
      <c r="T62" s="111"/>
      <c r="U62" s="130"/>
      <c r="V62" s="130"/>
      <c r="W62" s="130"/>
      <c r="X62" s="130"/>
      <c r="Y62" s="130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</row>
    <row r="63" spans="3:42" s="82" customFormat="1" x14ac:dyDescent="0.2">
      <c r="C63" s="175"/>
      <c r="D63" s="175"/>
      <c r="E63" s="175"/>
      <c r="F63" s="175"/>
      <c r="G63" s="175"/>
      <c r="H63" s="175"/>
      <c r="I63" s="175"/>
      <c r="J63" s="176"/>
      <c r="K63" s="176"/>
      <c r="L63" s="176"/>
      <c r="M63" s="176"/>
      <c r="N63" s="176"/>
      <c r="O63" s="176"/>
      <c r="P63" s="176"/>
      <c r="Q63" s="176"/>
      <c r="R63" s="176"/>
      <c r="S63" s="111"/>
      <c r="T63" s="111"/>
      <c r="U63" s="130"/>
      <c r="V63" s="130"/>
      <c r="W63" s="130"/>
      <c r="X63" s="130"/>
      <c r="Y63" s="130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</row>
    <row r="64" spans="3:42" s="82" customFormat="1" x14ac:dyDescent="0.2">
      <c r="C64" s="175"/>
      <c r="D64" s="175"/>
      <c r="E64" s="175"/>
      <c r="F64" s="175"/>
      <c r="G64" s="175"/>
      <c r="H64" s="175"/>
      <c r="I64" s="175"/>
      <c r="J64" s="176"/>
      <c r="K64" s="176"/>
      <c r="L64" s="176"/>
      <c r="M64" s="176"/>
      <c r="N64" s="176"/>
      <c r="O64" s="176"/>
      <c r="P64" s="176"/>
      <c r="Q64" s="176"/>
      <c r="R64" s="176"/>
      <c r="S64" s="111"/>
      <c r="T64" s="111"/>
      <c r="U64" s="130"/>
      <c r="V64" s="130"/>
      <c r="W64" s="130"/>
      <c r="X64" s="130"/>
      <c r="Y64" s="130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</row>
    <row r="65" spans="3:42" s="82" customFormat="1" x14ac:dyDescent="0.2">
      <c r="C65" s="175"/>
      <c r="D65" s="175"/>
      <c r="E65" s="177"/>
      <c r="F65" s="175" t="s">
        <v>4</v>
      </c>
      <c r="G65" s="175" t="s">
        <v>5</v>
      </c>
      <c r="H65" s="175" t="s">
        <v>6</v>
      </c>
      <c r="I65" s="175" t="s">
        <v>7</v>
      </c>
      <c r="J65" s="175" t="s">
        <v>8</v>
      </c>
      <c r="K65" s="175" t="s">
        <v>9</v>
      </c>
      <c r="L65" s="175" t="s">
        <v>10</v>
      </c>
      <c r="M65" s="175" t="s">
        <v>11</v>
      </c>
      <c r="N65" s="175" t="s">
        <v>12</v>
      </c>
      <c r="O65" s="175" t="s">
        <v>13</v>
      </c>
      <c r="P65" s="175" t="s">
        <v>14</v>
      </c>
      <c r="Q65" s="175" t="s">
        <v>15</v>
      </c>
      <c r="R65" s="176"/>
      <c r="S65" s="111"/>
      <c r="T65" s="111"/>
      <c r="U65" s="130"/>
      <c r="V65" s="130"/>
      <c r="W65" s="130"/>
      <c r="X65" s="130"/>
      <c r="Y65" s="130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</row>
    <row r="66" spans="3:42" s="82" customFormat="1" x14ac:dyDescent="0.2">
      <c r="C66" s="175"/>
      <c r="D66" s="175"/>
      <c r="E66" s="178" t="s">
        <v>39</v>
      </c>
      <c r="F66" s="175">
        <f>G9</f>
        <v>56058.0841027512</v>
      </c>
      <c r="G66" s="175">
        <f>H9</f>
        <v>54948.997848837163</v>
      </c>
      <c r="H66" s="175">
        <f>I9</f>
        <v>59059.746762565228</v>
      </c>
      <c r="I66" s="175">
        <f>J9</f>
        <v>62010.805678113931</v>
      </c>
      <c r="J66" s="175">
        <f>K9</f>
        <v>60438.096140159942</v>
      </c>
      <c r="K66" s="175">
        <f>L9</f>
        <v>57195.807497587855</v>
      </c>
      <c r="L66" s="175">
        <f>M9</f>
        <v>60815.251015603702</v>
      </c>
      <c r="M66" s="175">
        <f>N9</f>
        <v>54186.496276634236</v>
      </c>
      <c r="N66" s="175">
        <f>O9</f>
        <v>48598.730031737665</v>
      </c>
      <c r="O66" s="175">
        <f>P9</f>
        <v>59361.561307571043</v>
      </c>
      <c r="P66" s="175">
        <f>Q9</f>
        <v>57709.692089537748</v>
      </c>
      <c r="Q66" s="175">
        <f>R9</f>
        <v>59021.396382450097</v>
      </c>
      <c r="R66" s="175"/>
      <c r="S66" s="111"/>
      <c r="T66" s="111"/>
      <c r="U66" s="85"/>
      <c r="V66" s="85"/>
      <c r="W66" s="85"/>
      <c r="X66" s="85"/>
      <c r="Y66" s="85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137"/>
      <c r="AK66" s="137"/>
      <c r="AL66" s="137"/>
      <c r="AM66" s="137"/>
      <c r="AN66" s="137"/>
      <c r="AO66" s="137"/>
      <c r="AP66" s="137"/>
    </row>
    <row r="67" spans="3:42" s="82" customFormat="1" x14ac:dyDescent="0.2">
      <c r="C67" s="175"/>
      <c r="D67" s="175"/>
      <c r="E67" s="178" t="s">
        <v>40</v>
      </c>
      <c r="F67" s="175">
        <f>G27</f>
        <v>2095.16</v>
      </c>
      <c r="G67" s="175">
        <f>H27</f>
        <v>1115.9849999999999</v>
      </c>
      <c r="H67" s="175">
        <f>I27</f>
        <v>1944.6599999999999</v>
      </c>
      <c r="I67" s="175">
        <f>J27</f>
        <v>2006.0509999999999</v>
      </c>
      <c r="J67" s="175">
        <f>K27</f>
        <v>4059.1090000000004</v>
      </c>
      <c r="K67" s="175">
        <f>L27</f>
        <v>3229.02</v>
      </c>
      <c r="L67" s="175">
        <f>M27</f>
        <v>3233.37</v>
      </c>
      <c r="M67" s="175">
        <f>N27</f>
        <v>468.61999999999995</v>
      </c>
      <c r="N67" s="175">
        <f>O27</f>
        <v>587.51700000000005</v>
      </c>
      <c r="O67" s="175">
        <f>P27</f>
        <v>3775.79</v>
      </c>
      <c r="P67" s="175">
        <f>Q27</f>
        <v>3245.3594999999996</v>
      </c>
      <c r="Q67" s="175">
        <f>R27</f>
        <v>2852.6785</v>
      </c>
      <c r="R67" s="176"/>
      <c r="S67" s="111"/>
      <c r="T67" s="111"/>
      <c r="U67" s="129"/>
      <c r="V67" s="129"/>
      <c r="W67" s="129"/>
      <c r="X67" s="129"/>
      <c r="Y67" s="129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</row>
    <row r="68" spans="3:42" s="82" customFormat="1" x14ac:dyDescent="0.2">
      <c r="C68" s="175"/>
      <c r="D68" s="175"/>
      <c r="E68" s="178" t="s">
        <v>3</v>
      </c>
      <c r="F68" s="175">
        <f>G7</f>
        <v>60987.684102751198</v>
      </c>
      <c r="G68" s="175">
        <f>H7</f>
        <v>57701.352848837167</v>
      </c>
      <c r="H68" s="175">
        <f>I7</f>
        <v>62589.016762565225</v>
      </c>
      <c r="I68" s="175">
        <f>J7</f>
        <v>66310.186678113925</v>
      </c>
      <c r="J68" s="175">
        <f>K7</f>
        <v>66815.945140159951</v>
      </c>
      <c r="K68" s="175">
        <f>L7</f>
        <v>62350.177497587851</v>
      </c>
      <c r="L68" s="175">
        <f>M7</f>
        <v>65529.561015603707</v>
      </c>
      <c r="M68" s="175">
        <f>N7</f>
        <v>57048.506276634238</v>
      </c>
      <c r="N68" s="175">
        <f>O7</f>
        <v>51946.907031737661</v>
      </c>
      <c r="O68" s="175">
        <f>P7</f>
        <v>66052.941307571047</v>
      </c>
      <c r="P68" s="175">
        <f>Q7</f>
        <v>63512.751589537744</v>
      </c>
      <c r="Q68" s="175">
        <f>R7</f>
        <v>64468.3498824501</v>
      </c>
      <c r="R68" s="176"/>
      <c r="S68" s="111"/>
      <c r="T68" s="111"/>
      <c r="U68" s="129"/>
      <c r="V68" s="129"/>
      <c r="W68" s="129"/>
      <c r="X68" s="129"/>
      <c r="Y68" s="129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</row>
    <row r="69" spans="3:42" s="82" customFormat="1" x14ac:dyDescent="0.2">
      <c r="C69" s="175"/>
      <c r="D69" s="175"/>
      <c r="E69" s="178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6"/>
      <c r="S69" s="111"/>
      <c r="T69" s="111"/>
      <c r="U69" s="129"/>
      <c r="V69" s="129"/>
      <c r="W69" s="129"/>
      <c r="X69" s="129"/>
      <c r="Y69" s="129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</row>
    <row r="70" spans="3:42" s="82" customFormat="1" x14ac:dyDescent="0.2"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29"/>
      <c r="V70" s="129"/>
      <c r="W70" s="129"/>
      <c r="X70" s="129"/>
      <c r="Y70" s="129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</row>
    <row r="71" spans="3:42" s="82" customFormat="1" x14ac:dyDescent="0.2"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29"/>
      <c r="V71" s="129"/>
      <c r="W71" s="129"/>
      <c r="X71" s="129"/>
      <c r="Y71" s="129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</row>
    <row r="72" spans="3:42" s="82" customFormat="1" x14ac:dyDescent="0.2"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29"/>
      <c r="V72" s="129"/>
      <c r="W72" s="129"/>
      <c r="X72" s="129"/>
      <c r="Y72" s="129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</row>
    <row r="73" spans="3:42" s="82" customFormat="1" x14ac:dyDescent="0.2"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29"/>
      <c r="V73" s="129"/>
      <c r="W73" s="129"/>
      <c r="X73" s="129"/>
      <c r="Y73" s="129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</row>
    <row r="74" spans="3:42" s="82" customFormat="1" x14ac:dyDescent="0.2"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29"/>
      <c r="V74" s="129"/>
      <c r="W74" s="129"/>
      <c r="X74" s="129"/>
      <c r="Y74" s="129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</row>
    <row r="75" spans="3:42" s="82" customFormat="1" x14ac:dyDescent="0.2"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29"/>
      <c r="V75" s="129"/>
      <c r="W75" s="129"/>
      <c r="X75" s="129"/>
      <c r="Y75" s="129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</row>
    <row r="76" spans="3:42" s="82" customFormat="1" x14ac:dyDescent="0.2"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29"/>
      <c r="V76" s="129"/>
      <c r="W76" s="129"/>
      <c r="X76" s="129"/>
      <c r="Y76" s="129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</row>
    <row r="77" spans="3:42" s="82" customFormat="1" x14ac:dyDescent="0.2"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29"/>
      <c r="V77" s="129"/>
      <c r="W77" s="129"/>
      <c r="X77" s="129"/>
      <c r="Y77" s="129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</row>
    <row r="78" spans="3:42" s="82" customFormat="1" x14ac:dyDescent="0.2"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29"/>
      <c r="V78" s="129"/>
      <c r="W78" s="129"/>
      <c r="X78" s="129"/>
      <c r="Y78" s="129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</row>
    <row r="79" spans="3:42" s="82" customFormat="1" x14ac:dyDescent="0.2"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29"/>
      <c r="V79" s="129"/>
      <c r="W79" s="129"/>
      <c r="X79" s="129"/>
      <c r="Y79" s="129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</row>
    <row r="80" spans="3:42" s="82" customFormat="1" x14ac:dyDescent="0.2"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29"/>
      <c r="V80" s="129"/>
      <c r="W80" s="129"/>
      <c r="X80" s="129"/>
      <c r="Y80" s="129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</row>
    <row r="81" spans="2:42" s="82" customFormat="1" x14ac:dyDescent="0.2">
      <c r="B81" s="82" t="s">
        <v>41</v>
      </c>
      <c r="D81" s="82" t="s">
        <v>27</v>
      </c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29"/>
      <c r="V81" s="129"/>
      <c r="W81" s="129"/>
      <c r="X81" s="129"/>
      <c r="Y81" s="129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</row>
    <row r="82" spans="2:42" s="82" customFormat="1" x14ac:dyDescent="0.2"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29"/>
      <c r="V82" s="129"/>
      <c r="W82" s="129"/>
      <c r="X82" s="129"/>
      <c r="Y82" s="129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</row>
    <row r="83" spans="2:42" s="82" customFormat="1" x14ac:dyDescent="0.2"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29"/>
      <c r="V83" s="129"/>
      <c r="W83" s="129"/>
      <c r="X83" s="129"/>
      <c r="Y83" s="129"/>
      <c r="Z83" s="137"/>
      <c r="AA83" s="137"/>
      <c r="AB83" s="137"/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</row>
    <row r="84" spans="2:42" s="82" customFormat="1" x14ac:dyDescent="0.2"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29"/>
      <c r="V84" s="129"/>
      <c r="W84" s="129"/>
      <c r="X84" s="129"/>
      <c r="Y84" s="129"/>
      <c r="Z84" s="137"/>
      <c r="AA84" s="137"/>
      <c r="AB84" s="137"/>
      <c r="AC84" s="137"/>
      <c r="AD84" s="137"/>
      <c r="AE84" s="137"/>
      <c r="AF84" s="137"/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</row>
    <row r="85" spans="2:42" s="82" customFormat="1" x14ac:dyDescent="0.2"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29"/>
      <c r="V85" s="129"/>
      <c r="W85" s="129"/>
      <c r="X85" s="129"/>
      <c r="Y85" s="129"/>
      <c r="Z85" s="137"/>
      <c r="AA85" s="137"/>
      <c r="AB85" s="137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7"/>
      <c r="AO85" s="137"/>
      <c r="AP85" s="137"/>
    </row>
    <row r="86" spans="2:42" s="82" customFormat="1" x14ac:dyDescent="0.2"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29"/>
      <c r="V86" s="129"/>
      <c r="W86" s="129"/>
      <c r="X86" s="129"/>
      <c r="Y86" s="129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</row>
    <row r="87" spans="2:42" s="82" customFormat="1" x14ac:dyDescent="0.2"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29"/>
      <c r="V87" s="129"/>
      <c r="W87" s="129"/>
      <c r="X87" s="129"/>
      <c r="Y87" s="129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</row>
    <row r="88" spans="2:42" s="82" customFormat="1" x14ac:dyDescent="0.2"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29"/>
      <c r="V88" s="129"/>
      <c r="W88" s="129"/>
      <c r="X88" s="129"/>
      <c r="Y88" s="129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</row>
    <row r="89" spans="2:42" s="82" customFormat="1" x14ac:dyDescent="0.2"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29"/>
      <c r="V89" s="129"/>
      <c r="W89" s="129"/>
      <c r="X89" s="129"/>
      <c r="Y89" s="129"/>
      <c r="Z89" s="137"/>
      <c r="AA89" s="137"/>
      <c r="AB89" s="137"/>
      <c r="AC89" s="137"/>
      <c r="AD89" s="137"/>
      <c r="AE89" s="137"/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</row>
    <row r="90" spans="2:42" s="82" customFormat="1" x14ac:dyDescent="0.2"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29"/>
      <c r="V90" s="129"/>
      <c r="W90" s="129"/>
      <c r="X90" s="129"/>
      <c r="Y90" s="129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</row>
    <row r="91" spans="2:42" s="82" customFormat="1" x14ac:dyDescent="0.2"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29"/>
      <c r="V91" s="129"/>
      <c r="W91" s="129"/>
      <c r="X91" s="129"/>
      <c r="Y91" s="129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</row>
    <row r="92" spans="2:42" s="82" customFormat="1" x14ac:dyDescent="0.2"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29"/>
      <c r="V92" s="129"/>
      <c r="W92" s="129"/>
      <c r="X92" s="129"/>
      <c r="Y92" s="129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</row>
    <row r="93" spans="2:42" s="82" customFormat="1" x14ac:dyDescent="0.2"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29"/>
      <c r="V93" s="129"/>
      <c r="W93" s="129"/>
      <c r="X93" s="129"/>
      <c r="Y93" s="129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</row>
    <row r="94" spans="2:42" s="82" customFormat="1" x14ac:dyDescent="0.2"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29"/>
      <c r="V94" s="129"/>
      <c r="W94" s="129"/>
      <c r="X94" s="129"/>
      <c r="Y94" s="129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</row>
    <row r="95" spans="2:42" s="82" customFormat="1" x14ac:dyDescent="0.2"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29"/>
      <c r="V95" s="129"/>
      <c r="W95" s="129"/>
      <c r="X95" s="129"/>
      <c r="Y95" s="129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</row>
    <row r="96" spans="2:42" s="82" customFormat="1" x14ac:dyDescent="0.2"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29"/>
      <c r="V96" s="129"/>
      <c r="W96" s="129"/>
      <c r="X96" s="129"/>
      <c r="Y96" s="129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</row>
    <row r="97" spans="5:42" s="82" customFormat="1" x14ac:dyDescent="0.2"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29"/>
      <c r="V97" s="129"/>
      <c r="W97" s="129"/>
      <c r="X97" s="129"/>
      <c r="Y97" s="129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</row>
    <row r="98" spans="5:42" s="82" customFormat="1" x14ac:dyDescent="0.2"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29"/>
      <c r="V98" s="129"/>
      <c r="W98" s="129"/>
      <c r="X98" s="129"/>
      <c r="Y98" s="129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</row>
    <row r="99" spans="5:42" s="82" customFormat="1" x14ac:dyDescent="0.2"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29"/>
      <c r="V99" s="129"/>
      <c r="W99" s="129"/>
      <c r="X99" s="129"/>
      <c r="Y99" s="129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</row>
    <row r="100" spans="5:42" s="82" customFormat="1" x14ac:dyDescent="0.2"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46"/>
      <c r="V100" s="129"/>
      <c r="W100" s="147"/>
      <c r="X100" s="129"/>
      <c r="Y100" s="129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</row>
    <row r="101" spans="5:42" s="82" customFormat="1" x14ac:dyDescent="0.2"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U101" s="146"/>
      <c r="V101" s="129"/>
      <c r="W101" s="147"/>
      <c r="X101" s="129"/>
      <c r="Y101" s="129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</row>
    <row r="102" spans="5:42" s="82" customFormat="1" x14ac:dyDescent="0.2"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29"/>
      <c r="V102" s="129"/>
      <c r="W102" s="129"/>
      <c r="X102" s="129"/>
      <c r="Y102" s="129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</row>
    <row r="103" spans="5:42" s="82" customFormat="1" x14ac:dyDescent="0.2">
      <c r="F103" s="111"/>
      <c r="G103" s="144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29"/>
      <c r="V103" s="129"/>
      <c r="W103" s="129"/>
      <c r="X103" s="129"/>
      <c r="Y103" s="129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</row>
    <row r="104" spans="5:42" s="82" customFormat="1" x14ac:dyDescent="0.2">
      <c r="F104" s="111"/>
      <c r="G104" s="144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29"/>
      <c r="V104" s="129"/>
      <c r="W104" s="129"/>
      <c r="X104" s="129"/>
      <c r="Y104" s="129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</row>
    <row r="105" spans="5:42" s="82" customFormat="1" x14ac:dyDescent="0.2">
      <c r="F105" s="111"/>
      <c r="G105" s="144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29"/>
      <c r="V105" s="129"/>
      <c r="W105" s="129"/>
      <c r="X105" s="129"/>
      <c r="Y105" s="129"/>
      <c r="Z105" s="137"/>
      <c r="AA105" s="137"/>
      <c r="AB105" s="137"/>
      <c r="AC105" s="137"/>
      <c r="AD105" s="137"/>
      <c r="AE105" s="137"/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</row>
    <row r="106" spans="5:42" s="82" customFormat="1" x14ac:dyDescent="0.2">
      <c r="F106" s="111"/>
      <c r="G106" s="144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29"/>
      <c r="V106" s="129"/>
      <c r="W106" s="129"/>
      <c r="X106" s="129"/>
      <c r="Y106" s="129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</row>
    <row r="107" spans="5:42" s="82" customFormat="1" x14ac:dyDescent="0.2">
      <c r="F107" s="111" t="e">
        <f>+#REF!</f>
        <v>#REF!</v>
      </c>
      <c r="G107" s="144"/>
      <c r="H107" s="111"/>
      <c r="I107" s="111"/>
      <c r="J107" s="111"/>
      <c r="K107" s="111"/>
      <c r="L107" s="111"/>
      <c r="M107" s="111"/>
      <c r="N107" s="111"/>
      <c r="O107" s="111"/>
      <c r="P107" s="145"/>
      <c r="Q107" s="111"/>
      <c r="R107" s="111"/>
      <c r="S107" s="111"/>
      <c r="T107" s="111"/>
      <c r="U107" s="129"/>
      <c r="V107" s="129"/>
      <c r="W107" s="129"/>
      <c r="X107" s="129"/>
      <c r="Y107" s="129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</row>
    <row r="108" spans="5:42" s="82" customFormat="1" x14ac:dyDescent="0.2">
      <c r="E108" s="82" t="s">
        <v>42</v>
      </c>
      <c r="F108" s="111" t="e">
        <f>+#REF!</f>
        <v>#REF!</v>
      </c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29"/>
      <c r="V108" s="129"/>
      <c r="W108" s="129"/>
      <c r="X108" s="129"/>
      <c r="Y108" s="129"/>
      <c r="Z108" s="137"/>
      <c r="AA108" s="137"/>
      <c r="AB108" s="137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</row>
    <row r="109" spans="5:42" s="82" customFormat="1" x14ac:dyDescent="0.2"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29"/>
      <c r="V109" s="129"/>
      <c r="W109" s="129"/>
      <c r="X109" s="129"/>
      <c r="Y109" s="129"/>
      <c r="Z109" s="137"/>
      <c r="AA109" s="137"/>
      <c r="AB109" s="137"/>
      <c r="AC109" s="137"/>
      <c r="AD109" s="137"/>
      <c r="AE109" s="137"/>
      <c r="AF109" s="137"/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</row>
    <row r="110" spans="5:42" s="82" customFormat="1" x14ac:dyDescent="0.2"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29"/>
      <c r="V110" s="129"/>
      <c r="W110" s="129"/>
      <c r="X110" s="129"/>
      <c r="Y110" s="129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</row>
    <row r="111" spans="5:42" s="82" customFormat="1" x14ac:dyDescent="0.2"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29"/>
      <c r="V111" s="129"/>
      <c r="W111" s="129"/>
      <c r="X111" s="129"/>
      <c r="Y111" s="129"/>
      <c r="Z111" s="137"/>
      <c r="AA111" s="137"/>
      <c r="AB111" s="137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7"/>
      <c r="AM111" s="137"/>
      <c r="AN111" s="137"/>
      <c r="AO111" s="137"/>
      <c r="AP111" s="137"/>
    </row>
    <row r="112" spans="5:42" s="82" customFormat="1" x14ac:dyDescent="0.2"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29"/>
      <c r="V112" s="129"/>
      <c r="W112" s="129"/>
      <c r="X112" s="129"/>
      <c r="Y112" s="129"/>
      <c r="Z112" s="137"/>
      <c r="AA112" s="137"/>
      <c r="AB112" s="137"/>
      <c r="AC112" s="137"/>
      <c r="AD112" s="137"/>
      <c r="AE112" s="137"/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</row>
    <row r="113" spans="5:42" s="82" customFormat="1" x14ac:dyDescent="0.2"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29"/>
      <c r="V113" s="129"/>
      <c r="W113" s="129"/>
      <c r="X113" s="129"/>
      <c r="Y113" s="129"/>
      <c r="Z113" s="137"/>
      <c r="AA113" s="137"/>
      <c r="AB113" s="137"/>
      <c r="AC113" s="137"/>
      <c r="AD113" s="137"/>
      <c r="AE113" s="137"/>
      <c r="AF113" s="137"/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</row>
    <row r="114" spans="5:42" s="82" customFormat="1" x14ac:dyDescent="0.2"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29"/>
      <c r="V114" s="129"/>
      <c r="W114" s="129"/>
      <c r="X114" s="129"/>
      <c r="Y114" s="129"/>
      <c r="Z114" s="137"/>
      <c r="AA114" s="137"/>
      <c r="AB114" s="137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</row>
    <row r="115" spans="5:42" s="82" customFormat="1" x14ac:dyDescent="0.2"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29"/>
      <c r="V115" s="129"/>
      <c r="W115" s="129"/>
      <c r="X115" s="129"/>
      <c r="Y115" s="129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</row>
    <row r="116" spans="5:42" s="82" customFormat="1" x14ac:dyDescent="0.2"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29"/>
      <c r="V116" s="129"/>
      <c r="W116" s="129"/>
      <c r="X116" s="129"/>
      <c r="Y116" s="129"/>
      <c r="Z116" s="137"/>
      <c r="AA116" s="137"/>
      <c r="AB116" s="137"/>
      <c r="AC116" s="137"/>
      <c r="AD116" s="137"/>
      <c r="AE116" s="137"/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</row>
    <row r="117" spans="5:42" s="82" customFormat="1" x14ac:dyDescent="0.2"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29"/>
      <c r="V117" s="129"/>
      <c r="W117" s="129"/>
      <c r="X117" s="129"/>
      <c r="Y117" s="129"/>
      <c r="Z117" s="137"/>
      <c r="AA117" s="137"/>
      <c r="AB117" s="137"/>
      <c r="AC117" s="137"/>
      <c r="AD117" s="137"/>
      <c r="AE117" s="137"/>
      <c r="AF117" s="137"/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</row>
    <row r="118" spans="5:42" s="82" customFormat="1" x14ac:dyDescent="0.2"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29"/>
      <c r="V118" s="129"/>
      <c r="W118" s="129"/>
      <c r="X118" s="129"/>
      <c r="Y118" s="129"/>
      <c r="Z118" s="137"/>
      <c r="AA118" s="137"/>
      <c r="AB118" s="137"/>
      <c r="AC118" s="137"/>
      <c r="AD118" s="137"/>
      <c r="AE118" s="137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</row>
    <row r="119" spans="5:42" s="82" customFormat="1" x14ac:dyDescent="0.2">
      <c r="E119" s="82">
        <v>0</v>
      </c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29"/>
      <c r="V119" s="129"/>
      <c r="W119" s="129"/>
      <c r="X119" s="129"/>
      <c r="Y119" s="129"/>
      <c r="Z119" s="137"/>
      <c r="AA119" s="137"/>
      <c r="AB119" s="137"/>
      <c r="AC119" s="137"/>
      <c r="AD119" s="137"/>
      <c r="AE119" s="137"/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</row>
    <row r="120" spans="5:42" s="82" customFormat="1" x14ac:dyDescent="0.2"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46"/>
      <c r="V120" s="129"/>
      <c r="W120" s="147"/>
      <c r="X120" s="147"/>
      <c r="Y120" s="129"/>
      <c r="Z120" s="137"/>
      <c r="AA120" s="137"/>
      <c r="AB120" s="137"/>
      <c r="AC120" s="137"/>
      <c r="AD120" s="137"/>
      <c r="AE120" s="137"/>
      <c r="AF120" s="137"/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</row>
    <row r="121" spans="5:42" s="82" customFormat="1" x14ac:dyDescent="0.2"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46"/>
      <c r="V121" s="129"/>
      <c r="W121" s="147"/>
      <c r="X121" s="147"/>
      <c r="Y121" s="129"/>
      <c r="Z121" s="137"/>
      <c r="AA121" s="137"/>
      <c r="AB121" s="137"/>
      <c r="AC121" s="137"/>
      <c r="AD121" s="137"/>
      <c r="AE121" s="137"/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</row>
    <row r="122" spans="5:42" s="82" customFormat="1" x14ac:dyDescent="0.2"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46"/>
      <c r="V122" s="129"/>
      <c r="W122" s="147"/>
      <c r="X122" s="147"/>
      <c r="Y122" s="129"/>
      <c r="Z122" s="137"/>
      <c r="AA122" s="137"/>
      <c r="AB122" s="137"/>
      <c r="AC122" s="137"/>
      <c r="AD122" s="137"/>
      <c r="AE122" s="137"/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</row>
    <row r="123" spans="5:42" s="82" customFormat="1" x14ac:dyDescent="0.2"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46"/>
      <c r="V123" s="129"/>
      <c r="W123" s="147"/>
      <c r="X123" s="147"/>
      <c r="Y123" s="129"/>
      <c r="Z123" s="137"/>
      <c r="AA123" s="137"/>
      <c r="AB123" s="137"/>
      <c r="AC123" s="137"/>
      <c r="AD123" s="137"/>
      <c r="AE123" s="137"/>
      <c r="AF123" s="137"/>
      <c r="AG123" s="137"/>
      <c r="AH123" s="137"/>
      <c r="AI123" s="137"/>
      <c r="AJ123" s="137"/>
      <c r="AK123" s="137"/>
      <c r="AL123" s="137"/>
      <c r="AM123" s="137"/>
      <c r="AN123" s="137"/>
      <c r="AO123" s="137"/>
      <c r="AP123" s="137"/>
    </row>
    <row r="124" spans="5:42" s="82" customFormat="1" x14ac:dyDescent="0.2"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29"/>
      <c r="V124" s="129"/>
      <c r="W124" s="129"/>
      <c r="X124" s="129"/>
      <c r="Y124" s="129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7"/>
      <c r="AL124" s="137"/>
      <c r="AM124" s="137"/>
      <c r="AN124" s="137"/>
      <c r="AO124" s="137"/>
      <c r="AP124" s="137"/>
    </row>
    <row r="125" spans="5:42" s="82" customFormat="1" x14ac:dyDescent="0.2"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29"/>
      <c r="V125" s="129"/>
      <c r="W125" s="129"/>
      <c r="X125" s="129"/>
      <c r="Y125" s="129"/>
      <c r="Z125" s="137"/>
      <c r="AA125" s="137"/>
      <c r="AB125" s="137"/>
      <c r="AC125" s="137"/>
      <c r="AD125" s="137"/>
      <c r="AE125" s="137"/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</row>
    <row r="126" spans="5:42" s="82" customFormat="1" x14ac:dyDescent="0.2"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29"/>
      <c r="V126" s="129"/>
      <c r="W126" s="129"/>
      <c r="X126" s="129"/>
      <c r="Y126" s="129"/>
      <c r="Z126" s="137"/>
      <c r="AA126" s="137"/>
      <c r="AB126" s="137"/>
      <c r="AC126" s="137"/>
      <c r="AD126" s="137"/>
      <c r="AE126" s="137"/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</row>
    <row r="127" spans="5:42" s="82" customFormat="1" x14ac:dyDescent="0.2"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29"/>
      <c r="V127" s="129"/>
      <c r="W127" s="129"/>
      <c r="X127" s="129"/>
      <c r="Y127" s="129"/>
      <c r="Z127" s="137"/>
      <c r="AA127" s="137"/>
      <c r="AB127" s="137"/>
      <c r="AC127" s="137"/>
      <c r="AD127" s="137"/>
      <c r="AE127" s="137"/>
      <c r="AF127" s="137"/>
      <c r="AG127" s="137"/>
      <c r="AH127" s="137"/>
      <c r="AI127" s="137"/>
      <c r="AJ127" s="137"/>
      <c r="AK127" s="137"/>
      <c r="AL127" s="137"/>
      <c r="AM127" s="137"/>
      <c r="AN127" s="137"/>
      <c r="AO127" s="137"/>
      <c r="AP127" s="137"/>
    </row>
    <row r="128" spans="5:42" s="82" customFormat="1" x14ac:dyDescent="0.2"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29"/>
      <c r="V128" s="129"/>
      <c r="W128" s="129"/>
      <c r="X128" s="129"/>
      <c r="Y128" s="129"/>
      <c r="Z128" s="137"/>
      <c r="AA128" s="137"/>
      <c r="AB128" s="137"/>
      <c r="AC128" s="137"/>
      <c r="AD128" s="137"/>
      <c r="AE128" s="137"/>
      <c r="AF128" s="137"/>
      <c r="AG128" s="137"/>
      <c r="AH128" s="137"/>
      <c r="AI128" s="137"/>
      <c r="AJ128" s="137"/>
      <c r="AK128" s="137"/>
      <c r="AL128" s="137"/>
      <c r="AM128" s="137"/>
      <c r="AN128" s="137"/>
      <c r="AO128" s="137"/>
      <c r="AP128" s="137"/>
    </row>
    <row r="129" spans="6:42" s="82" customFormat="1" x14ac:dyDescent="0.2"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29"/>
      <c r="V129" s="129"/>
      <c r="W129" s="129"/>
      <c r="X129" s="129"/>
      <c r="Y129" s="129"/>
      <c r="Z129" s="137"/>
      <c r="AA129" s="137"/>
      <c r="AB129" s="137"/>
      <c r="AC129" s="137"/>
      <c r="AD129" s="137"/>
      <c r="AE129" s="137"/>
      <c r="AF129" s="137"/>
      <c r="AG129" s="137"/>
      <c r="AH129" s="137"/>
      <c r="AI129" s="137"/>
      <c r="AJ129" s="137"/>
      <c r="AK129" s="137"/>
      <c r="AL129" s="137"/>
      <c r="AM129" s="137"/>
      <c r="AN129" s="137"/>
      <c r="AO129" s="137"/>
      <c r="AP129" s="137"/>
    </row>
    <row r="130" spans="6:42" s="82" customFormat="1" x14ac:dyDescent="0.2"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29"/>
      <c r="V130" s="129"/>
      <c r="W130" s="129"/>
      <c r="X130" s="129"/>
      <c r="Y130" s="129"/>
      <c r="Z130" s="137"/>
      <c r="AA130" s="137"/>
      <c r="AB130" s="137"/>
      <c r="AC130" s="137"/>
      <c r="AD130" s="137"/>
      <c r="AE130" s="137"/>
      <c r="AF130" s="137"/>
      <c r="AG130" s="137"/>
      <c r="AH130" s="137"/>
      <c r="AI130" s="137"/>
      <c r="AJ130" s="137"/>
      <c r="AK130" s="137"/>
      <c r="AL130" s="137"/>
      <c r="AM130" s="137"/>
      <c r="AN130" s="137"/>
      <c r="AO130" s="137"/>
      <c r="AP130" s="137"/>
    </row>
    <row r="131" spans="6:42" s="82" customFormat="1" x14ac:dyDescent="0.2"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29"/>
      <c r="V131" s="129"/>
      <c r="W131" s="129"/>
      <c r="X131" s="129"/>
      <c r="Y131" s="129"/>
      <c r="Z131" s="137"/>
      <c r="AA131" s="137"/>
      <c r="AB131" s="137"/>
      <c r="AC131" s="137"/>
      <c r="AD131" s="137"/>
      <c r="AE131" s="137"/>
      <c r="AF131" s="137"/>
      <c r="AG131" s="137"/>
      <c r="AH131" s="137"/>
      <c r="AI131" s="137"/>
      <c r="AJ131" s="137"/>
      <c r="AK131" s="137"/>
      <c r="AL131" s="137"/>
      <c r="AM131" s="137"/>
      <c r="AN131" s="137"/>
      <c r="AO131" s="137"/>
      <c r="AP131" s="137"/>
    </row>
    <row r="132" spans="6:42" s="82" customFormat="1" x14ac:dyDescent="0.2"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29"/>
      <c r="V132" s="129"/>
      <c r="W132" s="129"/>
      <c r="X132" s="129"/>
      <c r="Y132" s="129"/>
      <c r="Z132" s="137"/>
      <c r="AA132" s="137"/>
      <c r="AB132" s="137"/>
      <c r="AC132" s="137"/>
      <c r="AD132" s="137"/>
      <c r="AE132" s="137"/>
      <c r="AF132" s="137"/>
      <c r="AG132" s="137"/>
      <c r="AH132" s="137"/>
      <c r="AI132" s="137"/>
      <c r="AJ132" s="137"/>
      <c r="AK132" s="137"/>
      <c r="AL132" s="137"/>
      <c r="AM132" s="137"/>
      <c r="AN132" s="137"/>
      <c r="AO132" s="137"/>
      <c r="AP132" s="137"/>
    </row>
    <row r="133" spans="6:42" s="82" customFormat="1" x14ac:dyDescent="0.2"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29"/>
      <c r="V133" s="129"/>
      <c r="W133" s="129"/>
      <c r="X133" s="129"/>
      <c r="Y133" s="129"/>
      <c r="Z133" s="137"/>
      <c r="AA133" s="137"/>
      <c r="AB133" s="137"/>
      <c r="AC133" s="137"/>
      <c r="AD133" s="137"/>
      <c r="AE133" s="137"/>
      <c r="AF133" s="137"/>
      <c r="AG133" s="137"/>
      <c r="AH133" s="137"/>
      <c r="AI133" s="137"/>
      <c r="AJ133" s="137"/>
      <c r="AK133" s="137"/>
      <c r="AL133" s="137"/>
      <c r="AM133" s="137"/>
      <c r="AN133" s="137"/>
      <c r="AO133" s="137"/>
      <c r="AP133" s="137"/>
    </row>
    <row r="134" spans="6:42" s="82" customFormat="1" x14ac:dyDescent="0.2"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29"/>
      <c r="V134" s="129"/>
      <c r="W134" s="129"/>
      <c r="X134" s="129"/>
      <c r="Y134" s="129"/>
      <c r="Z134" s="137"/>
      <c r="AA134" s="137"/>
      <c r="AB134" s="137"/>
      <c r="AC134" s="137"/>
      <c r="AD134" s="137"/>
      <c r="AE134" s="137"/>
      <c r="AF134" s="137"/>
      <c r="AG134" s="137"/>
      <c r="AH134" s="137"/>
      <c r="AI134" s="137"/>
      <c r="AJ134" s="137"/>
      <c r="AK134" s="137"/>
      <c r="AL134" s="137"/>
      <c r="AM134" s="137"/>
      <c r="AN134" s="137"/>
      <c r="AO134" s="137"/>
      <c r="AP134" s="137"/>
    </row>
    <row r="135" spans="6:42" s="82" customFormat="1" x14ac:dyDescent="0.2"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29"/>
      <c r="V135" s="129"/>
      <c r="W135" s="129"/>
      <c r="X135" s="129"/>
      <c r="Y135" s="129"/>
      <c r="Z135" s="137"/>
      <c r="AA135" s="137"/>
      <c r="AB135" s="137"/>
      <c r="AC135" s="137"/>
      <c r="AD135" s="137"/>
      <c r="AE135" s="137"/>
      <c r="AF135" s="137"/>
      <c r="AG135" s="137"/>
      <c r="AH135" s="137"/>
      <c r="AI135" s="137"/>
      <c r="AJ135" s="137"/>
      <c r="AK135" s="137"/>
      <c r="AL135" s="137"/>
      <c r="AM135" s="137"/>
      <c r="AN135" s="137"/>
      <c r="AO135" s="137"/>
      <c r="AP135" s="137"/>
    </row>
    <row r="136" spans="6:42" s="82" customFormat="1" x14ac:dyDescent="0.2"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29"/>
      <c r="V136" s="129"/>
      <c r="W136" s="129"/>
      <c r="X136" s="129"/>
      <c r="Y136" s="129"/>
      <c r="Z136" s="137"/>
      <c r="AA136" s="137"/>
      <c r="AB136" s="137"/>
      <c r="AC136" s="137"/>
      <c r="AD136" s="137"/>
      <c r="AE136" s="137"/>
      <c r="AF136" s="137"/>
      <c r="AG136" s="137"/>
      <c r="AH136" s="137"/>
      <c r="AI136" s="137"/>
      <c r="AJ136" s="137"/>
      <c r="AK136" s="137"/>
      <c r="AL136" s="137"/>
      <c r="AM136" s="137"/>
      <c r="AN136" s="137"/>
      <c r="AO136" s="137"/>
      <c r="AP136" s="137"/>
    </row>
    <row r="137" spans="6:42" s="82" customFormat="1" x14ac:dyDescent="0.2"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29"/>
      <c r="V137" s="129"/>
      <c r="W137" s="129"/>
      <c r="X137" s="129"/>
      <c r="Y137" s="129"/>
      <c r="Z137" s="137"/>
      <c r="AA137" s="137"/>
      <c r="AB137" s="137"/>
      <c r="AC137" s="137"/>
      <c r="AD137" s="137"/>
      <c r="AE137" s="137"/>
      <c r="AF137" s="137"/>
      <c r="AG137" s="137"/>
      <c r="AH137" s="137"/>
      <c r="AI137" s="137"/>
      <c r="AJ137" s="137"/>
      <c r="AK137" s="137"/>
      <c r="AL137" s="137"/>
      <c r="AM137" s="137"/>
      <c r="AN137" s="137"/>
      <c r="AO137" s="137"/>
      <c r="AP137" s="137"/>
    </row>
    <row r="138" spans="6:42" s="82" customFormat="1" x14ac:dyDescent="0.2"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29"/>
      <c r="V138" s="129"/>
      <c r="W138" s="129"/>
      <c r="X138" s="129"/>
      <c r="Y138" s="129"/>
      <c r="Z138" s="137"/>
      <c r="AA138" s="137"/>
      <c r="AB138" s="137"/>
      <c r="AC138" s="137"/>
      <c r="AD138" s="137"/>
      <c r="AE138" s="137"/>
      <c r="AF138" s="137"/>
      <c r="AG138" s="137"/>
      <c r="AH138" s="137"/>
      <c r="AI138" s="137"/>
      <c r="AJ138" s="137"/>
      <c r="AK138" s="137"/>
      <c r="AL138" s="137"/>
      <c r="AM138" s="137"/>
      <c r="AN138" s="137"/>
      <c r="AO138" s="137"/>
      <c r="AP138" s="137"/>
    </row>
    <row r="139" spans="6:42" s="82" customFormat="1" x14ac:dyDescent="0.2"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29"/>
      <c r="V139" s="129"/>
      <c r="W139" s="129"/>
      <c r="X139" s="129"/>
      <c r="Y139" s="129"/>
      <c r="Z139" s="137"/>
      <c r="AA139" s="137"/>
      <c r="AB139" s="137"/>
      <c r="AC139" s="137"/>
      <c r="AD139" s="137"/>
      <c r="AE139" s="137"/>
      <c r="AF139" s="137"/>
      <c r="AG139" s="137"/>
      <c r="AH139" s="137"/>
      <c r="AI139" s="137"/>
      <c r="AJ139" s="137"/>
      <c r="AK139" s="137"/>
      <c r="AL139" s="137"/>
      <c r="AM139" s="137"/>
      <c r="AN139" s="137"/>
      <c r="AO139" s="137"/>
      <c r="AP139" s="137"/>
    </row>
    <row r="140" spans="6:42" s="82" customFormat="1" x14ac:dyDescent="0.2"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46"/>
      <c r="V140" s="129"/>
      <c r="W140" s="129"/>
      <c r="X140" s="129"/>
      <c r="Y140" s="129"/>
      <c r="Z140" s="137"/>
      <c r="AA140" s="137"/>
      <c r="AB140" s="137"/>
      <c r="AC140" s="137"/>
      <c r="AD140" s="137"/>
      <c r="AE140" s="137"/>
      <c r="AF140" s="137"/>
      <c r="AG140" s="137"/>
      <c r="AH140" s="137"/>
      <c r="AI140" s="137"/>
      <c r="AJ140" s="137"/>
      <c r="AK140" s="137"/>
      <c r="AL140" s="137"/>
      <c r="AM140" s="137"/>
      <c r="AN140" s="137"/>
      <c r="AO140" s="137"/>
      <c r="AP140" s="137"/>
    </row>
    <row r="141" spans="6:42" s="82" customFormat="1" x14ac:dyDescent="0.2"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46"/>
      <c r="V141" s="129"/>
      <c r="W141" s="129"/>
      <c r="X141" s="129"/>
      <c r="Y141" s="129"/>
      <c r="Z141" s="137"/>
      <c r="AA141" s="137"/>
      <c r="AB141" s="137"/>
      <c r="AC141" s="137"/>
      <c r="AD141" s="137"/>
      <c r="AE141" s="137"/>
      <c r="AF141" s="137"/>
      <c r="AG141" s="137"/>
      <c r="AH141" s="137"/>
      <c r="AI141" s="137"/>
      <c r="AJ141" s="137"/>
      <c r="AK141" s="137"/>
      <c r="AL141" s="137"/>
      <c r="AM141" s="137"/>
      <c r="AN141" s="137"/>
      <c r="AO141" s="137"/>
      <c r="AP141" s="137"/>
    </row>
    <row r="142" spans="6:42" s="82" customFormat="1" x14ac:dyDescent="0.2"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29"/>
      <c r="V142" s="129"/>
      <c r="W142" s="129"/>
      <c r="X142" s="129"/>
      <c r="Y142" s="129"/>
      <c r="Z142" s="137"/>
      <c r="AA142" s="137"/>
      <c r="AB142" s="137"/>
      <c r="AC142" s="137"/>
      <c r="AD142" s="137"/>
      <c r="AE142" s="137"/>
      <c r="AF142" s="137"/>
      <c r="AG142" s="137"/>
      <c r="AH142" s="137"/>
      <c r="AI142" s="137"/>
      <c r="AJ142" s="137"/>
      <c r="AK142" s="137"/>
      <c r="AL142" s="137"/>
      <c r="AM142" s="137"/>
      <c r="AN142" s="137"/>
      <c r="AO142" s="137"/>
      <c r="AP142" s="137"/>
    </row>
    <row r="143" spans="6:42" s="82" customFormat="1" x14ac:dyDescent="0.2"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46"/>
      <c r="V143" s="129"/>
      <c r="W143" s="129"/>
      <c r="X143" s="129"/>
      <c r="Y143" s="129"/>
      <c r="Z143" s="137"/>
      <c r="AA143" s="137"/>
      <c r="AB143" s="137"/>
      <c r="AC143" s="137"/>
      <c r="AD143" s="137"/>
      <c r="AE143" s="137"/>
      <c r="AF143" s="137"/>
      <c r="AG143" s="137"/>
      <c r="AH143" s="137"/>
      <c r="AI143" s="137"/>
      <c r="AJ143" s="137"/>
      <c r="AK143" s="137"/>
      <c r="AL143" s="137"/>
      <c r="AM143" s="137"/>
      <c r="AN143" s="137"/>
      <c r="AO143" s="137"/>
      <c r="AP143" s="137"/>
    </row>
    <row r="144" spans="6:42" s="82" customFormat="1" x14ac:dyDescent="0.2"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46"/>
      <c r="V144" s="129"/>
      <c r="W144" s="129"/>
      <c r="X144" s="129"/>
      <c r="Y144" s="129"/>
      <c r="Z144" s="137"/>
      <c r="AA144" s="137"/>
      <c r="AB144" s="137"/>
      <c r="AC144" s="137"/>
      <c r="AD144" s="137"/>
      <c r="AE144" s="137"/>
      <c r="AF144" s="137"/>
      <c r="AG144" s="137"/>
      <c r="AH144" s="137"/>
      <c r="AI144" s="137"/>
      <c r="AJ144" s="137"/>
      <c r="AK144" s="137"/>
      <c r="AL144" s="137"/>
      <c r="AM144" s="137"/>
      <c r="AN144" s="137"/>
      <c r="AO144" s="137"/>
      <c r="AP144" s="137"/>
    </row>
    <row r="145" spans="6:42" s="82" customFormat="1" x14ac:dyDescent="0.2"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29"/>
      <c r="V145" s="129"/>
      <c r="W145" s="129"/>
      <c r="X145" s="129"/>
      <c r="Y145" s="129"/>
      <c r="Z145" s="137"/>
      <c r="AA145" s="137"/>
      <c r="AB145" s="137"/>
      <c r="AC145" s="137"/>
      <c r="AD145" s="137"/>
      <c r="AE145" s="137"/>
      <c r="AF145" s="137"/>
      <c r="AG145" s="137"/>
      <c r="AH145" s="137"/>
      <c r="AI145" s="137"/>
      <c r="AJ145" s="137"/>
      <c r="AK145" s="137"/>
      <c r="AL145" s="137"/>
      <c r="AM145" s="137"/>
      <c r="AN145" s="137"/>
      <c r="AO145" s="137"/>
      <c r="AP145" s="137"/>
    </row>
    <row r="146" spans="6:42" s="82" customFormat="1" x14ac:dyDescent="0.2"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29"/>
      <c r="V146" s="129"/>
      <c r="W146" s="129"/>
      <c r="X146" s="129"/>
      <c r="Y146" s="129"/>
      <c r="Z146" s="137"/>
      <c r="AA146" s="137"/>
      <c r="AB146" s="137"/>
      <c r="AC146" s="137"/>
      <c r="AD146" s="137"/>
      <c r="AE146" s="137"/>
      <c r="AF146" s="137"/>
      <c r="AG146" s="137"/>
      <c r="AH146" s="137"/>
      <c r="AI146" s="137"/>
      <c r="AJ146" s="137"/>
      <c r="AK146" s="137"/>
      <c r="AL146" s="137"/>
      <c r="AM146" s="137"/>
      <c r="AN146" s="137"/>
      <c r="AO146" s="137"/>
      <c r="AP146" s="137"/>
    </row>
    <row r="147" spans="6:42" s="82" customFormat="1" x14ac:dyDescent="0.2"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29"/>
      <c r="V147" s="129"/>
      <c r="W147" s="129"/>
      <c r="X147" s="129"/>
      <c r="Y147" s="129"/>
      <c r="Z147" s="137"/>
      <c r="AA147" s="137"/>
      <c r="AB147" s="137"/>
      <c r="AC147" s="137"/>
      <c r="AD147" s="137"/>
      <c r="AE147" s="137"/>
      <c r="AF147" s="137"/>
      <c r="AG147" s="137"/>
      <c r="AH147" s="137"/>
      <c r="AI147" s="137"/>
      <c r="AJ147" s="137"/>
      <c r="AK147" s="137"/>
      <c r="AL147" s="137"/>
      <c r="AM147" s="137"/>
      <c r="AN147" s="137"/>
      <c r="AO147" s="137"/>
      <c r="AP147" s="137"/>
    </row>
    <row r="148" spans="6:42" s="82" customFormat="1" x14ac:dyDescent="0.2"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29"/>
      <c r="V148" s="129"/>
      <c r="W148" s="129"/>
      <c r="X148" s="129"/>
      <c r="Y148" s="129"/>
      <c r="Z148" s="137"/>
      <c r="AA148" s="137"/>
      <c r="AB148" s="137"/>
      <c r="AC148" s="137"/>
      <c r="AD148" s="137"/>
      <c r="AE148" s="137"/>
      <c r="AF148" s="137"/>
      <c r="AG148" s="137"/>
      <c r="AH148" s="137"/>
      <c r="AI148" s="137"/>
      <c r="AJ148" s="137"/>
      <c r="AK148" s="137"/>
      <c r="AL148" s="137"/>
      <c r="AM148" s="137"/>
      <c r="AN148" s="137"/>
      <c r="AO148" s="137"/>
      <c r="AP148" s="137"/>
    </row>
    <row r="149" spans="6:42" s="82" customFormat="1" x14ac:dyDescent="0.2"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29"/>
      <c r="V149" s="129"/>
      <c r="W149" s="129"/>
      <c r="X149" s="129"/>
      <c r="Y149" s="129"/>
      <c r="Z149" s="137"/>
      <c r="AA149" s="137"/>
      <c r="AB149" s="137"/>
      <c r="AC149" s="137"/>
      <c r="AD149" s="137"/>
      <c r="AE149" s="137"/>
      <c r="AF149" s="137"/>
      <c r="AG149" s="137"/>
      <c r="AH149" s="137"/>
      <c r="AI149" s="137"/>
      <c r="AJ149" s="137"/>
      <c r="AK149" s="137"/>
      <c r="AL149" s="137"/>
      <c r="AM149" s="137"/>
      <c r="AN149" s="137"/>
      <c r="AO149" s="137"/>
      <c r="AP149" s="137"/>
    </row>
    <row r="150" spans="6:42" s="82" customFormat="1" x14ac:dyDescent="0.2">
      <c r="F150" s="111"/>
      <c r="G150" s="111"/>
      <c r="H150" s="111"/>
      <c r="I150" s="111"/>
      <c r="J150" s="111"/>
      <c r="K150" s="111"/>
      <c r="L150" s="111"/>
      <c r="M150" s="144"/>
      <c r="N150" s="111"/>
      <c r="O150" s="111"/>
      <c r="P150" s="111"/>
      <c r="Q150" s="111"/>
      <c r="R150" s="111"/>
      <c r="S150" s="111"/>
      <c r="T150" s="111"/>
      <c r="U150" s="129"/>
      <c r="V150" s="129"/>
      <c r="W150" s="129"/>
      <c r="X150" s="129"/>
      <c r="Y150" s="129"/>
      <c r="Z150" s="137"/>
      <c r="AA150" s="137"/>
      <c r="AB150" s="137"/>
      <c r="AC150" s="137"/>
      <c r="AD150" s="137"/>
      <c r="AE150" s="137"/>
      <c r="AF150" s="137"/>
      <c r="AG150" s="137"/>
      <c r="AH150" s="137"/>
      <c r="AI150" s="137"/>
      <c r="AJ150" s="137"/>
      <c r="AK150" s="137"/>
      <c r="AL150" s="137"/>
      <c r="AM150" s="137"/>
      <c r="AN150" s="137"/>
      <c r="AO150" s="137"/>
      <c r="AP150" s="137"/>
    </row>
    <row r="151" spans="6:42" s="82" customFormat="1" x14ac:dyDescent="0.2"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29"/>
      <c r="V151" s="129"/>
      <c r="W151" s="129"/>
      <c r="X151" s="129"/>
      <c r="Y151" s="129"/>
      <c r="Z151" s="137"/>
      <c r="AA151" s="137"/>
      <c r="AB151" s="137"/>
      <c r="AC151" s="137"/>
      <c r="AD151" s="137"/>
      <c r="AE151" s="137"/>
      <c r="AF151" s="137"/>
      <c r="AG151" s="137"/>
      <c r="AH151" s="137"/>
      <c r="AI151" s="137"/>
      <c r="AJ151" s="137"/>
      <c r="AK151" s="137"/>
      <c r="AL151" s="137"/>
      <c r="AM151" s="137"/>
      <c r="AN151" s="137"/>
      <c r="AO151" s="137"/>
      <c r="AP151" s="137"/>
    </row>
    <row r="152" spans="6:42" s="82" customFormat="1" x14ac:dyDescent="0.2"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29"/>
      <c r="V152" s="129"/>
      <c r="W152" s="129"/>
      <c r="X152" s="129"/>
      <c r="Y152" s="129"/>
      <c r="Z152" s="137"/>
      <c r="AA152" s="137"/>
      <c r="AB152" s="137"/>
      <c r="AC152" s="137"/>
      <c r="AD152" s="137"/>
      <c r="AE152" s="137"/>
      <c r="AF152" s="137"/>
      <c r="AG152" s="137"/>
      <c r="AH152" s="137"/>
      <c r="AI152" s="137"/>
      <c r="AJ152" s="137"/>
      <c r="AK152" s="137"/>
      <c r="AL152" s="137"/>
      <c r="AM152" s="137"/>
      <c r="AN152" s="137"/>
      <c r="AO152" s="137"/>
      <c r="AP152" s="137"/>
    </row>
    <row r="153" spans="6:42" s="82" customFormat="1" x14ac:dyDescent="0.2"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29"/>
      <c r="V153" s="129"/>
      <c r="W153" s="129"/>
      <c r="X153" s="129"/>
      <c r="Y153" s="129"/>
      <c r="Z153" s="137"/>
      <c r="AA153" s="137"/>
      <c r="AB153" s="137"/>
      <c r="AC153" s="137"/>
      <c r="AD153" s="137"/>
      <c r="AE153" s="137"/>
      <c r="AF153" s="137"/>
      <c r="AG153" s="137"/>
      <c r="AH153" s="137"/>
      <c r="AI153" s="137"/>
      <c r="AJ153" s="137"/>
      <c r="AK153" s="137"/>
      <c r="AL153" s="137"/>
      <c r="AM153" s="137"/>
      <c r="AN153" s="137"/>
      <c r="AO153" s="137"/>
      <c r="AP153" s="137"/>
    </row>
    <row r="154" spans="6:42" s="82" customFormat="1" x14ac:dyDescent="0.2"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29"/>
      <c r="V154" s="129"/>
      <c r="W154" s="129"/>
      <c r="X154" s="129"/>
      <c r="Y154" s="129"/>
      <c r="Z154" s="137"/>
      <c r="AA154" s="137"/>
      <c r="AB154" s="137"/>
      <c r="AC154" s="137"/>
      <c r="AD154" s="137"/>
      <c r="AE154" s="137"/>
      <c r="AF154" s="137"/>
      <c r="AG154" s="137"/>
      <c r="AH154" s="137"/>
      <c r="AI154" s="137"/>
      <c r="AJ154" s="137"/>
      <c r="AK154" s="137"/>
      <c r="AL154" s="137"/>
      <c r="AM154" s="137"/>
      <c r="AN154" s="137"/>
      <c r="AO154" s="137"/>
      <c r="AP154" s="137"/>
    </row>
    <row r="155" spans="6:42" s="82" customFormat="1" x14ac:dyDescent="0.2"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29"/>
      <c r="V155" s="129"/>
      <c r="W155" s="129"/>
      <c r="X155" s="129"/>
      <c r="Y155" s="129"/>
      <c r="Z155" s="137"/>
      <c r="AA155" s="137"/>
      <c r="AB155" s="137"/>
      <c r="AC155" s="137"/>
      <c r="AD155" s="137"/>
      <c r="AE155" s="137"/>
      <c r="AF155" s="137"/>
      <c r="AG155" s="137"/>
      <c r="AH155" s="137"/>
      <c r="AI155" s="137"/>
      <c r="AJ155" s="137"/>
      <c r="AK155" s="137"/>
      <c r="AL155" s="137"/>
      <c r="AM155" s="137"/>
      <c r="AN155" s="137"/>
      <c r="AO155" s="137"/>
      <c r="AP155" s="137"/>
    </row>
    <row r="156" spans="6:42" s="82" customFormat="1" x14ac:dyDescent="0.2"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29"/>
      <c r="V156" s="129"/>
      <c r="W156" s="129"/>
      <c r="X156" s="129"/>
      <c r="Y156" s="129"/>
      <c r="Z156" s="137"/>
      <c r="AA156" s="137"/>
      <c r="AB156" s="137"/>
      <c r="AC156" s="137"/>
      <c r="AD156" s="137"/>
      <c r="AE156" s="137"/>
      <c r="AF156" s="137"/>
      <c r="AG156" s="137"/>
      <c r="AH156" s="137"/>
      <c r="AI156" s="137"/>
      <c r="AJ156" s="137"/>
      <c r="AK156" s="137"/>
      <c r="AL156" s="137"/>
      <c r="AM156" s="137"/>
      <c r="AN156" s="137"/>
      <c r="AO156" s="137"/>
      <c r="AP156" s="137"/>
    </row>
    <row r="157" spans="6:42" s="82" customFormat="1" x14ac:dyDescent="0.2"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29"/>
      <c r="V157" s="129"/>
      <c r="W157" s="129"/>
      <c r="X157" s="129"/>
      <c r="Y157" s="129"/>
      <c r="Z157" s="137"/>
      <c r="AA157" s="137"/>
      <c r="AB157" s="137"/>
      <c r="AC157" s="137"/>
      <c r="AD157" s="137"/>
      <c r="AE157" s="137"/>
      <c r="AF157" s="137"/>
      <c r="AG157" s="137"/>
      <c r="AH157" s="137"/>
      <c r="AI157" s="137"/>
      <c r="AJ157" s="137"/>
      <c r="AK157" s="137"/>
      <c r="AL157" s="137"/>
      <c r="AM157" s="137"/>
      <c r="AN157" s="137"/>
      <c r="AO157" s="137"/>
      <c r="AP157" s="137"/>
    </row>
    <row r="158" spans="6:42" s="82" customFormat="1" x14ac:dyDescent="0.2"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29"/>
      <c r="V158" s="129"/>
      <c r="W158" s="129"/>
      <c r="X158" s="129"/>
      <c r="Y158" s="129"/>
      <c r="Z158" s="137"/>
      <c r="AA158" s="137"/>
      <c r="AB158" s="137"/>
      <c r="AC158" s="137"/>
      <c r="AD158" s="137"/>
      <c r="AE158" s="137"/>
      <c r="AF158" s="137"/>
      <c r="AG158" s="137"/>
      <c r="AH158" s="137"/>
      <c r="AI158" s="137"/>
      <c r="AJ158" s="137"/>
      <c r="AK158" s="137"/>
      <c r="AL158" s="137"/>
      <c r="AM158" s="137"/>
      <c r="AN158" s="137"/>
      <c r="AO158" s="137"/>
      <c r="AP158" s="137"/>
    </row>
    <row r="159" spans="6:42" s="82" customFormat="1" x14ac:dyDescent="0.2"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29"/>
      <c r="V159" s="129"/>
      <c r="W159" s="129"/>
      <c r="X159" s="129"/>
      <c r="Y159" s="129"/>
      <c r="Z159" s="137"/>
      <c r="AA159" s="137"/>
      <c r="AB159" s="137"/>
      <c r="AC159" s="137"/>
      <c r="AD159" s="137"/>
      <c r="AE159" s="137"/>
      <c r="AF159" s="137"/>
      <c r="AG159" s="137"/>
      <c r="AH159" s="137"/>
      <c r="AI159" s="137"/>
      <c r="AJ159" s="137"/>
      <c r="AK159" s="137"/>
      <c r="AL159" s="137"/>
      <c r="AM159" s="137"/>
      <c r="AN159" s="137"/>
      <c r="AO159" s="137"/>
      <c r="AP159" s="137"/>
    </row>
    <row r="160" spans="6:42" s="82" customFormat="1" x14ac:dyDescent="0.2"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29"/>
      <c r="V160" s="129"/>
      <c r="W160" s="129"/>
      <c r="X160" s="129"/>
      <c r="Y160" s="129"/>
      <c r="Z160" s="137"/>
      <c r="AA160" s="137"/>
      <c r="AB160" s="137"/>
      <c r="AC160" s="137"/>
      <c r="AD160" s="137"/>
      <c r="AE160" s="137"/>
      <c r="AF160" s="137"/>
      <c r="AG160" s="137"/>
      <c r="AH160" s="137"/>
      <c r="AI160" s="137"/>
      <c r="AJ160" s="137"/>
      <c r="AK160" s="137"/>
      <c r="AL160" s="137"/>
      <c r="AM160" s="137"/>
      <c r="AN160" s="137"/>
      <c r="AO160" s="137"/>
      <c r="AP160" s="137"/>
    </row>
    <row r="161" spans="6:42" s="82" customFormat="1" x14ac:dyDescent="0.2"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29"/>
      <c r="V161" s="129"/>
      <c r="W161" s="129"/>
      <c r="X161" s="129"/>
      <c r="Y161" s="129"/>
      <c r="Z161" s="137"/>
      <c r="AA161" s="137"/>
      <c r="AB161" s="137"/>
      <c r="AC161" s="137"/>
      <c r="AD161" s="137"/>
      <c r="AE161" s="137"/>
      <c r="AF161" s="137"/>
      <c r="AG161" s="137"/>
      <c r="AH161" s="137"/>
      <c r="AI161" s="137"/>
      <c r="AJ161" s="137"/>
      <c r="AK161" s="137"/>
      <c r="AL161" s="137"/>
      <c r="AM161" s="137"/>
      <c r="AN161" s="137"/>
      <c r="AO161" s="137"/>
      <c r="AP161" s="137"/>
    </row>
    <row r="162" spans="6:42" s="82" customFormat="1" x14ac:dyDescent="0.2"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29"/>
      <c r="V162" s="129"/>
      <c r="W162" s="129"/>
      <c r="X162" s="129"/>
      <c r="Y162" s="129"/>
      <c r="Z162" s="137"/>
      <c r="AA162" s="137"/>
      <c r="AB162" s="137"/>
      <c r="AC162" s="137"/>
      <c r="AD162" s="137"/>
      <c r="AE162" s="137"/>
      <c r="AF162" s="137"/>
      <c r="AG162" s="137"/>
      <c r="AH162" s="137"/>
      <c r="AI162" s="137"/>
      <c r="AJ162" s="137"/>
      <c r="AK162" s="137"/>
      <c r="AL162" s="137"/>
      <c r="AM162" s="137"/>
      <c r="AN162" s="137"/>
      <c r="AO162" s="137"/>
      <c r="AP162" s="137"/>
    </row>
    <row r="163" spans="6:42" s="82" customFormat="1" x14ac:dyDescent="0.2"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29"/>
      <c r="V163" s="129"/>
      <c r="W163" s="129"/>
      <c r="X163" s="129"/>
      <c r="Y163" s="129"/>
      <c r="Z163" s="137"/>
      <c r="AA163" s="137"/>
      <c r="AB163" s="137"/>
      <c r="AC163" s="137"/>
      <c r="AD163" s="137"/>
      <c r="AE163" s="137"/>
      <c r="AF163" s="137"/>
      <c r="AG163" s="137"/>
      <c r="AH163" s="137"/>
      <c r="AI163" s="137"/>
      <c r="AJ163" s="137"/>
      <c r="AK163" s="137"/>
      <c r="AL163" s="137"/>
      <c r="AM163" s="137"/>
      <c r="AN163" s="137"/>
      <c r="AO163" s="137"/>
      <c r="AP163" s="137"/>
    </row>
    <row r="164" spans="6:42" s="82" customFormat="1" x14ac:dyDescent="0.2"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29"/>
      <c r="V164" s="129"/>
      <c r="W164" s="129"/>
      <c r="X164" s="129"/>
      <c r="Y164" s="129"/>
      <c r="Z164" s="137"/>
      <c r="AA164" s="137"/>
      <c r="AB164" s="137"/>
      <c r="AC164" s="137"/>
      <c r="AD164" s="137"/>
      <c r="AE164" s="137"/>
      <c r="AF164" s="137"/>
      <c r="AG164" s="137"/>
      <c r="AH164" s="137"/>
      <c r="AI164" s="137"/>
      <c r="AJ164" s="137"/>
      <c r="AK164" s="137"/>
      <c r="AL164" s="137"/>
      <c r="AM164" s="137"/>
      <c r="AN164" s="137"/>
      <c r="AO164" s="137"/>
      <c r="AP164" s="137"/>
    </row>
    <row r="165" spans="6:42" s="82" customFormat="1" x14ac:dyDescent="0.2"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29"/>
      <c r="V165" s="129"/>
      <c r="W165" s="129"/>
      <c r="X165" s="129"/>
      <c r="Y165" s="129"/>
      <c r="Z165" s="137"/>
      <c r="AA165" s="137"/>
      <c r="AB165" s="137"/>
      <c r="AC165" s="137"/>
      <c r="AD165" s="137"/>
      <c r="AE165" s="137"/>
      <c r="AF165" s="137"/>
      <c r="AG165" s="137"/>
      <c r="AH165" s="137"/>
      <c r="AI165" s="137"/>
      <c r="AJ165" s="137"/>
      <c r="AK165" s="137"/>
      <c r="AL165" s="137"/>
      <c r="AM165" s="137"/>
      <c r="AN165" s="137"/>
      <c r="AO165" s="137"/>
      <c r="AP165" s="137"/>
    </row>
    <row r="166" spans="6:42" s="82" customFormat="1" x14ac:dyDescent="0.2"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29"/>
      <c r="V166" s="129"/>
      <c r="W166" s="129"/>
      <c r="X166" s="129"/>
      <c r="Y166" s="129"/>
      <c r="Z166" s="137"/>
      <c r="AA166" s="137"/>
      <c r="AB166" s="137"/>
      <c r="AC166" s="137"/>
      <c r="AD166" s="137"/>
      <c r="AE166" s="137"/>
      <c r="AF166" s="137"/>
      <c r="AG166" s="137"/>
      <c r="AH166" s="137"/>
      <c r="AI166" s="137"/>
      <c r="AJ166" s="137"/>
      <c r="AK166" s="137"/>
      <c r="AL166" s="137"/>
      <c r="AM166" s="137"/>
      <c r="AN166" s="137"/>
      <c r="AO166" s="137"/>
      <c r="AP166" s="137"/>
    </row>
    <row r="167" spans="6:42" s="82" customFormat="1" x14ac:dyDescent="0.2"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11"/>
      <c r="U167" s="129"/>
      <c r="V167" s="129"/>
      <c r="W167" s="129"/>
      <c r="X167" s="129"/>
      <c r="Y167" s="129"/>
      <c r="Z167" s="137"/>
      <c r="AA167" s="137"/>
      <c r="AB167" s="137"/>
      <c r="AC167" s="137"/>
      <c r="AD167" s="137"/>
      <c r="AE167" s="137"/>
      <c r="AF167" s="137"/>
      <c r="AG167" s="137"/>
      <c r="AH167" s="137"/>
      <c r="AI167" s="137"/>
      <c r="AJ167" s="137"/>
      <c r="AK167" s="137"/>
      <c r="AL167" s="137"/>
      <c r="AM167" s="137"/>
      <c r="AN167" s="137"/>
      <c r="AO167" s="137"/>
      <c r="AP167" s="137"/>
    </row>
    <row r="168" spans="6:42" s="82" customFormat="1" x14ac:dyDescent="0.2"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29"/>
      <c r="V168" s="129"/>
      <c r="W168" s="129"/>
      <c r="X168" s="129"/>
      <c r="Y168" s="129"/>
      <c r="Z168" s="137"/>
      <c r="AA168" s="137"/>
      <c r="AB168" s="137"/>
      <c r="AC168" s="137"/>
      <c r="AD168" s="137"/>
      <c r="AE168" s="137"/>
      <c r="AF168" s="137"/>
      <c r="AG168" s="137"/>
      <c r="AH168" s="137"/>
      <c r="AI168" s="137"/>
      <c r="AJ168" s="137"/>
      <c r="AK168" s="137"/>
      <c r="AL168" s="137"/>
      <c r="AM168" s="137"/>
      <c r="AN168" s="137"/>
      <c r="AO168" s="137"/>
      <c r="AP168" s="137"/>
    </row>
    <row r="169" spans="6:42" s="82" customFormat="1" x14ac:dyDescent="0.2"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29"/>
      <c r="V169" s="129"/>
      <c r="W169" s="129"/>
      <c r="X169" s="129"/>
      <c r="Y169" s="129"/>
      <c r="Z169" s="137"/>
      <c r="AA169" s="137"/>
      <c r="AB169" s="137"/>
      <c r="AC169" s="137"/>
      <c r="AD169" s="137"/>
      <c r="AE169" s="137"/>
      <c r="AF169" s="137"/>
      <c r="AG169" s="137"/>
      <c r="AH169" s="137"/>
      <c r="AI169" s="137"/>
      <c r="AJ169" s="137"/>
      <c r="AK169" s="137"/>
      <c r="AL169" s="137"/>
      <c r="AM169" s="137"/>
      <c r="AN169" s="137"/>
      <c r="AO169" s="137"/>
      <c r="AP169" s="137"/>
    </row>
    <row r="170" spans="6:42" s="82" customFormat="1" x14ac:dyDescent="0.2"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29"/>
      <c r="V170" s="129"/>
      <c r="W170" s="129"/>
      <c r="X170" s="129"/>
      <c r="Y170" s="129"/>
      <c r="Z170" s="137"/>
      <c r="AA170" s="137"/>
      <c r="AB170" s="137"/>
      <c r="AC170" s="137"/>
      <c r="AD170" s="137"/>
      <c r="AE170" s="137"/>
      <c r="AF170" s="137"/>
      <c r="AG170" s="137"/>
      <c r="AH170" s="137"/>
      <c r="AI170" s="137"/>
      <c r="AJ170" s="137"/>
      <c r="AK170" s="137"/>
      <c r="AL170" s="137"/>
      <c r="AM170" s="137"/>
      <c r="AN170" s="137"/>
      <c r="AO170" s="137"/>
      <c r="AP170" s="137"/>
    </row>
    <row r="171" spans="6:42" s="82" customFormat="1" x14ac:dyDescent="0.2"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29"/>
      <c r="V171" s="129"/>
      <c r="W171" s="129"/>
      <c r="X171" s="129"/>
      <c r="Y171" s="129"/>
      <c r="Z171" s="137"/>
      <c r="AA171" s="137"/>
      <c r="AB171" s="137"/>
      <c r="AC171" s="137"/>
      <c r="AD171" s="137"/>
      <c r="AE171" s="137"/>
      <c r="AF171" s="137"/>
      <c r="AG171" s="137"/>
      <c r="AH171" s="137"/>
      <c r="AI171" s="137"/>
      <c r="AJ171" s="137"/>
      <c r="AK171" s="137"/>
      <c r="AL171" s="137"/>
      <c r="AM171" s="137"/>
      <c r="AN171" s="137"/>
      <c r="AO171" s="137"/>
      <c r="AP171" s="137"/>
    </row>
    <row r="172" spans="6:42" s="82" customFormat="1" x14ac:dyDescent="0.2"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29"/>
      <c r="V172" s="129"/>
      <c r="W172" s="129"/>
      <c r="X172" s="129"/>
      <c r="Y172" s="129"/>
      <c r="Z172" s="137"/>
      <c r="AA172" s="137"/>
      <c r="AB172" s="137"/>
      <c r="AC172" s="137"/>
      <c r="AD172" s="137"/>
      <c r="AE172" s="137"/>
      <c r="AF172" s="137"/>
      <c r="AG172" s="137"/>
      <c r="AH172" s="137"/>
      <c r="AI172" s="137"/>
      <c r="AJ172" s="137"/>
      <c r="AK172" s="137"/>
      <c r="AL172" s="137"/>
      <c r="AM172" s="137"/>
      <c r="AN172" s="137"/>
      <c r="AO172" s="137"/>
      <c r="AP172" s="137"/>
    </row>
    <row r="173" spans="6:42" s="82" customFormat="1" x14ac:dyDescent="0.2"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29"/>
      <c r="V173" s="129"/>
      <c r="W173" s="129"/>
      <c r="X173" s="129"/>
      <c r="Y173" s="129"/>
      <c r="Z173" s="137"/>
      <c r="AA173" s="137"/>
      <c r="AB173" s="137"/>
      <c r="AC173" s="137"/>
      <c r="AD173" s="137"/>
      <c r="AE173" s="137"/>
      <c r="AF173" s="137"/>
      <c r="AG173" s="137"/>
      <c r="AH173" s="137"/>
      <c r="AI173" s="137"/>
      <c r="AJ173" s="137"/>
      <c r="AK173" s="137"/>
      <c r="AL173" s="137"/>
      <c r="AM173" s="137"/>
      <c r="AN173" s="137"/>
      <c r="AO173" s="137"/>
      <c r="AP173" s="137"/>
    </row>
    <row r="174" spans="6:42" s="82" customFormat="1" x14ac:dyDescent="0.2"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29"/>
      <c r="V174" s="129"/>
      <c r="W174" s="129"/>
      <c r="X174" s="129"/>
      <c r="Y174" s="129"/>
      <c r="Z174" s="137"/>
      <c r="AA174" s="137"/>
      <c r="AB174" s="137"/>
      <c r="AC174" s="137"/>
      <c r="AD174" s="137"/>
      <c r="AE174" s="137"/>
      <c r="AF174" s="137"/>
      <c r="AG174" s="137"/>
      <c r="AH174" s="137"/>
      <c r="AI174" s="137"/>
      <c r="AJ174" s="137"/>
      <c r="AK174" s="137"/>
      <c r="AL174" s="137"/>
      <c r="AM174" s="137"/>
      <c r="AN174" s="137"/>
      <c r="AO174" s="137"/>
      <c r="AP174" s="137"/>
    </row>
    <row r="175" spans="6:42" s="82" customFormat="1" x14ac:dyDescent="0.2"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29"/>
      <c r="V175" s="129"/>
      <c r="W175" s="129"/>
      <c r="X175" s="129"/>
      <c r="Y175" s="129"/>
      <c r="Z175" s="137"/>
      <c r="AA175" s="137"/>
      <c r="AB175" s="137"/>
      <c r="AC175" s="137"/>
      <c r="AD175" s="137"/>
      <c r="AE175" s="137"/>
      <c r="AF175" s="137"/>
      <c r="AG175" s="137"/>
      <c r="AH175" s="137"/>
      <c r="AI175" s="137"/>
      <c r="AJ175" s="137"/>
      <c r="AK175" s="137"/>
      <c r="AL175" s="137"/>
      <c r="AM175" s="137"/>
      <c r="AN175" s="137"/>
      <c r="AO175" s="137"/>
      <c r="AP175" s="137"/>
    </row>
    <row r="176" spans="6:42" s="82" customFormat="1" x14ac:dyDescent="0.2"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29"/>
      <c r="V176" s="129"/>
      <c r="W176" s="129"/>
      <c r="X176" s="129"/>
      <c r="Y176" s="129"/>
      <c r="Z176" s="137"/>
      <c r="AA176" s="137"/>
      <c r="AB176" s="137"/>
      <c r="AC176" s="137"/>
      <c r="AD176" s="137"/>
      <c r="AE176" s="137"/>
      <c r="AF176" s="137"/>
      <c r="AG176" s="137"/>
      <c r="AH176" s="137"/>
      <c r="AI176" s="137"/>
      <c r="AJ176" s="137"/>
      <c r="AK176" s="137"/>
      <c r="AL176" s="137"/>
      <c r="AM176" s="137"/>
      <c r="AN176" s="137"/>
      <c r="AO176" s="137"/>
      <c r="AP176" s="137"/>
    </row>
    <row r="181" spans="5:6" x14ac:dyDescent="0.2">
      <c r="E181" s="148" t="s">
        <v>43</v>
      </c>
      <c r="F181" s="149">
        <v>66416</v>
      </c>
    </row>
    <row r="182" spans="5:6" x14ac:dyDescent="0.2">
      <c r="E182" s="148" t="s">
        <v>42</v>
      </c>
      <c r="F182" s="149">
        <v>60571</v>
      </c>
    </row>
  </sheetData>
  <mergeCells count="6">
    <mergeCell ref="G37:S37"/>
    <mergeCell ref="B2:S2"/>
    <mergeCell ref="B3:S3"/>
    <mergeCell ref="B5:E5"/>
    <mergeCell ref="R5:S5"/>
    <mergeCell ref="B7:E7"/>
  </mergeCells>
  <printOptions horizontalCentered="1" verticalCentered="1"/>
  <pageMargins left="0.39370078740157483" right="0.39370078740157483" top="0" bottom="0" header="0" footer="0"/>
  <pageSetup paperSize="9" scale="4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34"/>
  <sheetViews>
    <sheetView showGridLines="0" zoomScale="80" zoomScaleNormal="100" workbookViewId="0">
      <selection activeCell="R37" sqref="R37"/>
    </sheetView>
  </sheetViews>
  <sheetFormatPr baseColWidth="10" defaultColWidth="11.42578125" defaultRowHeight="12.75" x14ac:dyDescent="0.2"/>
  <cols>
    <col min="1" max="1" width="1.5703125" style="54" customWidth="1"/>
    <col min="2" max="2" width="1.85546875" style="54" customWidth="1"/>
    <col min="3" max="3" width="3" style="54" customWidth="1"/>
    <col min="4" max="4" width="30.28515625" style="54" customWidth="1"/>
    <col min="5" max="16" width="10.85546875" style="54" customWidth="1"/>
    <col min="17" max="17" width="1.140625" style="54" customWidth="1"/>
    <col min="18" max="16384" width="11.42578125" style="54"/>
  </cols>
  <sheetData>
    <row r="2" spans="2:17" ht="15.75" x14ac:dyDescent="0.25">
      <c r="B2" s="159" t="s">
        <v>44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</row>
    <row r="3" spans="2:17" ht="13.5" customHeight="1" x14ac:dyDescent="0.25">
      <c r="B3" s="159" t="s">
        <v>45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</row>
    <row r="5" spans="2:17" s="50" customFormat="1" ht="24.75" customHeight="1" x14ac:dyDescent="0.2">
      <c r="B5" s="160" t="s">
        <v>46</v>
      </c>
      <c r="C5" s="161"/>
      <c r="D5" s="161"/>
      <c r="E5" s="55" t="s">
        <v>47</v>
      </c>
      <c r="F5" s="55" t="s">
        <v>48</v>
      </c>
      <c r="G5" s="55" t="s">
        <v>49</v>
      </c>
      <c r="H5" s="55" t="s">
        <v>50</v>
      </c>
      <c r="I5" s="55" t="s">
        <v>51</v>
      </c>
      <c r="J5" s="55" t="s">
        <v>52</v>
      </c>
      <c r="K5" s="55" t="s">
        <v>53</v>
      </c>
      <c r="L5" s="55" t="s">
        <v>54</v>
      </c>
      <c r="M5" s="55" t="s">
        <v>55</v>
      </c>
      <c r="N5" s="55" t="s">
        <v>56</v>
      </c>
      <c r="O5" s="55" t="s">
        <v>57</v>
      </c>
      <c r="P5" s="160" t="s">
        <v>58</v>
      </c>
      <c r="Q5" s="162"/>
    </row>
    <row r="6" spans="2:17" s="51" customFormat="1" ht="15" x14ac:dyDescent="0.25">
      <c r="B6" s="56"/>
      <c r="Q6" s="69"/>
    </row>
    <row r="7" spans="2:17" s="51" customFormat="1" ht="15" x14ac:dyDescent="0.25">
      <c r="B7" s="57"/>
      <c r="C7" s="58">
        <v>1</v>
      </c>
      <c r="D7" s="59" t="s">
        <v>59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70"/>
    </row>
    <row r="8" spans="2:17" s="52" customFormat="1" ht="14.25" x14ac:dyDescent="0.2">
      <c r="B8" s="61"/>
      <c r="Q8" s="71"/>
    </row>
    <row r="9" spans="2:17" s="52" customFormat="1" ht="15.75" customHeight="1" x14ac:dyDescent="0.2">
      <c r="B9" s="61"/>
      <c r="D9" s="62" t="s">
        <v>60</v>
      </c>
      <c r="E9" s="63">
        <v>4.8046875</v>
      </c>
      <c r="F9" s="63">
        <v>3.5</v>
      </c>
      <c r="G9" s="63">
        <v>3.3703703703703702</v>
      </c>
      <c r="H9" s="63">
        <v>4.1869918699186988</v>
      </c>
      <c r="I9" s="63">
        <v>4.7619047619047619</v>
      </c>
      <c r="J9" s="63">
        <v>6.0869565217391308</v>
      </c>
      <c r="K9" s="63">
        <v>7.0018115942028984</v>
      </c>
      <c r="L9" s="63">
        <v>8.1259842519685037</v>
      </c>
      <c r="M9" s="63">
        <v>9.5</v>
      </c>
      <c r="N9" s="63">
        <v>7.3797468354430382</v>
      </c>
      <c r="O9" s="63">
        <v>3.6666666666666665</v>
      </c>
      <c r="P9" s="63">
        <v>4.225806451612903</v>
      </c>
      <c r="Q9" s="72"/>
    </row>
    <row r="10" spans="2:17" s="52" customFormat="1" ht="15.75" customHeight="1" x14ac:dyDescent="0.2">
      <c r="B10" s="61"/>
      <c r="D10" s="62" t="s">
        <v>61</v>
      </c>
      <c r="E10" s="64">
        <v>15</v>
      </c>
      <c r="F10" s="64">
        <v>16.2</v>
      </c>
      <c r="G10" s="64">
        <v>17.944444444444443</v>
      </c>
      <c r="H10" s="64">
        <v>27.25</v>
      </c>
      <c r="I10" s="63">
        <v>28.51</v>
      </c>
      <c r="J10" s="63">
        <v>18.666666666666668</v>
      </c>
      <c r="K10" s="63">
        <v>17.75</v>
      </c>
      <c r="L10" s="63">
        <v>20.111111111111111</v>
      </c>
      <c r="M10" s="63">
        <v>29.17</v>
      </c>
      <c r="N10" s="63">
        <v>28.45</v>
      </c>
      <c r="O10" s="63">
        <v>28.61</v>
      </c>
      <c r="P10" s="63">
        <v>17</v>
      </c>
      <c r="Q10" s="72"/>
    </row>
    <row r="11" spans="2:17" s="52" customFormat="1" ht="15.75" customHeight="1" x14ac:dyDescent="0.2">
      <c r="B11" s="61"/>
      <c r="D11" s="62" t="s">
        <v>62</v>
      </c>
      <c r="E11" s="64">
        <v>4.6339285714285712</v>
      </c>
      <c r="F11" s="64">
        <v>3.7931034482758621</v>
      </c>
      <c r="G11" s="64">
        <v>4.559139784946237</v>
      </c>
      <c r="H11" s="64">
        <v>5.4444444444444446</v>
      </c>
      <c r="I11" s="64">
        <v>5.053097345132743</v>
      </c>
      <c r="J11" s="64">
        <v>4.0535714285714288</v>
      </c>
      <c r="K11" s="64">
        <v>4.3832116788321169</v>
      </c>
      <c r="L11" s="64">
        <v>3.6</v>
      </c>
      <c r="M11" s="64">
        <v>5.0653594771241828</v>
      </c>
      <c r="N11" s="64">
        <v>4.333333333333333</v>
      </c>
      <c r="O11" s="64">
        <v>4.661290322580645</v>
      </c>
      <c r="P11" s="64">
        <v>3.838709677419355</v>
      </c>
      <c r="Q11" s="72"/>
    </row>
    <row r="12" spans="2:17" s="52" customFormat="1" ht="15.75" customHeight="1" x14ac:dyDescent="0.2">
      <c r="B12" s="61"/>
      <c r="D12" s="62" t="s">
        <v>63</v>
      </c>
      <c r="E12" s="64">
        <v>4.2362204724409445</v>
      </c>
      <c r="F12" s="64">
        <v>4.1478260869565213</v>
      </c>
      <c r="G12" s="64">
        <v>4.1134751773049647</v>
      </c>
      <c r="H12" s="64">
        <v>4.4793388429752063</v>
      </c>
      <c r="I12" s="64">
        <v>4.7679999999999998</v>
      </c>
      <c r="J12" s="64">
        <v>4.1338582677165352</v>
      </c>
      <c r="K12" s="64">
        <v>5.2586956521739134</v>
      </c>
      <c r="L12" s="64">
        <v>4.919354838709677</v>
      </c>
      <c r="M12" s="64">
        <v>4.935483870967742</v>
      </c>
      <c r="N12" s="64">
        <v>4.404494382022472</v>
      </c>
      <c r="O12" s="64">
        <v>5.2888888888888888</v>
      </c>
      <c r="P12" s="64">
        <v>4.4545454545454541</v>
      </c>
      <c r="Q12" s="72"/>
    </row>
    <row r="13" spans="2:17" s="52" customFormat="1" ht="15.75" customHeight="1" x14ac:dyDescent="0.2">
      <c r="B13" s="61"/>
      <c r="C13" s="52" t="s">
        <v>41</v>
      </c>
      <c r="D13" s="62" t="s">
        <v>64</v>
      </c>
      <c r="E13" s="64">
        <v>8.454545454545455</v>
      </c>
      <c r="F13" s="64">
        <v>9.6315789473684212</v>
      </c>
      <c r="G13" s="64">
        <v>8.5531914893617014</v>
      </c>
      <c r="H13" s="64">
        <v>9.4827586206896548</v>
      </c>
      <c r="I13" s="64">
        <v>9.6603773584905657</v>
      </c>
      <c r="J13" s="64">
        <v>7.6</v>
      </c>
      <c r="K13" s="64">
        <v>9.6875</v>
      </c>
      <c r="L13" s="64">
        <v>9.5625</v>
      </c>
      <c r="M13" s="64">
        <v>10.454545454545455</v>
      </c>
      <c r="N13" s="64">
        <v>8.1999999999999993</v>
      </c>
      <c r="O13" s="63">
        <v>10.5</v>
      </c>
      <c r="P13" s="63">
        <v>9.56</v>
      </c>
      <c r="Q13" s="72"/>
    </row>
    <row r="14" spans="2:17" s="52" customFormat="1" ht="15.75" customHeight="1" x14ac:dyDescent="0.2">
      <c r="B14" s="61"/>
      <c r="D14" s="62" t="s">
        <v>65</v>
      </c>
      <c r="E14" s="64">
        <v>4.1166666666666663</v>
      </c>
      <c r="F14" s="64">
        <v>4.2162162162162158</v>
      </c>
      <c r="G14" s="64">
        <v>4.617647058823529</v>
      </c>
      <c r="H14" s="64">
        <v>5</v>
      </c>
      <c r="I14" s="64">
        <v>5.4482758620689653</v>
      </c>
      <c r="J14" s="64">
        <v>4.8648648648648649</v>
      </c>
      <c r="K14" s="64">
        <v>4.8648648648648649</v>
      </c>
      <c r="L14" s="64">
        <v>5.3703703703703702</v>
      </c>
      <c r="M14" s="64">
        <v>4.7428571428571429</v>
      </c>
      <c r="N14" s="64">
        <v>3.9411764705882355</v>
      </c>
      <c r="O14" s="64">
        <v>3.7916666666666665</v>
      </c>
      <c r="P14" s="64">
        <v>3.3333333333333335</v>
      </c>
      <c r="Q14" s="72"/>
    </row>
    <row r="15" spans="2:17" s="52" customFormat="1" ht="14.25" x14ac:dyDescent="0.2">
      <c r="B15" s="61"/>
      <c r="D15" s="52" t="s">
        <v>41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72"/>
    </row>
    <row r="16" spans="2:17" s="51" customFormat="1" ht="15" x14ac:dyDescent="0.25">
      <c r="B16" s="57"/>
      <c r="C16" s="58">
        <v>2</v>
      </c>
      <c r="D16" s="59" t="s">
        <v>18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73"/>
    </row>
    <row r="17" spans="2:17" s="52" customFormat="1" ht="14.25" x14ac:dyDescent="0.2">
      <c r="B17" s="61"/>
      <c r="D17" s="52" t="s">
        <v>41</v>
      </c>
      <c r="E17" s="65"/>
      <c r="F17" s="65" t="s">
        <v>41</v>
      </c>
      <c r="G17" s="65" t="s">
        <v>41</v>
      </c>
      <c r="H17" s="65" t="s">
        <v>41</v>
      </c>
      <c r="I17" s="65" t="s">
        <v>41</v>
      </c>
      <c r="J17" s="65" t="s">
        <v>41</v>
      </c>
      <c r="K17" s="65" t="s">
        <v>41</v>
      </c>
      <c r="L17" s="65"/>
      <c r="M17" s="65"/>
      <c r="N17" s="65"/>
      <c r="O17" s="65"/>
      <c r="P17" s="65"/>
      <c r="Q17" s="72"/>
    </row>
    <row r="18" spans="2:17" s="52" customFormat="1" ht="15.75" customHeight="1" x14ac:dyDescent="0.2">
      <c r="B18" s="61"/>
      <c r="D18" s="52" t="s">
        <v>66</v>
      </c>
      <c r="E18" s="63">
        <v>5.9</v>
      </c>
      <c r="F18" s="63">
        <v>5.8</v>
      </c>
      <c r="G18" s="63">
        <v>5.75</v>
      </c>
      <c r="H18" s="63">
        <v>5</v>
      </c>
      <c r="I18" s="63">
        <v>5.68</v>
      </c>
      <c r="J18" s="63">
        <v>5.6</v>
      </c>
      <c r="K18" s="63">
        <v>5.5</v>
      </c>
      <c r="L18" s="63">
        <v>5.6</v>
      </c>
      <c r="M18" s="63">
        <v>5.5</v>
      </c>
      <c r="N18" s="63">
        <v>5.7</v>
      </c>
      <c r="O18" s="63">
        <v>5.65</v>
      </c>
      <c r="P18" s="63">
        <v>5.7</v>
      </c>
      <c r="Q18" s="72"/>
    </row>
    <row r="19" spans="2:17" s="52" customFormat="1" ht="14.25" x14ac:dyDescent="0.2">
      <c r="B19" s="61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72"/>
    </row>
    <row r="20" spans="2:17" s="51" customFormat="1" ht="15" x14ac:dyDescent="0.25">
      <c r="B20" s="57"/>
      <c r="C20" s="59">
        <v>3</v>
      </c>
      <c r="D20" s="59" t="s">
        <v>67</v>
      </c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73"/>
    </row>
    <row r="21" spans="2:17" s="52" customFormat="1" ht="14.25" x14ac:dyDescent="0.2">
      <c r="B21" s="61"/>
      <c r="D21" s="52" t="s">
        <v>41</v>
      </c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72"/>
    </row>
    <row r="22" spans="2:17" s="52" customFormat="1" ht="15.75" customHeight="1" x14ac:dyDescent="0.2">
      <c r="B22" s="61"/>
      <c r="D22" s="52" t="s">
        <v>68</v>
      </c>
      <c r="E22" s="63">
        <v>17.649999999999999</v>
      </c>
      <c r="F22" s="63">
        <v>19.25</v>
      </c>
      <c r="G22" s="63">
        <v>18.66</v>
      </c>
      <c r="H22" s="63">
        <v>18.670000000000002</v>
      </c>
      <c r="I22" s="63">
        <v>18</v>
      </c>
      <c r="J22" s="63">
        <v>18.78</v>
      </c>
      <c r="K22" s="63">
        <v>18.8</v>
      </c>
      <c r="L22" s="63">
        <v>18.829999999999998</v>
      </c>
      <c r="M22" s="63">
        <v>18.850000000000001</v>
      </c>
      <c r="N22" s="63">
        <v>18.850000000000001</v>
      </c>
      <c r="O22" s="63">
        <v>18.850000000000001</v>
      </c>
      <c r="P22" s="63">
        <v>18.88</v>
      </c>
      <c r="Q22" s="71"/>
    </row>
    <row r="23" spans="2:17" s="52" customFormat="1" ht="15.75" customHeight="1" x14ac:dyDescent="0.2">
      <c r="B23" s="61"/>
      <c r="D23" s="52" t="s">
        <v>69</v>
      </c>
      <c r="E23" s="63">
        <v>16.55</v>
      </c>
      <c r="F23" s="63">
        <v>16.27</v>
      </c>
      <c r="G23" s="63">
        <v>16.3</v>
      </c>
      <c r="H23" s="63">
        <v>16.309999999999999</v>
      </c>
      <c r="I23" s="63">
        <v>16.32</v>
      </c>
      <c r="J23" s="63">
        <v>16.34</v>
      </c>
      <c r="K23" s="63">
        <v>16.36</v>
      </c>
      <c r="L23" s="63">
        <v>16.37</v>
      </c>
      <c r="M23" s="63">
        <v>16.39</v>
      </c>
      <c r="N23" s="63">
        <v>16.12</v>
      </c>
      <c r="O23" s="63">
        <v>16.13</v>
      </c>
      <c r="P23" s="63">
        <v>16.190000000000001</v>
      </c>
      <c r="Q23" s="71"/>
    </row>
    <row r="24" spans="2:17" s="52" customFormat="1" ht="15.75" customHeight="1" x14ac:dyDescent="0.2">
      <c r="B24" s="61"/>
      <c r="D24" s="52" t="s">
        <v>70</v>
      </c>
      <c r="E24" s="63">
        <v>19.3</v>
      </c>
      <c r="F24" s="63">
        <v>19.96</v>
      </c>
      <c r="G24" s="63">
        <v>20.04</v>
      </c>
      <c r="H24" s="63">
        <v>20.079999999999998</v>
      </c>
      <c r="I24" s="63">
        <v>20.09</v>
      </c>
      <c r="J24" s="63">
        <v>20.14</v>
      </c>
      <c r="K24" s="63">
        <v>20.14</v>
      </c>
      <c r="L24" s="63">
        <v>20.18</v>
      </c>
      <c r="M24" s="63">
        <v>20.2</v>
      </c>
      <c r="N24" s="63">
        <v>20.23</v>
      </c>
      <c r="O24" s="63">
        <v>20.29</v>
      </c>
      <c r="P24" s="63">
        <v>20.37</v>
      </c>
      <c r="Q24" s="71"/>
    </row>
    <row r="25" spans="2:17" s="52" customFormat="1" ht="15.75" customHeight="1" x14ac:dyDescent="0.2">
      <c r="B25" s="61"/>
      <c r="C25" s="52" t="s">
        <v>41</v>
      </c>
      <c r="D25" s="52" t="s">
        <v>71</v>
      </c>
      <c r="E25" s="63">
        <v>25</v>
      </c>
      <c r="F25" s="63">
        <v>25.5</v>
      </c>
      <c r="G25" s="63">
        <v>26.06</v>
      </c>
      <c r="H25" s="63">
        <v>26.23</v>
      </c>
      <c r="I25" s="63">
        <v>26.41</v>
      </c>
      <c r="J25" s="63">
        <v>26.46</v>
      </c>
      <c r="K25" s="63">
        <v>26.5</v>
      </c>
      <c r="L25" s="63">
        <v>26.58</v>
      </c>
      <c r="M25" s="63">
        <v>26.63</v>
      </c>
      <c r="N25" s="63">
        <v>26.65</v>
      </c>
      <c r="O25" s="63">
        <v>26.69</v>
      </c>
      <c r="P25" s="63">
        <v>26.74</v>
      </c>
      <c r="Q25" s="71"/>
    </row>
    <row r="26" spans="2:17" s="52" customFormat="1" ht="15.75" customHeight="1" x14ac:dyDescent="0.2">
      <c r="B26" s="61"/>
      <c r="D26" s="52" t="s">
        <v>72</v>
      </c>
      <c r="E26" s="63">
        <v>21.92</v>
      </c>
      <c r="F26" s="63">
        <v>21.92</v>
      </c>
      <c r="G26" s="63">
        <v>21.96</v>
      </c>
      <c r="H26" s="63">
        <v>21.99</v>
      </c>
      <c r="I26" s="63">
        <v>22.02</v>
      </c>
      <c r="J26" s="63">
        <v>22.04</v>
      </c>
      <c r="K26" s="63">
        <v>22.03</v>
      </c>
      <c r="L26" s="63">
        <v>22.04</v>
      </c>
      <c r="M26" s="63">
        <v>22.06</v>
      </c>
      <c r="N26" s="63">
        <v>22.09</v>
      </c>
      <c r="O26" s="63">
        <v>22.09</v>
      </c>
      <c r="P26" s="63">
        <v>22.18</v>
      </c>
      <c r="Q26" s="71"/>
    </row>
    <row r="27" spans="2:17" s="52" customFormat="1" ht="15.75" customHeight="1" x14ac:dyDescent="0.2">
      <c r="B27" s="61"/>
      <c r="D27" s="52" t="s">
        <v>73</v>
      </c>
      <c r="E27" s="63">
        <v>17.78</v>
      </c>
      <c r="F27" s="63">
        <v>18.190000000000001</v>
      </c>
      <c r="G27" s="63">
        <v>18.39</v>
      </c>
      <c r="H27" s="63">
        <v>18.25</v>
      </c>
      <c r="I27" s="63">
        <v>18.34</v>
      </c>
      <c r="J27" s="63">
        <v>18.23</v>
      </c>
      <c r="K27" s="63">
        <v>18.16</v>
      </c>
      <c r="L27" s="63">
        <v>18.18</v>
      </c>
      <c r="M27" s="63">
        <v>18.309999999999999</v>
      </c>
      <c r="N27" s="63">
        <v>18.239999999999998</v>
      </c>
      <c r="O27" s="63">
        <v>18.09</v>
      </c>
      <c r="P27" s="63">
        <v>18.29</v>
      </c>
      <c r="Q27" s="71"/>
    </row>
    <row r="28" spans="2:17" s="52" customFormat="1" ht="15.75" customHeight="1" x14ac:dyDescent="0.2">
      <c r="B28" s="61"/>
      <c r="D28" s="52" t="s">
        <v>74</v>
      </c>
      <c r="E28" s="63">
        <v>8.51</v>
      </c>
      <c r="F28" s="63">
        <v>8.4700000000000006</v>
      </c>
      <c r="G28" s="63">
        <v>8.98</v>
      </c>
      <c r="H28" s="63">
        <v>8.3699999999999992</v>
      </c>
      <c r="I28" s="63">
        <v>8.01</v>
      </c>
      <c r="J28" s="63">
        <v>8.1999999999999993</v>
      </c>
      <c r="K28" s="63">
        <v>7.87</v>
      </c>
      <c r="L28" s="63">
        <v>7.75</v>
      </c>
      <c r="M28" s="63">
        <v>7.73</v>
      </c>
      <c r="N28" s="63">
        <v>7.67</v>
      </c>
      <c r="O28" s="63">
        <v>7.78</v>
      </c>
      <c r="P28" s="63">
        <v>8.31</v>
      </c>
      <c r="Q28" s="71"/>
    </row>
    <row r="29" spans="2:17" s="52" customFormat="1" ht="14.25" x14ac:dyDescent="0.2">
      <c r="B29" s="66"/>
      <c r="C29" s="67"/>
      <c r="D29" s="67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74"/>
    </row>
    <row r="30" spans="2:17" ht="3.75" customHeight="1" x14ac:dyDescent="0.2"/>
    <row r="31" spans="2:17" s="53" customFormat="1" ht="12" x14ac:dyDescent="0.2">
      <c r="B31" s="53" t="s">
        <v>75</v>
      </c>
    </row>
    <row r="32" spans="2:17" s="53" customFormat="1" ht="12" x14ac:dyDescent="0.2">
      <c r="B32" s="53" t="s">
        <v>76</v>
      </c>
    </row>
    <row r="33" spans="2:2" s="53" customFormat="1" ht="12" x14ac:dyDescent="0.2">
      <c r="B33" s="53" t="s">
        <v>77</v>
      </c>
    </row>
    <row r="34" spans="2:2" s="53" customFormat="1" ht="12" x14ac:dyDescent="0.2">
      <c r="B34" s="53" t="s">
        <v>78</v>
      </c>
    </row>
  </sheetData>
  <mergeCells count="4">
    <mergeCell ref="B2:Q2"/>
    <mergeCell ref="B3:Q3"/>
    <mergeCell ref="B5:D5"/>
    <mergeCell ref="P5:Q5"/>
  </mergeCells>
  <printOptions horizontalCentered="1" verticalCentered="1"/>
  <pageMargins left="0.86614173228346458" right="0.74803149606299213" top="0.15748031496062992" bottom="0.98425196850393715" header="0" footer="0"/>
  <pageSetup paperSize="256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94"/>
  <sheetViews>
    <sheetView showGridLines="0" zoomScale="90" zoomScaleNormal="90" workbookViewId="0">
      <selection activeCell="V78" sqref="V78"/>
    </sheetView>
  </sheetViews>
  <sheetFormatPr baseColWidth="10" defaultColWidth="9.140625" defaultRowHeight="12.75" x14ac:dyDescent="0.2"/>
  <cols>
    <col min="1" max="1" width="2.42578125" style="6" customWidth="1"/>
    <col min="2" max="2" width="0.85546875" style="6" customWidth="1"/>
    <col min="3" max="3" width="19.7109375" style="6" customWidth="1"/>
    <col min="4" max="4" width="16.5703125" style="6" customWidth="1"/>
    <col min="5" max="5" width="13.85546875" style="6" customWidth="1"/>
    <col min="6" max="6" width="13.5703125" style="6" customWidth="1"/>
    <col min="7" max="7" width="13.42578125" style="6" customWidth="1"/>
    <col min="8" max="8" width="13.85546875" style="6" customWidth="1"/>
    <col min="9" max="9" width="14.140625" style="6" customWidth="1"/>
    <col min="10" max="10" width="13.42578125" style="6" customWidth="1"/>
    <col min="11" max="15" width="13.5703125" style="6" customWidth="1"/>
    <col min="16" max="16" width="13.28515625" style="6" customWidth="1"/>
    <col min="17" max="17" width="0.5703125" style="6" customWidth="1"/>
    <col min="18" max="35" width="9.140625" style="22"/>
    <col min="36" max="16384" width="9.140625" style="6"/>
  </cols>
  <sheetData>
    <row r="2" spans="2:35" s="1" customFormat="1" ht="24" customHeight="1" x14ac:dyDescent="0.2">
      <c r="B2" s="163" t="s">
        <v>79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</row>
    <row r="3" spans="2:35" s="1" customFormat="1" ht="19.5" customHeight="1" x14ac:dyDescent="0.2">
      <c r="B3" s="163" t="s">
        <v>80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</row>
    <row r="4" spans="2:35" s="1" customFormat="1" ht="27.75" customHeight="1" x14ac:dyDescent="0.2"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">
        <v>17.593</v>
      </c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</row>
    <row r="5" spans="2:35" s="2" customFormat="1" ht="38.25" customHeight="1" x14ac:dyDescent="0.2">
      <c r="B5" s="164" t="s">
        <v>81</v>
      </c>
      <c r="C5" s="165"/>
      <c r="D5" s="8" t="s">
        <v>3</v>
      </c>
      <c r="E5" s="8" t="s">
        <v>4</v>
      </c>
      <c r="F5" s="8" t="s">
        <v>5</v>
      </c>
      <c r="G5" s="8" t="s">
        <v>6</v>
      </c>
      <c r="H5" s="8" t="s">
        <v>82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150" t="s">
        <v>15</v>
      </c>
      <c r="Q5" s="47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</row>
    <row r="6" spans="2:35" s="2" customFormat="1" ht="11.25" customHeight="1" x14ac:dyDescent="0.2">
      <c r="B6" s="9"/>
      <c r="Q6" s="25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</row>
    <row r="7" spans="2:35" s="2" customFormat="1" ht="15" customHeight="1" x14ac:dyDescent="0.2">
      <c r="B7" s="166" t="s">
        <v>3</v>
      </c>
      <c r="C7" s="167"/>
      <c r="D7" s="10">
        <f t="shared" ref="D7:P7" si="0">D9+D22+D36</f>
        <v>68767.489999999991</v>
      </c>
      <c r="E7" s="10">
        <f t="shared" si="0"/>
        <v>6021.3599999999988</v>
      </c>
      <c r="F7" s="10">
        <f t="shared" si="0"/>
        <v>5617.9699999999993</v>
      </c>
      <c r="G7" s="10">
        <f t="shared" si="0"/>
        <v>6322.2699999999995</v>
      </c>
      <c r="H7" s="10">
        <f t="shared" si="0"/>
        <v>6107.19</v>
      </c>
      <c r="I7" s="10">
        <f t="shared" si="0"/>
        <v>6486.2600000000011</v>
      </c>
      <c r="J7" s="10">
        <f t="shared" si="0"/>
        <v>5355.4000000000015</v>
      </c>
      <c r="K7" s="10">
        <f t="shared" si="0"/>
        <v>5734.1</v>
      </c>
      <c r="L7" s="10">
        <f t="shared" si="0"/>
        <v>5664.64</v>
      </c>
      <c r="M7" s="10">
        <f t="shared" si="0"/>
        <v>4342.7000000000007</v>
      </c>
      <c r="N7" s="10">
        <f t="shared" si="0"/>
        <v>5985.4900000000007</v>
      </c>
      <c r="O7" s="10">
        <f t="shared" si="0"/>
        <v>5888.87</v>
      </c>
      <c r="P7" s="10">
        <f t="shared" si="0"/>
        <v>5241.24</v>
      </c>
      <c r="Q7" s="26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</row>
    <row r="8" spans="2:35" s="3" customFormat="1" ht="11.25" customHeight="1" x14ac:dyDescent="0.2">
      <c r="B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27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</row>
    <row r="9" spans="2:35" s="2" customFormat="1" ht="30" customHeight="1" x14ac:dyDescent="0.2">
      <c r="B9" s="13"/>
      <c r="C9" s="14" t="s">
        <v>83</v>
      </c>
      <c r="D9" s="10">
        <f t="shared" ref="D9:P9" si="1">SUM(D10:D20)</f>
        <v>61297.3</v>
      </c>
      <c r="E9" s="10">
        <f t="shared" si="1"/>
        <v>5345.619999999999</v>
      </c>
      <c r="F9" s="10">
        <f t="shared" si="1"/>
        <v>5056.16</v>
      </c>
      <c r="G9" s="10">
        <f t="shared" si="1"/>
        <v>5510.1699999999992</v>
      </c>
      <c r="H9" s="10">
        <f t="shared" si="1"/>
        <v>5250.0999999999995</v>
      </c>
      <c r="I9" s="10">
        <f t="shared" si="1"/>
        <v>5596.35</v>
      </c>
      <c r="J9" s="10">
        <f t="shared" si="1"/>
        <v>4892.5700000000015</v>
      </c>
      <c r="K9" s="10">
        <f t="shared" si="1"/>
        <v>5156.3</v>
      </c>
      <c r="L9" s="10">
        <f t="shared" si="1"/>
        <v>5070.91</v>
      </c>
      <c r="M9" s="10">
        <f t="shared" si="1"/>
        <v>3899.6500000000005</v>
      </c>
      <c r="N9" s="10">
        <f t="shared" si="1"/>
        <v>5369.8200000000006</v>
      </c>
      <c r="O9" s="10">
        <f t="shared" si="1"/>
        <v>5358.4900000000007</v>
      </c>
      <c r="P9" s="10">
        <f t="shared" si="1"/>
        <v>4791.16</v>
      </c>
      <c r="Q9" s="28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</row>
    <row r="10" spans="2:35" s="3" customFormat="1" ht="24.75" customHeight="1" x14ac:dyDescent="0.2">
      <c r="B10" s="11"/>
      <c r="C10" s="39" t="s">
        <v>84</v>
      </c>
      <c r="D10" s="12">
        <f t="shared" ref="D10:D20" si="2">SUM(E10:P10)</f>
        <v>10573.060000000001</v>
      </c>
      <c r="E10" s="35">
        <v>737.08</v>
      </c>
      <c r="F10" s="35">
        <v>1216.83</v>
      </c>
      <c r="G10" s="35">
        <v>687.3</v>
      </c>
      <c r="H10" s="35">
        <v>210.9</v>
      </c>
      <c r="I10" s="35">
        <v>415.65</v>
      </c>
      <c r="J10" s="35">
        <v>1104.1600000000001</v>
      </c>
      <c r="K10" s="35">
        <v>1978.16</v>
      </c>
      <c r="L10" s="35">
        <v>1793.55</v>
      </c>
      <c r="M10" s="35">
        <v>798.15</v>
      </c>
      <c r="N10" s="35">
        <v>1064.3</v>
      </c>
      <c r="O10" s="35">
        <v>512.78</v>
      </c>
      <c r="P10" s="35">
        <v>54.2</v>
      </c>
      <c r="Q10" s="27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2:35" s="3" customFormat="1" ht="24.75" customHeight="1" x14ac:dyDescent="0.2">
      <c r="B11" s="11"/>
      <c r="C11" s="39" t="s">
        <v>85</v>
      </c>
      <c r="D11" s="12">
        <f t="shared" si="2"/>
        <v>3250.66</v>
      </c>
      <c r="E11" s="35">
        <v>627.25</v>
      </c>
      <c r="F11" s="35">
        <v>556.23</v>
      </c>
      <c r="G11" s="35">
        <v>351.65</v>
      </c>
      <c r="H11" s="35">
        <v>152.4</v>
      </c>
      <c r="I11" s="12" t="s">
        <v>86</v>
      </c>
      <c r="J11" s="12" t="s">
        <v>86</v>
      </c>
      <c r="K11" s="12" t="s">
        <v>86</v>
      </c>
      <c r="L11" s="12" t="s">
        <v>86</v>
      </c>
      <c r="M11" s="12" t="s">
        <v>86</v>
      </c>
      <c r="N11" s="35">
        <v>270.45</v>
      </c>
      <c r="O11" s="35">
        <v>594.48</v>
      </c>
      <c r="P11" s="35">
        <v>698.2</v>
      </c>
      <c r="Q11" s="27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</row>
    <row r="12" spans="2:35" s="3" customFormat="1" ht="24.75" customHeight="1" x14ac:dyDescent="0.2">
      <c r="B12" s="11"/>
      <c r="C12" s="39" t="s">
        <v>87</v>
      </c>
      <c r="D12" s="12">
        <f t="shared" si="2"/>
        <v>16695.77</v>
      </c>
      <c r="E12" s="12">
        <v>1138.31</v>
      </c>
      <c r="F12" s="12">
        <v>1106.3499999999999</v>
      </c>
      <c r="G12" s="12">
        <v>1641.2</v>
      </c>
      <c r="H12" s="12">
        <v>2281.27</v>
      </c>
      <c r="I12" s="12">
        <v>2541.0700000000002</v>
      </c>
      <c r="J12" s="12">
        <v>1227.73</v>
      </c>
      <c r="K12" s="12">
        <v>428.83</v>
      </c>
      <c r="L12" s="12">
        <v>432.25</v>
      </c>
      <c r="M12" s="12">
        <v>300.68</v>
      </c>
      <c r="N12" s="12">
        <v>1398.69</v>
      </c>
      <c r="O12" s="12">
        <v>2219.21</v>
      </c>
      <c r="P12" s="12">
        <v>1980.18</v>
      </c>
      <c r="Q12" s="27">
        <v>37852.348299999911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</row>
    <row r="13" spans="2:35" s="3" customFormat="1" ht="24.75" customHeight="1" x14ac:dyDescent="0.2">
      <c r="B13" s="11"/>
      <c r="C13" s="39" t="s">
        <v>88</v>
      </c>
      <c r="D13" s="12">
        <f t="shared" si="2"/>
        <v>5294.0499999999993</v>
      </c>
      <c r="E13" s="12">
        <v>407.25</v>
      </c>
      <c r="F13" s="35">
        <v>412.05</v>
      </c>
      <c r="G13" s="35">
        <v>458.86</v>
      </c>
      <c r="H13" s="35">
        <v>408.1</v>
      </c>
      <c r="I13" s="35">
        <v>364.5</v>
      </c>
      <c r="J13" s="35">
        <v>529.04999999999995</v>
      </c>
      <c r="K13" s="35">
        <v>360.43</v>
      </c>
      <c r="L13" s="35">
        <v>381.52</v>
      </c>
      <c r="M13" s="35">
        <v>646.19000000000005</v>
      </c>
      <c r="N13" s="35">
        <v>380.55</v>
      </c>
      <c r="O13" s="35">
        <v>391.76</v>
      </c>
      <c r="P13" s="40">
        <v>553.79</v>
      </c>
      <c r="Q13" s="27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</row>
    <row r="14" spans="2:35" s="3" customFormat="1" ht="24.75" customHeight="1" x14ac:dyDescent="0.2">
      <c r="B14" s="11"/>
      <c r="C14" s="39" t="s">
        <v>89</v>
      </c>
      <c r="D14" s="12">
        <f t="shared" si="2"/>
        <v>8016.01</v>
      </c>
      <c r="E14" s="35">
        <v>844.54</v>
      </c>
      <c r="F14" s="40">
        <v>500.8</v>
      </c>
      <c r="G14" s="40">
        <v>802.1</v>
      </c>
      <c r="H14" s="40">
        <v>880.86</v>
      </c>
      <c r="I14" s="12">
        <v>814.51</v>
      </c>
      <c r="J14" s="12">
        <v>842.65</v>
      </c>
      <c r="K14" s="12">
        <v>734.27</v>
      </c>
      <c r="L14" s="12">
        <v>814.04</v>
      </c>
      <c r="M14" s="35">
        <v>458.09</v>
      </c>
      <c r="N14" s="35">
        <v>627.32000000000005</v>
      </c>
      <c r="O14" s="35">
        <v>338.31</v>
      </c>
      <c r="P14" s="40">
        <v>358.52</v>
      </c>
      <c r="Q14" s="27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</row>
    <row r="15" spans="2:35" s="3" customFormat="1" ht="24.75" customHeight="1" x14ac:dyDescent="0.2">
      <c r="B15" s="11"/>
      <c r="C15" s="39" t="s">
        <v>90</v>
      </c>
      <c r="D15" s="12">
        <f t="shared" si="2"/>
        <v>995.68</v>
      </c>
      <c r="E15" s="35">
        <v>91.75</v>
      </c>
      <c r="F15" s="35">
        <v>56.75</v>
      </c>
      <c r="G15" s="35">
        <v>121.5</v>
      </c>
      <c r="H15" s="35"/>
      <c r="I15" s="35">
        <v>117.71</v>
      </c>
      <c r="J15" s="35">
        <v>44.4</v>
      </c>
      <c r="K15" s="35">
        <v>81.55</v>
      </c>
      <c r="L15" s="35">
        <v>104.4</v>
      </c>
      <c r="M15" s="35">
        <v>138.41999999999999</v>
      </c>
      <c r="N15" s="35">
        <v>90.4</v>
      </c>
      <c r="O15" s="35">
        <v>92.6</v>
      </c>
      <c r="P15" s="40">
        <v>56.2</v>
      </c>
      <c r="Q15" s="27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</row>
    <row r="16" spans="2:35" s="3" customFormat="1" ht="24.75" customHeight="1" x14ac:dyDescent="0.2">
      <c r="B16" s="11"/>
      <c r="C16" s="39" t="s">
        <v>91</v>
      </c>
      <c r="D16" s="12">
        <f t="shared" si="2"/>
        <v>1980.7899999999997</v>
      </c>
      <c r="E16" s="35">
        <v>205.12</v>
      </c>
      <c r="F16" s="35">
        <v>477.88</v>
      </c>
      <c r="G16" s="35">
        <v>365.35</v>
      </c>
      <c r="H16" s="35">
        <v>13.2</v>
      </c>
      <c r="I16" s="35">
        <v>15</v>
      </c>
      <c r="J16" s="35">
        <v>180.13</v>
      </c>
      <c r="K16" s="35">
        <v>168.99</v>
      </c>
      <c r="L16" s="35">
        <v>137.84</v>
      </c>
      <c r="M16" s="35">
        <v>175.3</v>
      </c>
      <c r="N16" s="35">
        <v>61.08</v>
      </c>
      <c r="O16" s="35">
        <v>3.2</v>
      </c>
      <c r="P16" s="40">
        <v>177.7</v>
      </c>
      <c r="Q16" s="27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2:35" s="3" customFormat="1" ht="24.75" customHeight="1" x14ac:dyDescent="0.2">
      <c r="B17" s="11"/>
      <c r="C17" s="39" t="s">
        <v>92</v>
      </c>
      <c r="D17" s="12">
        <f t="shared" si="2"/>
        <v>442.28000000000003</v>
      </c>
      <c r="E17" s="35">
        <v>19.100000000000001</v>
      </c>
      <c r="F17" s="12">
        <v>39.5</v>
      </c>
      <c r="G17" s="35">
        <v>17.8</v>
      </c>
      <c r="H17" s="35">
        <v>43</v>
      </c>
      <c r="I17" s="35">
        <v>30.3</v>
      </c>
      <c r="J17" s="35">
        <v>38</v>
      </c>
      <c r="K17" s="12">
        <v>54.7</v>
      </c>
      <c r="L17" s="35">
        <v>42.2</v>
      </c>
      <c r="M17" s="35">
        <v>33.299999999999997</v>
      </c>
      <c r="N17" s="35">
        <v>29.2</v>
      </c>
      <c r="O17" s="35">
        <v>25.38</v>
      </c>
      <c r="P17" s="40">
        <v>69.8</v>
      </c>
      <c r="Q17" s="27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</row>
    <row r="18" spans="2:35" s="3" customFormat="1" ht="24.75" customHeight="1" x14ac:dyDescent="0.2">
      <c r="B18" s="11"/>
      <c r="C18" s="39" t="s">
        <v>93</v>
      </c>
      <c r="D18" s="12">
        <f t="shared" si="2"/>
        <v>997.88999999999987</v>
      </c>
      <c r="E18" s="35">
        <v>113.4</v>
      </c>
      <c r="F18" s="35">
        <v>76.25</v>
      </c>
      <c r="G18" s="35">
        <v>111.4</v>
      </c>
      <c r="H18" s="35">
        <v>108.85</v>
      </c>
      <c r="I18" s="35">
        <v>131.69999999999999</v>
      </c>
      <c r="J18" s="35">
        <v>65.3</v>
      </c>
      <c r="K18" s="35">
        <v>112.47</v>
      </c>
      <c r="L18" s="35">
        <v>75.099999999999994</v>
      </c>
      <c r="M18" s="35">
        <v>59.8</v>
      </c>
      <c r="N18" s="35">
        <v>24.1</v>
      </c>
      <c r="O18" s="35">
        <v>91.52</v>
      </c>
      <c r="P18" s="40">
        <v>28</v>
      </c>
      <c r="Q18" s="27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</row>
    <row r="19" spans="2:35" s="3" customFormat="1" ht="24.75" customHeight="1" x14ac:dyDescent="0.2">
      <c r="B19" s="11"/>
      <c r="C19" s="39" t="s">
        <v>94</v>
      </c>
      <c r="D19" s="12">
        <f t="shared" si="2"/>
        <v>1132.08</v>
      </c>
      <c r="E19" s="35">
        <v>154.46</v>
      </c>
      <c r="F19" s="35">
        <v>18.2</v>
      </c>
      <c r="G19" s="35">
        <v>79.98</v>
      </c>
      <c r="H19" s="35">
        <v>69.7</v>
      </c>
      <c r="I19" s="35">
        <v>84.7</v>
      </c>
      <c r="J19" s="35">
        <v>120.26</v>
      </c>
      <c r="K19" s="12">
        <v>95.86</v>
      </c>
      <c r="L19" s="12">
        <v>93.97</v>
      </c>
      <c r="M19" s="35">
        <v>75.599999999999994</v>
      </c>
      <c r="N19" s="35">
        <v>134.80000000000001</v>
      </c>
      <c r="O19" s="35">
        <v>104.3</v>
      </c>
      <c r="P19" s="40">
        <v>100.25</v>
      </c>
      <c r="Q19" s="27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</row>
    <row r="20" spans="2:35" s="3" customFormat="1" ht="24.75" customHeight="1" x14ac:dyDescent="0.2">
      <c r="B20" s="11"/>
      <c r="C20" s="15" t="s">
        <v>95</v>
      </c>
      <c r="D20" s="12">
        <f t="shared" si="2"/>
        <v>11919.03</v>
      </c>
      <c r="E20" s="35">
        <v>1007.36</v>
      </c>
      <c r="F20" s="12">
        <v>595.32000000000005</v>
      </c>
      <c r="G20" s="12">
        <v>873.03</v>
      </c>
      <c r="H20" s="12">
        <v>1081.82</v>
      </c>
      <c r="I20" s="12">
        <v>1081.21</v>
      </c>
      <c r="J20" s="12">
        <v>740.89</v>
      </c>
      <c r="K20" s="12">
        <v>1141.04</v>
      </c>
      <c r="L20" s="12">
        <v>1196.04</v>
      </c>
      <c r="M20" s="12">
        <v>1214.1199999999999</v>
      </c>
      <c r="N20" s="12">
        <v>1288.93</v>
      </c>
      <c r="O20" s="35">
        <v>984.95</v>
      </c>
      <c r="P20" s="12">
        <v>714.32</v>
      </c>
      <c r="Q20" s="27"/>
      <c r="R20" s="21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1"/>
      <c r="AG20" s="21"/>
      <c r="AH20" s="21"/>
      <c r="AI20" s="21"/>
    </row>
    <row r="21" spans="2:35" s="3" customFormat="1" ht="9.75" customHeight="1" x14ac:dyDescent="0.2">
      <c r="B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27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</row>
    <row r="22" spans="2:35" s="2" customFormat="1" ht="30" customHeight="1" x14ac:dyDescent="0.2">
      <c r="B22" s="13"/>
      <c r="C22" s="14" t="s">
        <v>96</v>
      </c>
      <c r="D22" s="10">
        <f>SUM(D23:D34)</f>
        <v>7140.04</v>
      </c>
      <c r="E22" s="10">
        <f>SUM(E23:E34)</f>
        <v>649.32000000000016</v>
      </c>
      <c r="F22" s="10">
        <f>SUM(F23:F34)</f>
        <v>540.51999999999987</v>
      </c>
      <c r="G22" s="10">
        <f>SUM(G23:G34)</f>
        <v>785.24999999999989</v>
      </c>
      <c r="H22" s="10">
        <f t="shared" ref="H22:P22" si="3">SUM(H23:H34)</f>
        <v>831.34000000000015</v>
      </c>
      <c r="I22" s="10">
        <f t="shared" si="3"/>
        <v>865.11000000000024</v>
      </c>
      <c r="J22" s="10">
        <f t="shared" si="3"/>
        <v>435.63</v>
      </c>
      <c r="K22" s="10">
        <f t="shared" si="3"/>
        <v>549.97000000000014</v>
      </c>
      <c r="L22" s="10">
        <f t="shared" si="3"/>
        <v>564.09</v>
      </c>
      <c r="M22" s="10">
        <f t="shared" si="3"/>
        <v>415.25</v>
      </c>
      <c r="N22" s="10">
        <f t="shared" si="3"/>
        <v>576.37</v>
      </c>
      <c r="O22" s="10">
        <f t="shared" si="3"/>
        <v>505.44</v>
      </c>
      <c r="P22" s="10">
        <f t="shared" si="3"/>
        <v>421.74999999999994</v>
      </c>
      <c r="Q22" s="26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2:35" s="3" customFormat="1" ht="25.5" customHeight="1" x14ac:dyDescent="0.2">
      <c r="B23" s="11"/>
      <c r="C23" s="39" t="s">
        <v>97</v>
      </c>
      <c r="D23" s="12">
        <f t="shared" ref="D23:D34" si="4">SUM(E23:P23)</f>
        <v>5493.95</v>
      </c>
      <c r="E23" s="32">
        <v>513.95000000000005</v>
      </c>
      <c r="F23" s="32">
        <v>415.4</v>
      </c>
      <c r="G23" s="32">
        <v>606.79999999999995</v>
      </c>
      <c r="H23" s="32">
        <v>690.4</v>
      </c>
      <c r="I23" s="32">
        <v>650</v>
      </c>
      <c r="J23" s="32">
        <v>268.89999999999998</v>
      </c>
      <c r="K23" s="32">
        <v>389.8</v>
      </c>
      <c r="L23" s="32">
        <v>431.5</v>
      </c>
      <c r="M23" s="32">
        <v>323.11</v>
      </c>
      <c r="N23" s="32">
        <v>486.87</v>
      </c>
      <c r="O23" s="32">
        <v>379.02</v>
      </c>
      <c r="P23" s="32">
        <v>338.2</v>
      </c>
      <c r="Q23" s="27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</row>
    <row r="24" spans="2:35" s="3" customFormat="1" ht="25.5" customHeight="1" x14ac:dyDescent="0.2">
      <c r="B24" s="11"/>
      <c r="C24" s="39" t="s">
        <v>98</v>
      </c>
      <c r="D24" s="12">
        <f t="shared" si="4"/>
        <v>488.54</v>
      </c>
      <c r="E24" s="32">
        <v>68.95</v>
      </c>
      <c r="F24" s="32">
        <v>40.15</v>
      </c>
      <c r="G24" s="32">
        <v>46.8</v>
      </c>
      <c r="H24" s="32">
        <v>50.35</v>
      </c>
      <c r="I24" s="32">
        <v>36.85</v>
      </c>
      <c r="J24" s="32">
        <v>30.24</v>
      </c>
      <c r="K24" s="32">
        <v>32.799999999999997</v>
      </c>
      <c r="L24" s="32">
        <v>33.1</v>
      </c>
      <c r="M24" s="32">
        <v>27.4</v>
      </c>
      <c r="N24" s="32">
        <v>37.049999999999997</v>
      </c>
      <c r="O24" s="32">
        <v>56.5</v>
      </c>
      <c r="P24" s="32">
        <v>28.35</v>
      </c>
      <c r="Q24" s="27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</row>
    <row r="25" spans="2:35" s="3" customFormat="1" ht="25.5" customHeight="1" x14ac:dyDescent="0.2">
      <c r="B25" s="11"/>
      <c r="C25" s="39" t="s">
        <v>99</v>
      </c>
      <c r="D25" s="12">
        <f t="shared" si="4"/>
        <v>614.28000000000009</v>
      </c>
      <c r="E25" s="32">
        <v>16.3</v>
      </c>
      <c r="F25" s="32">
        <v>46.4</v>
      </c>
      <c r="G25" s="12">
        <v>86.9</v>
      </c>
      <c r="H25" s="12">
        <v>29.7</v>
      </c>
      <c r="I25" s="12">
        <v>139.80000000000001</v>
      </c>
      <c r="J25" s="12">
        <v>88.1</v>
      </c>
      <c r="K25" s="12">
        <v>89.3</v>
      </c>
      <c r="L25" s="12">
        <v>57.6</v>
      </c>
      <c r="M25" s="12">
        <v>26.2</v>
      </c>
      <c r="N25" s="12" t="s">
        <v>86</v>
      </c>
      <c r="O25" s="12">
        <v>33.979999999999997</v>
      </c>
      <c r="P25" s="12"/>
      <c r="Q25" s="27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</row>
    <row r="26" spans="2:35" s="3" customFormat="1" ht="25.5" customHeight="1" x14ac:dyDescent="0.2">
      <c r="B26" s="11"/>
      <c r="C26" s="39" t="s">
        <v>100</v>
      </c>
      <c r="D26" s="12">
        <f t="shared" si="4"/>
        <v>139.75</v>
      </c>
      <c r="E26" s="32">
        <v>19.59</v>
      </c>
      <c r="F26" s="32">
        <v>4.6500000000000004</v>
      </c>
      <c r="G26" s="32">
        <v>6.2</v>
      </c>
      <c r="H26" s="32">
        <v>13.26</v>
      </c>
      <c r="I26" s="32">
        <v>4.62</v>
      </c>
      <c r="J26" s="32">
        <v>19.2</v>
      </c>
      <c r="K26" s="32">
        <v>1.55</v>
      </c>
      <c r="L26" s="32">
        <v>13.36</v>
      </c>
      <c r="M26" s="32">
        <v>16.2</v>
      </c>
      <c r="N26" s="32">
        <v>18.14</v>
      </c>
      <c r="O26" s="32">
        <v>5.18</v>
      </c>
      <c r="P26" s="32">
        <v>17.8</v>
      </c>
      <c r="Q26" s="27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spans="2:35" s="3" customFormat="1" ht="25.5" customHeight="1" x14ac:dyDescent="0.2">
      <c r="B27" s="11"/>
      <c r="C27" s="39" t="s">
        <v>101</v>
      </c>
      <c r="D27" s="12">
        <f t="shared" si="4"/>
        <v>224.94000000000003</v>
      </c>
      <c r="E27" s="32">
        <v>12.85</v>
      </c>
      <c r="F27" s="32">
        <v>14.9</v>
      </c>
      <c r="G27" s="32">
        <v>12.5</v>
      </c>
      <c r="H27" s="32">
        <v>16.11</v>
      </c>
      <c r="I27" s="32">
        <v>20.85</v>
      </c>
      <c r="J27" s="32">
        <v>14.6</v>
      </c>
      <c r="K27" s="32">
        <v>22.39</v>
      </c>
      <c r="L27" s="32">
        <v>22.45</v>
      </c>
      <c r="M27" s="32">
        <v>14</v>
      </c>
      <c r="N27" s="32">
        <v>23.84</v>
      </c>
      <c r="O27" s="32">
        <v>23.3</v>
      </c>
      <c r="P27" s="32">
        <v>27.15</v>
      </c>
      <c r="Q27" s="27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</row>
    <row r="28" spans="2:35" s="3" customFormat="1" ht="25.5" customHeight="1" x14ac:dyDescent="0.2">
      <c r="B28" s="11"/>
      <c r="C28" s="39" t="s">
        <v>102</v>
      </c>
      <c r="D28" s="12">
        <f t="shared" si="4"/>
        <v>128.36999999999998</v>
      </c>
      <c r="E28" s="32">
        <v>9.94</v>
      </c>
      <c r="F28" s="32">
        <v>13.24</v>
      </c>
      <c r="G28" s="32">
        <v>20.39</v>
      </c>
      <c r="H28" s="32">
        <v>28.34</v>
      </c>
      <c r="I28" s="32">
        <v>10.199999999999999</v>
      </c>
      <c r="J28" s="32">
        <v>11.35</v>
      </c>
      <c r="K28" s="32">
        <v>7.7</v>
      </c>
      <c r="L28" s="32">
        <v>2.27</v>
      </c>
      <c r="M28" s="32">
        <v>6.6</v>
      </c>
      <c r="N28" s="32">
        <v>6.84</v>
      </c>
      <c r="O28" s="32">
        <v>4.0999999999999996</v>
      </c>
      <c r="P28" s="32">
        <v>7.4</v>
      </c>
      <c r="Q28" s="27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2:35" s="3" customFormat="1" ht="25.5" customHeight="1" x14ac:dyDescent="0.2">
      <c r="B29" s="11"/>
      <c r="C29" s="39" t="s">
        <v>103</v>
      </c>
      <c r="D29" s="12">
        <f t="shared" si="4"/>
        <v>0.3</v>
      </c>
      <c r="E29" s="12" t="s">
        <v>86</v>
      </c>
      <c r="F29" s="12" t="s">
        <v>86</v>
      </c>
      <c r="G29" s="12" t="s">
        <v>86</v>
      </c>
      <c r="H29" s="12" t="s">
        <v>86</v>
      </c>
      <c r="I29" s="12" t="s">
        <v>86</v>
      </c>
      <c r="J29" s="12" t="s">
        <v>86</v>
      </c>
      <c r="K29" s="12" t="s">
        <v>86</v>
      </c>
      <c r="L29" s="12" t="s">
        <v>86</v>
      </c>
      <c r="M29" s="12" t="s">
        <v>86</v>
      </c>
      <c r="N29" s="12" t="s">
        <v>86</v>
      </c>
      <c r="O29" s="12" t="s">
        <v>86</v>
      </c>
      <c r="P29" s="12">
        <v>0.3</v>
      </c>
      <c r="Q29" s="27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2:35" s="3" customFormat="1" ht="25.5" customHeight="1" x14ac:dyDescent="0.2">
      <c r="B30" s="11"/>
      <c r="C30" s="39" t="s">
        <v>104</v>
      </c>
      <c r="D30" s="12">
        <f t="shared" si="4"/>
        <v>9.6700000000000017</v>
      </c>
      <c r="E30" s="32">
        <v>2.7</v>
      </c>
      <c r="F30" s="32">
        <v>0.6</v>
      </c>
      <c r="G30" s="32">
        <v>1.18</v>
      </c>
      <c r="H30" s="32">
        <v>0.78</v>
      </c>
      <c r="I30" s="32">
        <v>1.34</v>
      </c>
      <c r="J30" s="32">
        <v>0.4</v>
      </c>
      <c r="K30" s="32">
        <v>1.44</v>
      </c>
      <c r="L30" s="32">
        <v>0.23</v>
      </c>
      <c r="M30" s="32">
        <v>0.6</v>
      </c>
      <c r="N30" s="32">
        <v>0.4</v>
      </c>
      <c r="O30" s="32"/>
      <c r="P30" s="32"/>
      <c r="Q30" s="27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2:35" s="3" customFormat="1" ht="25.5" customHeight="1" x14ac:dyDescent="0.2">
      <c r="B31" s="11"/>
      <c r="C31" s="39" t="s">
        <v>105</v>
      </c>
      <c r="D31" s="12">
        <f t="shared" si="4"/>
        <v>26.139999999999997</v>
      </c>
      <c r="E31" s="32">
        <v>4.3</v>
      </c>
      <c r="F31" s="32">
        <v>3.04</v>
      </c>
      <c r="G31" s="32">
        <v>2.2000000000000002</v>
      </c>
      <c r="H31" s="32">
        <v>1.07</v>
      </c>
      <c r="I31" s="32">
        <v>0.95</v>
      </c>
      <c r="J31" s="32">
        <v>2.14</v>
      </c>
      <c r="K31" s="32">
        <v>4.29</v>
      </c>
      <c r="L31" s="32">
        <v>1.9</v>
      </c>
      <c r="M31" s="32">
        <v>0.69</v>
      </c>
      <c r="N31" s="32">
        <v>1.95</v>
      </c>
      <c r="O31" s="32">
        <v>1.46</v>
      </c>
      <c r="P31" s="32">
        <v>2.15</v>
      </c>
      <c r="Q31" s="27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2:35" s="3" customFormat="1" ht="25.5" customHeight="1" x14ac:dyDescent="0.2">
      <c r="B32" s="11"/>
      <c r="C32" s="39" t="s">
        <v>106</v>
      </c>
      <c r="D32" s="12">
        <f t="shared" si="4"/>
        <v>0</v>
      </c>
      <c r="E32" s="12" t="s">
        <v>86</v>
      </c>
      <c r="F32" s="12" t="s">
        <v>86</v>
      </c>
      <c r="G32" s="12" t="s">
        <v>86</v>
      </c>
      <c r="H32" s="12" t="s">
        <v>86</v>
      </c>
      <c r="I32" s="12" t="s">
        <v>86</v>
      </c>
      <c r="J32" s="12" t="s">
        <v>86</v>
      </c>
      <c r="K32" s="12" t="s">
        <v>86</v>
      </c>
      <c r="L32" s="12" t="s">
        <v>86</v>
      </c>
      <c r="M32" s="12" t="s">
        <v>86</v>
      </c>
      <c r="N32" s="12" t="s">
        <v>86</v>
      </c>
      <c r="O32" s="12" t="s">
        <v>86</v>
      </c>
      <c r="P32" s="12" t="s">
        <v>86</v>
      </c>
      <c r="Q32" s="27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2:35" s="3" customFormat="1" ht="25.5" customHeight="1" x14ac:dyDescent="0.2">
      <c r="B33" s="11"/>
      <c r="C33" s="39" t="s">
        <v>107</v>
      </c>
      <c r="D33" s="12">
        <f t="shared" si="4"/>
        <v>13.68</v>
      </c>
      <c r="E33" s="32">
        <v>0.74</v>
      </c>
      <c r="F33" s="32">
        <v>2.14</v>
      </c>
      <c r="G33" s="32">
        <v>2.1800000000000002</v>
      </c>
      <c r="H33" s="32">
        <v>1.1299999999999999</v>
      </c>
      <c r="I33" s="32">
        <v>0.5</v>
      </c>
      <c r="J33" s="32">
        <v>0.7</v>
      </c>
      <c r="K33" s="32">
        <v>0.7</v>
      </c>
      <c r="L33" s="32">
        <v>1.56</v>
      </c>
      <c r="M33" s="32">
        <v>0.45</v>
      </c>
      <c r="N33" s="32">
        <v>1.28</v>
      </c>
      <c r="O33" s="32">
        <v>1.9</v>
      </c>
      <c r="P33" s="32">
        <v>0.4</v>
      </c>
      <c r="Q33" s="27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2:35" s="3" customFormat="1" ht="25.5" customHeight="1" x14ac:dyDescent="0.2">
      <c r="B34" s="11"/>
      <c r="C34" s="15" t="s">
        <v>108</v>
      </c>
      <c r="D34" s="41">
        <f t="shared" si="4"/>
        <v>0.42000000000000004</v>
      </c>
      <c r="E34" s="12" t="s">
        <v>86</v>
      </c>
      <c r="F34" s="12" t="s">
        <v>86</v>
      </c>
      <c r="G34" s="12">
        <v>0.1</v>
      </c>
      <c r="H34" s="12">
        <v>0.2</v>
      </c>
      <c r="I34" s="12" t="s">
        <v>86</v>
      </c>
      <c r="J34" s="12" t="s">
        <v>86</v>
      </c>
      <c r="K34" s="12" t="s">
        <v>86</v>
      </c>
      <c r="L34" s="12">
        <v>0.12</v>
      </c>
      <c r="M34" s="12" t="s">
        <v>86</v>
      </c>
      <c r="N34" s="12" t="s">
        <v>86</v>
      </c>
      <c r="O34" s="12" t="s">
        <v>86</v>
      </c>
      <c r="P34" s="12" t="s">
        <v>86</v>
      </c>
      <c r="Q34" s="27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2:35" s="3" customFormat="1" ht="9.75" customHeight="1" x14ac:dyDescent="0.2">
      <c r="B35" s="11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27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2:35" s="2" customFormat="1" ht="30" customHeight="1" x14ac:dyDescent="0.2">
      <c r="B36" s="13"/>
      <c r="C36" s="14" t="s">
        <v>109</v>
      </c>
      <c r="D36" s="10">
        <f>SUM(D38:D40)</f>
        <v>330.15</v>
      </c>
      <c r="E36" s="10">
        <f t="shared" ref="E36:P36" si="5">SUM(E38:E40)</f>
        <v>26.42</v>
      </c>
      <c r="F36" s="10">
        <f t="shared" si="5"/>
        <v>21.29</v>
      </c>
      <c r="G36" s="10">
        <f t="shared" si="5"/>
        <v>26.85</v>
      </c>
      <c r="H36" s="10">
        <f t="shared" si="5"/>
        <v>25.75</v>
      </c>
      <c r="I36" s="10">
        <f t="shared" si="5"/>
        <v>24.8</v>
      </c>
      <c r="J36" s="10">
        <f t="shared" si="5"/>
        <v>27.2</v>
      </c>
      <c r="K36" s="10">
        <f t="shared" si="5"/>
        <v>27.83</v>
      </c>
      <c r="L36" s="10">
        <f t="shared" si="5"/>
        <v>29.64</v>
      </c>
      <c r="M36" s="10">
        <f t="shared" si="5"/>
        <v>27.8</v>
      </c>
      <c r="N36" s="10">
        <f t="shared" si="5"/>
        <v>39.299999999999997</v>
      </c>
      <c r="O36" s="10">
        <f t="shared" si="5"/>
        <v>24.94</v>
      </c>
      <c r="P36" s="10">
        <f t="shared" si="5"/>
        <v>28.330000000000002</v>
      </c>
      <c r="Q36" s="26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2:35" s="3" customFormat="1" ht="6.75" customHeight="1" x14ac:dyDescent="0.2">
      <c r="B37" s="11"/>
      <c r="D37" s="3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27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2:35" s="3" customFormat="1" ht="25.5" customHeight="1" x14ac:dyDescent="0.2">
      <c r="B38" s="11"/>
      <c r="C38" s="15" t="s">
        <v>110</v>
      </c>
      <c r="D38" s="12">
        <f>SUM(E38:P38)</f>
        <v>329.7</v>
      </c>
      <c r="E38" s="12">
        <v>26.42</v>
      </c>
      <c r="F38" s="12">
        <v>21.29</v>
      </c>
      <c r="G38" s="12">
        <v>26.85</v>
      </c>
      <c r="H38" s="12">
        <v>25.75</v>
      </c>
      <c r="I38" s="12">
        <v>24.8</v>
      </c>
      <c r="J38" s="12">
        <v>27.2</v>
      </c>
      <c r="K38" s="12">
        <v>27.83</v>
      </c>
      <c r="L38" s="12">
        <v>29.6</v>
      </c>
      <c r="M38" s="12">
        <v>27.79</v>
      </c>
      <c r="N38" s="12">
        <v>39.299999999999997</v>
      </c>
      <c r="O38" s="12">
        <v>24.77</v>
      </c>
      <c r="P38" s="12">
        <v>28.1</v>
      </c>
      <c r="Q38" s="27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2:35" s="3" customFormat="1" ht="25.5" customHeight="1" x14ac:dyDescent="0.2">
      <c r="B39" s="11"/>
      <c r="C39" s="15" t="s">
        <v>111</v>
      </c>
      <c r="D39" s="12">
        <f>SUM(E39:P39)</f>
        <v>0.45000000000000007</v>
      </c>
      <c r="E39" s="12" t="s">
        <v>86</v>
      </c>
      <c r="F39" s="12" t="s">
        <v>86</v>
      </c>
      <c r="G39" s="12" t="s">
        <v>86</v>
      </c>
      <c r="H39" s="12" t="s">
        <v>86</v>
      </c>
      <c r="I39" s="12" t="s">
        <v>86</v>
      </c>
      <c r="J39" s="12" t="s">
        <v>86</v>
      </c>
      <c r="K39" s="12" t="s">
        <v>86</v>
      </c>
      <c r="L39" s="12">
        <v>0.04</v>
      </c>
      <c r="M39" s="12">
        <v>0.01</v>
      </c>
      <c r="N39" s="12" t="s">
        <v>86</v>
      </c>
      <c r="O39" s="12">
        <v>0.17</v>
      </c>
      <c r="P39" s="12">
        <v>0.23</v>
      </c>
      <c r="Q39" s="27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2:35" s="3" customFormat="1" ht="25.5" customHeight="1" x14ac:dyDescent="0.2">
      <c r="B40" s="11"/>
      <c r="C40" s="15" t="s">
        <v>112</v>
      </c>
      <c r="D40" s="12">
        <f>SUM(E40:P40)</f>
        <v>0</v>
      </c>
      <c r="E40" s="12" t="s">
        <v>86</v>
      </c>
      <c r="F40" s="12" t="s">
        <v>86</v>
      </c>
      <c r="G40" s="12" t="s">
        <v>86</v>
      </c>
      <c r="H40" s="12" t="s">
        <v>86</v>
      </c>
      <c r="I40" s="12" t="s">
        <v>86</v>
      </c>
      <c r="J40" s="12" t="s">
        <v>86</v>
      </c>
      <c r="K40" s="12" t="s">
        <v>86</v>
      </c>
      <c r="L40" s="12" t="s">
        <v>86</v>
      </c>
      <c r="M40" s="12" t="s">
        <v>86</v>
      </c>
      <c r="N40" s="12" t="s">
        <v>86</v>
      </c>
      <c r="O40" s="12" t="s">
        <v>86</v>
      </c>
      <c r="P40" s="12" t="s">
        <v>86</v>
      </c>
      <c r="Q40" s="27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2:35" s="3" customFormat="1" ht="6.75" customHeight="1" x14ac:dyDescent="0.2">
      <c r="B41" s="11"/>
      <c r="C41" s="15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27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2:35" s="3" customFormat="1" ht="9.75" customHeight="1" x14ac:dyDescent="0.2">
      <c r="B42" s="42"/>
      <c r="C42" s="43"/>
      <c r="D42" s="44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8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2:35" s="3" customFormat="1" ht="4.5" hidden="1" customHeight="1" x14ac:dyDescent="0.2"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2:35" s="3" customFormat="1" ht="8.25" customHeight="1" x14ac:dyDescent="0.2"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2:35" s="4" customFormat="1" ht="14.25" customHeight="1" x14ac:dyDescent="0.2">
      <c r="C45" s="18" t="s">
        <v>113</v>
      </c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</row>
    <row r="46" spans="2:35" s="3" customFormat="1" ht="11.25" customHeight="1" x14ac:dyDescent="0.2">
      <c r="B46" s="6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2:35" s="3" customFormat="1" ht="11.25" customHeight="1" x14ac:dyDescent="0.2">
      <c r="B47" s="6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2:35" s="3" customFormat="1" ht="11.25" customHeight="1" x14ac:dyDescent="0.2">
      <c r="B48" s="6"/>
      <c r="C48" s="5"/>
      <c r="D48" s="5"/>
      <c r="E48" s="5"/>
      <c r="F48" s="19"/>
      <c r="G48" s="19"/>
      <c r="H48" s="19"/>
      <c r="I48" s="19"/>
      <c r="J48" s="19"/>
      <c r="K48" s="19"/>
      <c r="L48" s="19"/>
      <c r="M48" s="19"/>
      <c r="N48" s="19"/>
      <c r="O48" s="19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2:35" s="3" customFormat="1" ht="11.25" customHeight="1" x14ac:dyDescent="0.2">
      <c r="B49" s="6"/>
      <c r="C49" s="5"/>
      <c r="D49" s="5"/>
      <c r="E49" s="5"/>
      <c r="F49" s="21"/>
      <c r="G49" s="21"/>
      <c r="H49" s="21"/>
      <c r="I49" s="21"/>
      <c r="J49" s="21"/>
      <c r="K49" s="21"/>
      <c r="L49" s="21"/>
      <c r="M49" s="21"/>
      <c r="N49" s="21"/>
      <c r="O49" s="19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2:35" s="3" customFormat="1" ht="11.25" customHeight="1" x14ac:dyDescent="0.2">
      <c r="B50" s="6"/>
      <c r="C50" s="5"/>
      <c r="D50" s="5"/>
      <c r="E50" s="5"/>
      <c r="F50" s="21"/>
      <c r="G50" s="21"/>
      <c r="H50" s="21"/>
      <c r="I50" s="21"/>
      <c r="J50" s="21"/>
      <c r="K50" s="21"/>
      <c r="L50" s="21"/>
      <c r="M50" s="21"/>
      <c r="N50" s="21"/>
      <c r="O50" s="19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2:35" s="5" customFormat="1" ht="11.25" customHeight="1" x14ac:dyDescent="0.2">
      <c r="B51" s="20"/>
      <c r="H51" s="21"/>
      <c r="I51" s="21"/>
      <c r="J51" s="21"/>
      <c r="K51" s="21"/>
      <c r="L51" s="21"/>
      <c r="M51" s="21"/>
      <c r="N51" s="21"/>
      <c r="O51" s="19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2:35" s="5" customFormat="1" ht="11.25" customHeight="1" x14ac:dyDescent="0.2">
      <c r="H52" s="21"/>
      <c r="I52" s="21"/>
      <c r="J52" s="21"/>
      <c r="K52" s="21"/>
      <c r="L52" s="21"/>
      <c r="M52" s="21"/>
      <c r="N52" s="21"/>
      <c r="O52" s="19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2:35" s="5" customFormat="1" ht="14.25" x14ac:dyDescent="0.2">
      <c r="H53" s="21"/>
      <c r="I53" s="21"/>
      <c r="J53" s="21"/>
      <c r="K53" s="21"/>
      <c r="L53" s="21"/>
      <c r="M53" s="21"/>
      <c r="N53" s="21"/>
      <c r="O53" s="19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2:35" s="5" customFormat="1" ht="14.25" x14ac:dyDescent="0.2">
      <c r="H54" s="21"/>
      <c r="I54" s="21"/>
      <c r="J54" s="21"/>
      <c r="K54" s="21"/>
      <c r="L54" s="21"/>
      <c r="M54" s="21"/>
      <c r="N54" s="21"/>
      <c r="O54" s="19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2:35" s="5" customFormat="1" ht="14.25" x14ac:dyDescent="0.2">
      <c r="C55" s="5" t="s">
        <v>83</v>
      </c>
      <c r="D55" s="5">
        <f>+D9</f>
        <v>61297.3</v>
      </c>
      <c r="E55" s="5">
        <f>+D55/$D$58*100</f>
        <v>89.13703262980809</v>
      </c>
      <c r="F55" s="5">
        <v>28.98</v>
      </c>
      <c r="H55" s="21"/>
      <c r="I55" s="21"/>
      <c r="J55" s="21"/>
      <c r="K55" s="21"/>
      <c r="L55" s="21"/>
      <c r="M55" s="21"/>
      <c r="N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2:35" s="5" customFormat="1" ht="14.25" x14ac:dyDescent="0.2">
      <c r="C56" s="5" t="s">
        <v>96</v>
      </c>
      <c r="D56" s="5">
        <f>+D22</f>
        <v>7140.04</v>
      </c>
      <c r="E56" s="5">
        <f>+D56/$D$58*100</f>
        <v>10.382871324807699</v>
      </c>
      <c r="F56" s="5">
        <v>34.33</v>
      </c>
      <c r="H56" s="21"/>
      <c r="I56" s="21"/>
      <c r="J56" s="21"/>
      <c r="K56" s="21"/>
      <c r="L56" s="21"/>
      <c r="M56" s="21"/>
      <c r="N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2:35" s="5" customFormat="1" ht="14.25" x14ac:dyDescent="0.2">
      <c r="C57" s="5" t="s">
        <v>114</v>
      </c>
      <c r="D57" s="5">
        <f>+D36</f>
        <v>330.15</v>
      </c>
      <c r="E57" s="5">
        <f>+D57/$D$58*100</f>
        <v>0.48009604538423611</v>
      </c>
      <c r="F57" s="5">
        <v>30.88</v>
      </c>
      <c r="H57" s="21"/>
      <c r="I57" s="21"/>
      <c r="J57" s="21"/>
      <c r="K57" s="21"/>
      <c r="L57" s="21"/>
      <c r="M57" s="21"/>
      <c r="N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2:35" s="5" customFormat="1" ht="14.25" x14ac:dyDescent="0.2">
      <c r="D58" s="5">
        <f>SUM(D55:D57)</f>
        <v>68767.489999999991</v>
      </c>
      <c r="E58" s="5">
        <f>SUM(E55:E57)</f>
        <v>100.00000000000001</v>
      </c>
      <c r="H58" s="21"/>
      <c r="I58" s="21"/>
      <c r="J58" s="21"/>
      <c r="K58" s="21"/>
      <c r="L58" s="21"/>
      <c r="M58" s="21"/>
      <c r="N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2:35" s="5" customFormat="1" ht="14.25" x14ac:dyDescent="0.2">
      <c r="H59" s="21"/>
      <c r="I59" s="21"/>
      <c r="J59" s="21"/>
      <c r="K59" s="21"/>
      <c r="L59" s="21"/>
      <c r="M59" s="21"/>
      <c r="N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2:35" s="5" customFormat="1" ht="14.25" x14ac:dyDescent="0.2">
      <c r="H60" s="21"/>
      <c r="I60" s="21"/>
      <c r="J60" s="21"/>
      <c r="K60" s="21"/>
      <c r="L60" s="21"/>
      <c r="M60" s="21"/>
      <c r="N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2:35" s="5" customFormat="1" ht="14.25" x14ac:dyDescent="0.2">
      <c r="F61" s="21"/>
      <c r="G61" s="21"/>
      <c r="H61" s="21"/>
      <c r="I61" s="21"/>
      <c r="J61" s="21"/>
      <c r="K61" s="21"/>
      <c r="L61" s="21"/>
      <c r="M61" s="21"/>
      <c r="N61" s="21"/>
      <c r="O61" s="19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2:35" s="20" customFormat="1" x14ac:dyDescent="0.2">
      <c r="C62" s="6"/>
      <c r="D62" s="6"/>
      <c r="E62" s="6"/>
      <c r="F62" s="6"/>
      <c r="G62" s="6"/>
      <c r="H62" s="6"/>
      <c r="I62" s="46"/>
      <c r="J62" s="46"/>
      <c r="K62" s="46"/>
      <c r="L62" s="46"/>
      <c r="M62" s="46"/>
      <c r="N62" s="46"/>
      <c r="O62" s="4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2:35" s="20" customFormat="1" x14ac:dyDescent="0.2">
      <c r="C63" s="6"/>
      <c r="D63" s="6"/>
      <c r="E63" s="6"/>
      <c r="F63" s="6"/>
      <c r="G63" s="6"/>
      <c r="H63" s="6"/>
      <c r="I63" s="46"/>
      <c r="J63" s="46"/>
      <c r="K63" s="46"/>
      <c r="L63" s="46"/>
      <c r="M63" s="46"/>
      <c r="N63" s="46"/>
      <c r="O63" s="4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2:35" s="20" customFormat="1" x14ac:dyDescent="0.2">
      <c r="C64" s="6"/>
      <c r="D64" s="6"/>
      <c r="E64" s="6"/>
      <c r="F64" s="6"/>
      <c r="G64" s="6"/>
      <c r="H64" s="6"/>
      <c r="I64" s="46"/>
      <c r="J64" s="46"/>
      <c r="K64" s="46"/>
      <c r="L64" s="46"/>
      <c r="M64" s="46"/>
      <c r="N64" s="46"/>
      <c r="O64" s="46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94" spans="11:11" x14ac:dyDescent="0.2">
      <c r="K94" s="49"/>
    </row>
  </sheetData>
  <mergeCells count="4">
    <mergeCell ref="B2:Q2"/>
    <mergeCell ref="B3:Q3"/>
    <mergeCell ref="B5:C5"/>
    <mergeCell ref="B7:C7"/>
  </mergeCells>
  <printOptions horizontalCentered="1" verticalCentered="1"/>
  <pageMargins left="0" right="0" top="0" bottom="0" header="0" footer="0"/>
  <pageSetup scale="48" orientation="portrait" r:id="rId1"/>
  <headerFooter alignWithMargins="0"/>
  <colBreaks count="1" manualBreakCount="1">
    <brk id="16" min="1" max="85" man="1"/>
  </colBreaks>
  <ignoredErrors>
    <ignoredError sqref="D1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AG75"/>
  <sheetViews>
    <sheetView showGridLines="0" zoomScale="90" zoomScaleNormal="90" workbookViewId="0">
      <selection activeCell="S54" sqref="S54"/>
    </sheetView>
  </sheetViews>
  <sheetFormatPr baseColWidth="10" defaultColWidth="9.140625" defaultRowHeight="12.75" x14ac:dyDescent="0.2"/>
  <cols>
    <col min="1" max="1" width="2.28515625" style="6" customWidth="1"/>
    <col min="2" max="2" width="2.42578125" style="6" customWidth="1"/>
    <col min="3" max="3" width="0.85546875" style="6" customWidth="1"/>
    <col min="4" max="4" width="28.5703125" style="6" customWidth="1"/>
    <col min="5" max="5" width="15.42578125" style="6" customWidth="1"/>
    <col min="6" max="6" width="13.85546875" style="6" customWidth="1"/>
    <col min="7" max="7" width="14" style="6" customWidth="1"/>
    <col min="8" max="8" width="13.85546875" style="6" customWidth="1"/>
    <col min="9" max="9" width="14" style="6" customWidth="1"/>
    <col min="10" max="10" width="13.85546875" style="6" customWidth="1"/>
    <col min="11" max="11" width="13.28515625" style="6" customWidth="1"/>
    <col min="12" max="12" width="13.42578125" style="6" customWidth="1"/>
    <col min="13" max="13" width="14.140625" style="6" customWidth="1"/>
    <col min="14" max="14" width="14" style="6" customWidth="1"/>
    <col min="15" max="15" width="13.5703125" style="6" customWidth="1"/>
    <col min="16" max="17" width="13.5703125" style="6" bestFit="1" customWidth="1"/>
    <col min="18" max="18" width="1.5703125" style="6" customWidth="1"/>
    <col min="19" max="21" width="9.140625" style="6"/>
    <col min="22" max="22" width="11.7109375" style="6" customWidth="1"/>
    <col min="23" max="16384" width="9.140625" style="6"/>
  </cols>
  <sheetData>
    <row r="1" spans="3:33" x14ac:dyDescent="0.2"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3:33" s="1" customFormat="1" ht="42" customHeight="1" x14ac:dyDescent="0.2">
      <c r="C2" s="168" t="s">
        <v>115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spans="3:33" s="1" customFormat="1" ht="19.5" customHeight="1" x14ac:dyDescent="0.2">
      <c r="C3" s="163" t="s">
        <v>80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3:33" s="1" customFormat="1" ht="15.75" customHeight="1" x14ac:dyDescent="0.2"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1">
        <v>17.593</v>
      </c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3:33" s="2" customFormat="1" ht="38.25" customHeight="1" x14ac:dyDescent="0.2">
      <c r="C5" s="164" t="s">
        <v>81</v>
      </c>
      <c r="D5" s="169"/>
      <c r="E5" s="8" t="s">
        <v>3</v>
      </c>
      <c r="F5" s="8" t="s">
        <v>4</v>
      </c>
      <c r="G5" s="8" t="s">
        <v>5</v>
      </c>
      <c r="H5" s="8" t="s">
        <v>6</v>
      </c>
      <c r="I5" s="8" t="s">
        <v>82</v>
      </c>
      <c r="J5" s="8" t="s">
        <v>8</v>
      </c>
      <c r="K5" s="8" t="s">
        <v>9</v>
      </c>
      <c r="L5" s="8" t="s">
        <v>10</v>
      </c>
      <c r="M5" s="8" t="s">
        <v>11</v>
      </c>
      <c r="N5" s="8" t="s">
        <v>12</v>
      </c>
      <c r="O5" s="8" t="s">
        <v>13</v>
      </c>
      <c r="P5" s="8" t="s">
        <v>14</v>
      </c>
      <c r="Q5" s="164" t="s">
        <v>15</v>
      </c>
      <c r="R5" s="165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spans="3:33" s="2" customFormat="1" ht="11.25" customHeight="1" x14ac:dyDescent="0.2">
      <c r="C6" s="9"/>
      <c r="R6" s="25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3:33" s="2" customFormat="1" ht="15" customHeight="1" x14ac:dyDescent="0.2">
      <c r="C7" s="166" t="s">
        <v>3</v>
      </c>
      <c r="D7" s="167"/>
      <c r="E7" s="10">
        <f t="shared" ref="E7:Q7" si="0">SUM(E9,E22,E34)</f>
        <v>78005.670000000013</v>
      </c>
      <c r="F7" s="10">
        <f t="shared" si="0"/>
        <v>6297.3700000000008</v>
      </c>
      <c r="G7" s="10">
        <f t="shared" si="0"/>
        <v>6283.38</v>
      </c>
      <c r="H7" s="10">
        <f t="shared" si="0"/>
        <v>6725.4500000000007</v>
      </c>
      <c r="I7" s="10">
        <f t="shared" si="0"/>
        <v>6436.16</v>
      </c>
      <c r="J7" s="10">
        <f t="shared" si="0"/>
        <v>6814.49</v>
      </c>
      <c r="K7" s="10">
        <f t="shared" si="0"/>
        <v>6536.83</v>
      </c>
      <c r="L7" s="10">
        <f t="shared" si="0"/>
        <v>6143.29</v>
      </c>
      <c r="M7" s="10">
        <f t="shared" si="0"/>
        <v>6817.15</v>
      </c>
      <c r="N7" s="10">
        <f t="shared" si="0"/>
        <v>5664.85</v>
      </c>
      <c r="O7" s="10">
        <f t="shared" si="0"/>
        <v>6750.11</v>
      </c>
      <c r="P7" s="10">
        <f t="shared" si="0"/>
        <v>6531.28</v>
      </c>
      <c r="Q7" s="10">
        <f t="shared" si="0"/>
        <v>7005.31</v>
      </c>
      <c r="R7" s="26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3:33" s="3" customFormat="1" ht="11.25" customHeight="1" x14ac:dyDescent="0.2">
      <c r="C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27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3:33" s="2" customFormat="1" ht="30" customHeight="1" x14ac:dyDescent="0.2">
      <c r="C9" s="13"/>
      <c r="D9" s="14" t="s">
        <v>83</v>
      </c>
      <c r="E9" s="10">
        <f t="shared" ref="E9:Q9" si="1">SUM(E10:E20)</f>
        <v>59791.29</v>
      </c>
      <c r="F9" s="10">
        <f t="shared" si="1"/>
        <v>5242.3100000000004</v>
      </c>
      <c r="G9" s="10">
        <f t="shared" si="1"/>
        <v>5266.6100000000006</v>
      </c>
      <c r="H9" s="10">
        <f t="shared" si="1"/>
        <v>5502.85</v>
      </c>
      <c r="I9" s="10">
        <f t="shared" si="1"/>
        <v>5198.16</v>
      </c>
      <c r="J9" s="10">
        <f t="shared" si="1"/>
        <v>5065.7099999999991</v>
      </c>
      <c r="K9" s="10">
        <f t="shared" si="1"/>
        <v>5013.43</v>
      </c>
      <c r="L9" s="10">
        <f t="shared" si="1"/>
        <v>4143.5</v>
      </c>
      <c r="M9" s="10">
        <f t="shared" si="1"/>
        <v>4905.76</v>
      </c>
      <c r="N9" s="10">
        <f t="shared" si="1"/>
        <v>3972.7700000000004</v>
      </c>
      <c r="O9" s="10">
        <f t="shared" si="1"/>
        <v>5113.18</v>
      </c>
      <c r="P9" s="10">
        <f t="shared" si="1"/>
        <v>4923.32</v>
      </c>
      <c r="Q9" s="10">
        <f t="shared" si="1"/>
        <v>5443.6900000000005</v>
      </c>
      <c r="R9" s="28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3:33" s="3" customFormat="1" ht="25.5" customHeight="1" x14ac:dyDescent="0.2">
      <c r="C10" s="11"/>
      <c r="D10" s="15" t="s">
        <v>84</v>
      </c>
      <c r="E10" s="12">
        <f>SUM(F10:Q10)</f>
        <v>10765.15</v>
      </c>
      <c r="F10" s="12">
        <v>701.78</v>
      </c>
      <c r="G10" s="12">
        <v>867.8</v>
      </c>
      <c r="H10" s="12">
        <v>701.91</v>
      </c>
      <c r="I10" s="12">
        <v>299.39999999999998</v>
      </c>
      <c r="J10" s="12">
        <v>442.52</v>
      </c>
      <c r="K10" s="12">
        <v>1081.04</v>
      </c>
      <c r="L10" s="12">
        <v>1583.36</v>
      </c>
      <c r="M10" s="12">
        <v>1741.88</v>
      </c>
      <c r="N10" s="12">
        <v>1106.23</v>
      </c>
      <c r="O10" s="12">
        <v>1575.55</v>
      </c>
      <c r="P10" s="12">
        <v>493.85</v>
      </c>
      <c r="Q10" s="12">
        <v>169.83</v>
      </c>
      <c r="R10" s="27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3:33" s="3" customFormat="1" ht="25.5" customHeight="1" x14ac:dyDescent="0.2">
      <c r="C11" s="11"/>
      <c r="D11" s="15" t="s">
        <v>85</v>
      </c>
      <c r="E11" s="12">
        <f t="shared" ref="E11:E20" si="2">SUM(F11:Q11)</f>
        <v>5724.55</v>
      </c>
      <c r="F11" s="12">
        <v>1096.5999999999999</v>
      </c>
      <c r="G11" s="12">
        <v>847.2</v>
      </c>
      <c r="H11" s="12">
        <v>724.91</v>
      </c>
      <c r="I11" s="12">
        <v>267.70999999999998</v>
      </c>
      <c r="J11" s="12" t="s">
        <v>86</v>
      </c>
      <c r="K11" s="12" t="s">
        <v>86</v>
      </c>
      <c r="L11" s="12" t="s">
        <v>86</v>
      </c>
      <c r="M11" s="12" t="s">
        <v>86</v>
      </c>
      <c r="N11" s="12" t="s">
        <v>86</v>
      </c>
      <c r="O11" s="12">
        <v>499.42</v>
      </c>
      <c r="P11" s="12">
        <v>824.5</v>
      </c>
      <c r="Q11" s="12">
        <v>1464.21</v>
      </c>
      <c r="R11" s="27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3:33" s="3" customFormat="1" ht="25.5" customHeight="1" x14ac:dyDescent="0.2">
      <c r="C12" s="11"/>
      <c r="D12" s="15" t="s">
        <v>87</v>
      </c>
      <c r="E12" s="12">
        <f t="shared" si="2"/>
        <v>15191.91</v>
      </c>
      <c r="F12" s="12">
        <v>961.2</v>
      </c>
      <c r="G12" s="12">
        <v>1167.29</v>
      </c>
      <c r="H12" s="12">
        <v>1651.36</v>
      </c>
      <c r="I12" s="12">
        <v>1945.18</v>
      </c>
      <c r="J12" s="12">
        <v>1977.73</v>
      </c>
      <c r="K12" s="12">
        <v>1262.03</v>
      </c>
      <c r="L12" s="12">
        <v>265.39999999999998</v>
      </c>
      <c r="M12" s="12">
        <v>371.88</v>
      </c>
      <c r="N12" s="12">
        <v>325.24</v>
      </c>
      <c r="O12" s="12">
        <v>1030.74</v>
      </c>
      <c r="P12" s="12">
        <v>1991.48</v>
      </c>
      <c r="Q12" s="12">
        <v>2242.38</v>
      </c>
      <c r="R12" s="27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3:33" s="3" customFormat="1" ht="25.5" customHeight="1" x14ac:dyDescent="0.2">
      <c r="C13" s="11"/>
      <c r="D13" s="15" t="s">
        <v>88</v>
      </c>
      <c r="E13" s="12">
        <f t="shared" si="2"/>
        <v>4317.2199999999993</v>
      </c>
      <c r="F13" s="12">
        <v>153.30000000000001</v>
      </c>
      <c r="G13" s="12">
        <v>197.34</v>
      </c>
      <c r="H13" s="12">
        <v>221.9</v>
      </c>
      <c r="I13" s="12">
        <v>378.81</v>
      </c>
      <c r="J13" s="12">
        <v>459.87</v>
      </c>
      <c r="K13" s="12">
        <v>451.84</v>
      </c>
      <c r="L13" s="12">
        <v>243.82</v>
      </c>
      <c r="M13" s="12">
        <v>421.96</v>
      </c>
      <c r="N13" s="12">
        <v>732.1</v>
      </c>
      <c r="O13" s="12">
        <v>437</v>
      </c>
      <c r="P13" s="12">
        <v>308.39999999999998</v>
      </c>
      <c r="Q13" s="12">
        <v>310.88</v>
      </c>
      <c r="R13" s="27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3:33" s="3" customFormat="1" ht="25.5" customHeight="1" x14ac:dyDescent="0.2">
      <c r="C14" s="11"/>
      <c r="D14" s="15" t="s">
        <v>89</v>
      </c>
      <c r="E14" s="12">
        <f t="shared" si="2"/>
        <v>4070.2700000000004</v>
      </c>
      <c r="F14" s="12">
        <v>315.60000000000002</v>
      </c>
      <c r="G14" s="12">
        <v>232.3</v>
      </c>
      <c r="H14" s="12">
        <v>352.3</v>
      </c>
      <c r="I14" s="12">
        <v>457.5</v>
      </c>
      <c r="J14" s="12">
        <v>448.99</v>
      </c>
      <c r="K14" s="12">
        <v>438.9</v>
      </c>
      <c r="L14" s="12">
        <v>531.15</v>
      </c>
      <c r="M14" s="12">
        <v>584.63</v>
      </c>
      <c r="N14" s="12">
        <v>340.3</v>
      </c>
      <c r="O14" s="12">
        <v>179.4</v>
      </c>
      <c r="P14" s="12">
        <v>72</v>
      </c>
      <c r="Q14" s="12">
        <v>117.2</v>
      </c>
      <c r="R14" s="27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3:33" s="3" customFormat="1" ht="25.5" customHeight="1" x14ac:dyDescent="0.2">
      <c r="C15" s="11"/>
      <c r="D15" s="15" t="s">
        <v>91</v>
      </c>
      <c r="E15" s="12">
        <f t="shared" si="2"/>
        <v>725.38000000000011</v>
      </c>
      <c r="F15" s="12">
        <v>202</v>
      </c>
      <c r="G15" s="12">
        <v>239.93</v>
      </c>
      <c r="H15" s="12">
        <v>106.9</v>
      </c>
      <c r="I15" s="12">
        <v>23.6</v>
      </c>
      <c r="J15" s="12">
        <v>4.5</v>
      </c>
      <c r="K15" s="12">
        <v>18</v>
      </c>
      <c r="L15" s="12">
        <v>3</v>
      </c>
      <c r="M15" s="12">
        <v>17.850000000000001</v>
      </c>
      <c r="N15" s="12" t="s">
        <v>86</v>
      </c>
      <c r="O15" s="12">
        <v>1</v>
      </c>
      <c r="P15" s="12">
        <v>1.5</v>
      </c>
      <c r="Q15" s="12">
        <v>107.1</v>
      </c>
      <c r="R15" s="27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3:33" s="3" customFormat="1" ht="25.5" customHeight="1" x14ac:dyDescent="0.2">
      <c r="C16" s="11"/>
      <c r="D16" s="15" t="s">
        <v>93</v>
      </c>
      <c r="E16" s="12">
        <f t="shared" si="2"/>
        <v>47.5</v>
      </c>
      <c r="F16" s="12" t="s">
        <v>86</v>
      </c>
      <c r="G16" s="12" t="s">
        <v>86</v>
      </c>
      <c r="H16" s="12" t="s">
        <v>86</v>
      </c>
      <c r="I16" s="12">
        <v>3.5</v>
      </c>
      <c r="J16" s="12">
        <v>3.5</v>
      </c>
      <c r="K16" s="12" t="s">
        <v>86</v>
      </c>
      <c r="L16" s="12" t="s">
        <v>86</v>
      </c>
      <c r="M16" s="12">
        <v>28.5</v>
      </c>
      <c r="N16" s="12">
        <v>11</v>
      </c>
      <c r="O16" s="12">
        <v>1</v>
      </c>
      <c r="P16" s="12" t="s">
        <v>86</v>
      </c>
      <c r="Q16" s="12" t="s">
        <v>86</v>
      </c>
      <c r="R16" s="27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3:33" s="3" customFormat="1" ht="25.5" customHeight="1" x14ac:dyDescent="0.2">
      <c r="C17" s="11"/>
      <c r="D17" s="15" t="s">
        <v>92</v>
      </c>
      <c r="E17" s="12">
        <f t="shared" si="2"/>
        <v>56</v>
      </c>
      <c r="F17" s="12">
        <v>11.05</v>
      </c>
      <c r="G17" s="12">
        <v>13.5</v>
      </c>
      <c r="H17" s="12">
        <v>10.050000000000001</v>
      </c>
      <c r="I17" s="12">
        <v>21.4</v>
      </c>
      <c r="J17" s="12" t="s">
        <v>86</v>
      </c>
      <c r="K17" s="12" t="s">
        <v>86</v>
      </c>
      <c r="L17" s="12" t="s">
        <v>86</v>
      </c>
      <c r="M17" s="12" t="s">
        <v>86</v>
      </c>
      <c r="N17" s="12" t="s">
        <v>86</v>
      </c>
      <c r="O17" s="12" t="s">
        <v>86</v>
      </c>
      <c r="P17" s="12" t="s">
        <v>86</v>
      </c>
      <c r="Q17" s="12" t="s">
        <v>86</v>
      </c>
      <c r="R17" s="27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3:33" s="3" customFormat="1" ht="25.5" customHeight="1" x14ac:dyDescent="0.2">
      <c r="C18" s="11"/>
      <c r="D18" s="15" t="s">
        <v>90</v>
      </c>
      <c r="E18" s="12">
        <f t="shared" si="2"/>
        <v>155.35</v>
      </c>
      <c r="F18" s="12">
        <v>39.700000000000003</v>
      </c>
      <c r="G18" s="12">
        <v>35.25</v>
      </c>
      <c r="H18" s="12">
        <v>49.9</v>
      </c>
      <c r="I18" s="12">
        <v>1</v>
      </c>
      <c r="J18" s="12" t="s">
        <v>86</v>
      </c>
      <c r="K18" s="12" t="s">
        <v>86</v>
      </c>
      <c r="L18" s="12" t="s">
        <v>86</v>
      </c>
      <c r="M18" s="12" t="s">
        <v>86</v>
      </c>
      <c r="N18" s="12">
        <v>1</v>
      </c>
      <c r="O18" s="12" t="s">
        <v>86</v>
      </c>
      <c r="P18" s="12">
        <v>3.8</v>
      </c>
      <c r="Q18" s="12">
        <v>24.7</v>
      </c>
      <c r="R18" s="27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3:33" s="3" customFormat="1" ht="25.5" customHeight="1" x14ac:dyDescent="0.2">
      <c r="C19" s="11"/>
      <c r="D19" s="15" t="s">
        <v>94</v>
      </c>
      <c r="E19" s="12">
        <f t="shared" si="2"/>
        <v>882.49</v>
      </c>
      <c r="F19" s="12">
        <v>69.3</v>
      </c>
      <c r="G19" s="12">
        <v>28.6</v>
      </c>
      <c r="H19" s="12">
        <v>31.7</v>
      </c>
      <c r="I19" s="12">
        <v>23.99</v>
      </c>
      <c r="J19" s="12">
        <v>51.6</v>
      </c>
      <c r="K19" s="12">
        <v>103.3</v>
      </c>
      <c r="L19" s="12">
        <v>67</v>
      </c>
      <c r="M19" s="12">
        <v>90.3</v>
      </c>
      <c r="N19" s="12">
        <v>104.1</v>
      </c>
      <c r="O19" s="12">
        <v>140.4</v>
      </c>
      <c r="P19" s="12">
        <v>126.6</v>
      </c>
      <c r="Q19" s="12">
        <v>45.6</v>
      </c>
      <c r="R19" s="27"/>
      <c r="S19" s="21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1"/>
    </row>
    <row r="20" spans="3:33" s="3" customFormat="1" ht="25.5" customHeight="1" x14ac:dyDescent="0.2">
      <c r="C20" s="11"/>
      <c r="D20" s="15" t="s">
        <v>95</v>
      </c>
      <c r="E20" s="12">
        <f t="shared" si="2"/>
        <v>17855.47</v>
      </c>
      <c r="F20" s="12">
        <v>1691.78</v>
      </c>
      <c r="G20" s="12">
        <v>1637.4</v>
      </c>
      <c r="H20" s="12">
        <v>1651.92</v>
      </c>
      <c r="I20" s="12">
        <v>1776.07</v>
      </c>
      <c r="J20" s="12">
        <v>1677</v>
      </c>
      <c r="K20" s="12">
        <v>1658.32</v>
      </c>
      <c r="L20" s="12">
        <v>1449.77</v>
      </c>
      <c r="M20" s="12">
        <v>1648.76</v>
      </c>
      <c r="N20" s="12">
        <v>1352.8</v>
      </c>
      <c r="O20" s="12">
        <v>1248.67</v>
      </c>
      <c r="P20" s="12">
        <v>1101.19</v>
      </c>
      <c r="Q20" s="12">
        <v>961.79</v>
      </c>
      <c r="R20" s="27"/>
      <c r="S20" s="21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1"/>
    </row>
    <row r="21" spans="3:33" s="3" customFormat="1" ht="15" customHeight="1" x14ac:dyDescent="0.2">
      <c r="C21" s="1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27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3:33" s="2" customFormat="1" ht="30" customHeight="1" x14ac:dyDescent="0.2">
      <c r="C22" s="13"/>
      <c r="D22" s="14" t="s">
        <v>96</v>
      </c>
      <c r="E22" s="10">
        <f t="shared" ref="E22:R22" si="3">SUM(E23:E32)</f>
        <v>17935.910000000003</v>
      </c>
      <c r="F22" s="10">
        <f t="shared" si="3"/>
        <v>1055.06</v>
      </c>
      <c r="G22" s="10">
        <f t="shared" si="3"/>
        <v>1013.5699999999999</v>
      </c>
      <c r="H22" s="10">
        <f t="shared" si="3"/>
        <v>1222.6000000000001</v>
      </c>
      <c r="I22" s="10">
        <f t="shared" si="3"/>
        <v>1226.48</v>
      </c>
      <c r="J22" s="10">
        <f t="shared" si="3"/>
        <v>1729.18</v>
      </c>
      <c r="K22" s="10">
        <f t="shared" si="3"/>
        <v>1489.49</v>
      </c>
      <c r="L22" s="10">
        <f t="shared" si="3"/>
        <v>1968.8300000000002</v>
      </c>
      <c r="M22" s="10">
        <f t="shared" si="3"/>
        <v>1877.0699999999997</v>
      </c>
      <c r="N22" s="10">
        <f t="shared" si="3"/>
        <v>1665.3599999999997</v>
      </c>
      <c r="O22" s="10">
        <f t="shared" si="3"/>
        <v>1599.65</v>
      </c>
      <c r="P22" s="10">
        <f t="shared" si="3"/>
        <v>1567.72</v>
      </c>
      <c r="Q22" s="10">
        <f t="shared" si="3"/>
        <v>1520.9</v>
      </c>
      <c r="R22" s="34">
        <f t="shared" si="3"/>
        <v>0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</row>
    <row r="23" spans="3:33" s="3" customFormat="1" ht="26.25" customHeight="1" x14ac:dyDescent="0.2">
      <c r="C23" s="11"/>
      <c r="D23" s="15" t="s">
        <v>97</v>
      </c>
      <c r="E23" s="12">
        <f t="shared" ref="E23:E32" si="4">SUM(F23:Q23)</f>
        <v>13093.050000000003</v>
      </c>
      <c r="F23" s="32">
        <v>654.32000000000005</v>
      </c>
      <c r="G23" s="32">
        <v>655.67</v>
      </c>
      <c r="H23" s="32">
        <v>793.48</v>
      </c>
      <c r="I23" s="32">
        <v>802.72</v>
      </c>
      <c r="J23" s="32">
        <v>1289.8</v>
      </c>
      <c r="K23" s="32">
        <v>1068.96</v>
      </c>
      <c r="L23" s="32">
        <v>1465.39</v>
      </c>
      <c r="M23" s="32">
        <v>1473.58</v>
      </c>
      <c r="N23" s="32">
        <v>1291.32</v>
      </c>
      <c r="O23" s="32">
        <v>1221.69</v>
      </c>
      <c r="P23" s="32">
        <v>1233.7</v>
      </c>
      <c r="Q23" s="32">
        <v>1142.42</v>
      </c>
      <c r="R23" s="27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3:33" s="3" customFormat="1" ht="26.25" customHeight="1" x14ac:dyDescent="0.2">
      <c r="C24" s="11"/>
      <c r="D24" s="15" t="s">
        <v>100</v>
      </c>
      <c r="E24" s="12">
        <f t="shared" si="4"/>
        <v>110.66</v>
      </c>
      <c r="F24" s="12">
        <v>37.479999999999997</v>
      </c>
      <c r="G24" s="12">
        <v>6</v>
      </c>
      <c r="H24" s="12">
        <v>11.41</v>
      </c>
      <c r="I24" s="12">
        <v>9.43</v>
      </c>
      <c r="J24" s="32">
        <v>10.78</v>
      </c>
      <c r="K24" s="32">
        <v>4.92</v>
      </c>
      <c r="L24" s="32">
        <v>3.28</v>
      </c>
      <c r="M24" s="32">
        <v>7.76</v>
      </c>
      <c r="N24" s="32">
        <v>4.8</v>
      </c>
      <c r="O24" s="32">
        <v>5.6</v>
      </c>
      <c r="P24" s="32">
        <v>2.8</v>
      </c>
      <c r="Q24" s="32">
        <v>6.4</v>
      </c>
      <c r="R24" s="27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3:33" s="3" customFormat="1" ht="26.25" customHeight="1" x14ac:dyDescent="0.2">
      <c r="C25" s="11"/>
      <c r="D25" s="15" t="s">
        <v>101</v>
      </c>
      <c r="E25" s="12">
        <f t="shared" si="4"/>
        <v>2861.1899999999996</v>
      </c>
      <c r="F25" s="32">
        <v>232.4</v>
      </c>
      <c r="G25" s="32">
        <v>203.18</v>
      </c>
      <c r="H25" s="32">
        <v>243.27</v>
      </c>
      <c r="I25" s="32">
        <v>250.7</v>
      </c>
      <c r="J25" s="32">
        <v>264</v>
      </c>
      <c r="K25" s="32">
        <v>204.25</v>
      </c>
      <c r="L25" s="32">
        <v>288.73</v>
      </c>
      <c r="M25" s="32">
        <v>236.09</v>
      </c>
      <c r="N25" s="32">
        <v>230.29</v>
      </c>
      <c r="O25" s="32">
        <v>241.43</v>
      </c>
      <c r="P25" s="32">
        <v>208.79</v>
      </c>
      <c r="Q25" s="32">
        <v>258.06</v>
      </c>
      <c r="R25" s="27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3:33" s="3" customFormat="1" ht="26.25" customHeight="1" x14ac:dyDescent="0.2">
      <c r="C26" s="11"/>
      <c r="D26" s="15" t="s">
        <v>99</v>
      </c>
      <c r="E26" s="12">
        <f t="shared" si="4"/>
        <v>576.88</v>
      </c>
      <c r="F26" s="32">
        <v>13.5</v>
      </c>
      <c r="G26" s="32">
        <v>16.95</v>
      </c>
      <c r="H26" s="32">
        <v>21.45</v>
      </c>
      <c r="I26" s="32">
        <v>20.13</v>
      </c>
      <c r="J26" s="32">
        <v>61.5</v>
      </c>
      <c r="K26" s="32">
        <v>79.7</v>
      </c>
      <c r="L26" s="32">
        <v>93.3</v>
      </c>
      <c r="M26" s="32">
        <v>69.91</v>
      </c>
      <c r="N26" s="32">
        <v>60.58</v>
      </c>
      <c r="O26" s="12">
        <v>47.46</v>
      </c>
      <c r="P26" s="32">
        <v>53.97</v>
      </c>
      <c r="Q26" s="32">
        <v>38.43</v>
      </c>
      <c r="R26" s="27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3:33" s="3" customFormat="1" ht="26.25" customHeight="1" x14ac:dyDescent="0.2">
      <c r="C27" s="11"/>
      <c r="D27" s="15" t="s">
        <v>116</v>
      </c>
      <c r="E27" s="12">
        <f t="shared" si="4"/>
        <v>0.45</v>
      </c>
      <c r="F27" s="12" t="s">
        <v>86</v>
      </c>
      <c r="G27" s="12" t="s">
        <v>86</v>
      </c>
      <c r="H27" s="12" t="s">
        <v>86</v>
      </c>
      <c r="I27" s="12" t="s">
        <v>86</v>
      </c>
      <c r="J27" s="12" t="s">
        <v>86</v>
      </c>
      <c r="K27" s="12" t="s">
        <v>86</v>
      </c>
      <c r="L27" s="12" t="s">
        <v>86</v>
      </c>
      <c r="M27" s="12" t="s">
        <v>86</v>
      </c>
      <c r="N27" s="12" t="s">
        <v>86</v>
      </c>
      <c r="O27" s="12" t="s">
        <v>86</v>
      </c>
      <c r="P27" s="12" t="s">
        <v>86</v>
      </c>
      <c r="Q27" s="12">
        <v>0.45</v>
      </c>
      <c r="R27" s="27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3:33" s="3" customFormat="1" ht="26.25" customHeight="1" x14ac:dyDescent="0.2">
      <c r="C28" s="11"/>
      <c r="D28" s="15" t="s">
        <v>117</v>
      </c>
      <c r="E28" s="12">
        <f t="shared" si="4"/>
        <v>265.45000000000005</v>
      </c>
      <c r="F28" s="32">
        <v>13.75</v>
      </c>
      <c r="G28" s="32">
        <v>13.05</v>
      </c>
      <c r="H28" s="32">
        <v>26.05</v>
      </c>
      <c r="I28" s="32">
        <v>31.89</v>
      </c>
      <c r="J28" s="32">
        <v>33.93</v>
      </c>
      <c r="K28" s="32">
        <v>40.28</v>
      </c>
      <c r="L28" s="32">
        <v>28.38</v>
      </c>
      <c r="M28" s="32">
        <v>19.3</v>
      </c>
      <c r="N28" s="32">
        <v>22.84</v>
      </c>
      <c r="O28" s="32">
        <v>12.45</v>
      </c>
      <c r="P28" s="12">
        <v>10.18</v>
      </c>
      <c r="Q28" s="12">
        <v>13.35</v>
      </c>
      <c r="R28" s="27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3:33" s="3" customFormat="1" ht="26.25" customHeight="1" x14ac:dyDescent="0.2">
      <c r="C29" s="11"/>
      <c r="D29" s="15" t="s">
        <v>103</v>
      </c>
      <c r="E29" s="12">
        <f t="shared" si="4"/>
        <v>0</v>
      </c>
      <c r="F29" s="12" t="s">
        <v>86</v>
      </c>
      <c r="G29" s="12" t="s">
        <v>86</v>
      </c>
      <c r="H29" s="12" t="s">
        <v>86</v>
      </c>
      <c r="I29" s="12" t="s">
        <v>86</v>
      </c>
      <c r="J29" s="12" t="s">
        <v>86</v>
      </c>
      <c r="K29" s="12" t="s">
        <v>86</v>
      </c>
      <c r="L29" s="12" t="s">
        <v>86</v>
      </c>
      <c r="M29" s="12" t="s">
        <v>86</v>
      </c>
      <c r="N29" s="12" t="s">
        <v>86</v>
      </c>
      <c r="O29" s="12" t="s">
        <v>86</v>
      </c>
      <c r="P29" s="12" t="s">
        <v>86</v>
      </c>
      <c r="Q29" s="12" t="s">
        <v>86</v>
      </c>
      <c r="R29" s="27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3:33" s="3" customFormat="1" ht="26.25" customHeight="1" x14ac:dyDescent="0.2">
      <c r="C30" s="11"/>
      <c r="D30" s="15" t="s">
        <v>102</v>
      </c>
      <c r="E30" s="12">
        <f t="shared" si="4"/>
        <v>209.26</v>
      </c>
      <c r="F30" s="12">
        <v>32.799999999999997</v>
      </c>
      <c r="G30" s="12"/>
      <c r="H30" s="12"/>
      <c r="I30" s="12">
        <v>20.48</v>
      </c>
      <c r="J30" s="12">
        <v>22.16</v>
      </c>
      <c r="K30" s="12">
        <v>36.04</v>
      </c>
      <c r="L30" s="12">
        <v>15.48</v>
      </c>
      <c r="M30" s="12">
        <v>8.36</v>
      </c>
      <c r="N30" s="12">
        <v>21.12</v>
      </c>
      <c r="O30" s="12">
        <v>23.76</v>
      </c>
      <c r="P30" s="12">
        <v>8.98</v>
      </c>
      <c r="Q30" s="12">
        <v>20.079999999999998</v>
      </c>
      <c r="R30" s="27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3:33" s="3" customFormat="1" ht="26.25" customHeight="1" x14ac:dyDescent="0.2">
      <c r="C31" s="11"/>
      <c r="D31" s="15" t="s">
        <v>106</v>
      </c>
      <c r="E31" s="12">
        <f t="shared" si="4"/>
        <v>0</v>
      </c>
      <c r="F31" s="12" t="s">
        <v>86</v>
      </c>
      <c r="G31" s="12" t="s">
        <v>86</v>
      </c>
      <c r="H31" s="12" t="s">
        <v>86</v>
      </c>
      <c r="I31" s="12" t="s">
        <v>86</v>
      </c>
      <c r="J31" s="12" t="s">
        <v>86</v>
      </c>
      <c r="K31" s="12" t="s">
        <v>86</v>
      </c>
      <c r="L31" s="12" t="s">
        <v>86</v>
      </c>
      <c r="M31" s="12" t="s">
        <v>86</v>
      </c>
      <c r="N31" s="12" t="s">
        <v>86</v>
      </c>
      <c r="O31" s="12" t="s">
        <v>86</v>
      </c>
      <c r="P31" s="12" t="s">
        <v>86</v>
      </c>
      <c r="Q31" s="12" t="s">
        <v>86</v>
      </c>
      <c r="R31" s="27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3:33" s="3" customFormat="1" ht="26.25" customHeight="1" x14ac:dyDescent="0.2">
      <c r="C32" s="11"/>
      <c r="D32" s="15" t="s">
        <v>108</v>
      </c>
      <c r="E32" s="12">
        <f t="shared" si="4"/>
        <v>818.97</v>
      </c>
      <c r="F32" s="12">
        <v>70.81</v>
      </c>
      <c r="G32" s="12">
        <v>118.72</v>
      </c>
      <c r="H32" s="12">
        <v>126.94</v>
      </c>
      <c r="I32" s="12">
        <v>91.13</v>
      </c>
      <c r="J32" s="12">
        <v>47.01</v>
      </c>
      <c r="K32" s="12">
        <v>55.34</v>
      </c>
      <c r="L32" s="12">
        <v>74.27</v>
      </c>
      <c r="M32" s="12">
        <v>62.07</v>
      </c>
      <c r="N32" s="12">
        <v>34.409999999999997</v>
      </c>
      <c r="O32" s="12">
        <v>47.26</v>
      </c>
      <c r="P32" s="12">
        <v>49.3</v>
      </c>
      <c r="Q32" s="12">
        <v>41.71</v>
      </c>
      <c r="R32" s="27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3:33" s="3" customFormat="1" ht="15" customHeight="1" x14ac:dyDescent="0.2">
      <c r="C33" s="11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27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3:33" s="2" customFormat="1" ht="30" customHeight="1" x14ac:dyDescent="0.2">
      <c r="C34" s="13"/>
      <c r="D34" s="14" t="s">
        <v>109</v>
      </c>
      <c r="E34" s="10">
        <f>E35+E36</f>
        <v>278.47000000000003</v>
      </c>
      <c r="F34" s="10">
        <f>SUM(F36:F36)</f>
        <v>0</v>
      </c>
      <c r="G34" s="10">
        <f>SUM(G35:G36)</f>
        <v>3.2</v>
      </c>
      <c r="H34" s="10">
        <f t="shared" ref="H34:Q34" si="5">SUM(H35:H36)</f>
        <v>0</v>
      </c>
      <c r="I34" s="10">
        <f t="shared" si="5"/>
        <v>11.52</v>
      </c>
      <c r="J34" s="10">
        <f t="shared" si="5"/>
        <v>19.600000000000001</v>
      </c>
      <c r="K34" s="10">
        <f t="shared" si="5"/>
        <v>33.909999999999997</v>
      </c>
      <c r="L34" s="10">
        <f t="shared" si="5"/>
        <v>30.96</v>
      </c>
      <c r="M34" s="10">
        <f t="shared" si="5"/>
        <v>34.32</v>
      </c>
      <c r="N34" s="10">
        <f t="shared" si="5"/>
        <v>26.72</v>
      </c>
      <c r="O34" s="10">
        <f t="shared" si="5"/>
        <v>37.28</v>
      </c>
      <c r="P34" s="10">
        <f t="shared" si="5"/>
        <v>40.24</v>
      </c>
      <c r="Q34" s="10">
        <f t="shared" si="5"/>
        <v>40.72</v>
      </c>
      <c r="R34" s="26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3:33" s="3" customFormat="1" ht="27.75" customHeight="1" x14ac:dyDescent="0.2">
      <c r="C35" s="11"/>
      <c r="D35" s="33" t="s">
        <v>110</v>
      </c>
      <c r="E35" s="12">
        <f>SUM(F35:Q35)</f>
        <v>278.47000000000003</v>
      </c>
      <c r="F35" s="12" t="s">
        <v>86</v>
      </c>
      <c r="G35" s="12">
        <v>3.2</v>
      </c>
      <c r="H35" s="12" t="s">
        <v>86</v>
      </c>
      <c r="I35" s="12">
        <v>11.52</v>
      </c>
      <c r="J35" s="12">
        <v>19.600000000000001</v>
      </c>
      <c r="K35" s="12">
        <v>33.909999999999997</v>
      </c>
      <c r="L35" s="12">
        <v>30.96</v>
      </c>
      <c r="M35" s="12">
        <v>34.32</v>
      </c>
      <c r="N35" s="12">
        <v>26.72</v>
      </c>
      <c r="O35" s="12">
        <v>37.28</v>
      </c>
      <c r="P35" s="12">
        <v>40.24</v>
      </c>
      <c r="Q35" s="12">
        <v>40.72</v>
      </c>
      <c r="R35" s="35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3:33" s="3" customFormat="1" ht="27.75" customHeight="1" x14ac:dyDescent="0.2">
      <c r="C36" s="11"/>
      <c r="D36" s="15" t="s">
        <v>111</v>
      </c>
      <c r="E36" s="12">
        <f>SUM(F36:Q36)</f>
        <v>0</v>
      </c>
      <c r="F36" s="12" t="s">
        <v>86</v>
      </c>
      <c r="G36" s="12" t="s">
        <v>86</v>
      </c>
      <c r="H36" s="12" t="s">
        <v>86</v>
      </c>
      <c r="I36" s="12" t="s">
        <v>86</v>
      </c>
      <c r="J36" s="12" t="s">
        <v>86</v>
      </c>
      <c r="K36" s="12" t="s">
        <v>86</v>
      </c>
      <c r="L36" s="12" t="s">
        <v>86</v>
      </c>
      <c r="M36" s="12" t="s">
        <v>86</v>
      </c>
      <c r="N36" s="12" t="s">
        <v>86</v>
      </c>
      <c r="O36" s="12" t="s">
        <v>86</v>
      </c>
      <c r="P36" s="12" t="s">
        <v>86</v>
      </c>
      <c r="Q36" s="12" t="s">
        <v>86</v>
      </c>
      <c r="R36" s="27" t="s">
        <v>86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3:33" s="3" customFormat="1" ht="10.5" customHeight="1" x14ac:dyDescent="0.2"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30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3:33" s="3" customFormat="1" ht="4.5" hidden="1" customHeight="1" x14ac:dyDescent="0.2"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3:33" s="3" customFormat="1" ht="14.25" customHeight="1" x14ac:dyDescent="0.2"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3:33" s="4" customFormat="1" ht="14.25" customHeight="1" x14ac:dyDescent="0.2">
      <c r="D40" s="18" t="s">
        <v>118</v>
      </c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</row>
    <row r="41" spans="3:33" s="3" customFormat="1" ht="11.25" customHeight="1" x14ac:dyDescent="0.2">
      <c r="C41" s="6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3:33" s="3" customFormat="1" ht="11.25" customHeight="1" x14ac:dyDescent="0.2">
      <c r="C42" s="6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3:33" s="3" customFormat="1" ht="11.25" customHeight="1" x14ac:dyDescent="0.2">
      <c r="C43" s="6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3:33" s="3" customFormat="1" ht="11.25" customHeight="1" x14ac:dyDescent="0.2">
      <c r="C44" s="6"/>
      <c r="D44" s="5"/>
      <c r="E44" s="5"/>
      <c r="F44" s="5"/>
      <c r="G44" s="19"/>
      <c r="H44" s="19"/>
      <c r="I44" s="19"/>
      <c r="J44" s="19"/>
      <c r="K44" s="19"/>
      <c r="L44" s="19"/>
      <c r="M44" s="19"/>
      <c r="N44" s="19"/>
      <c r="O44" s="19"/>
      <c r="P44" s="19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3:33" s="3" customFormat="1" ht="11.25" customHeight="1" x14ac:dyDescent="0.2">
      <c r="C45" s="6"/>
      <c r="D45" s="5"/>
      <c r="E45" s="5"/>
      <c r="F45" s="5"/>
      <c r="G45" s="19"/>
      <c r="H45" s="19"/>
      <c r="I45" s="19"/>
      <c r="J45" s="19"/>
      <c r="K45" s="19"/>
      <c r="L45" s="19"/>
      <c r="M45" s="19"/>
      <c r="N45" s="19"/>
      <c r="O45" s="19"/>
      <c r="P45" s="19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3:33" s="5" customFormat="1" ht="11.25" customHeight="1" x14ac:dyDescent="0.2">
      <c r="C46" s="20"/>
      <c r="G46" s="5">
        <f>G45*100</f>
        <v>0</v>
      </c>
      <c r="J46" s="19"/>
      <c r="K46" s="19"/>
      <c r="L46" s="19"/>
      <c r="M46" s="19"/>
      <c r="N46" s="19"/>
      <c r="O46" s="19"/>
      <c r="P46" s="19"/>
      <c r="Y46" s="21"/>
      <c r="Z46" s="21"/>
      <c r="AA46" s="21"/>
      <c r="AB46" s="21"/>
      <c r="AC46" s="21"/>
      <c r="AD46" s="21"/>
      <c r="AE46" s="21"/>
      <c r="AF46" s="21"/>
      <c r="AG46" s="21"/>
    </row>
    <row r="47" spans="3:33" s="3" customFormat="1" ht="11.25" customHeight="1" x14ac:dyDescent="0.2">
      <c r="D47" s="5"/>
      <c r="E47" s="5"/>
      <c r="F47" s="5"/>
      <c r="Y47" s="21"/>
      <c r="Z47" s="21"/>
      <c r="AA47" s="21"/>
      <c r="AB47" s="21"/>
      <c r="AC47" s="21"/>
      <c r="AD47" s="21"/>
      <c r="AE47" s="21"/>
      <c r="AF47" s="21"/>
      <c r="AG47" s="21"/>
    </row>
    <row r="48" spans="3:33" s="3" customFormat="1" ht="14.25" x14ac:dyDescent="0.2">
      <c r="D48" s="5"/>
      <c r="E48" s="5"/>
      <c r="F48" s="5"/>
      <c r="Y48" s="21"/>
      <c r="Z48" s="21"/>
      <c r="AA48" s="21"/>
      <c r="AB48" s="21"/>
      <c r="AC48" s="21"/>
      <c r="AD48" s="21"/>
      <c r="AE48" s="21"/>
      <c r="AF48" s="21"/>
      <c r="AG48" s="21"/>
    </row>
    <row r="49" spans="4:33" s="3" customFormat="1" ht="14.25" x14ac:dyDescent="0.2">
      <c r="D49" s="5"/>
      <c r="E49" s="5"/>
      <c r="F49" s="5"/>
      <c r="G49" s="5"/>
      <c r="Y49" s="21"/>
      <c r="Z49" s="21"/>
      <c r="AA49" s="21"/>
      <c r="AB49" s="21"/>
      <c r="AC49" s="21"/>
      <c r="AD49" s="21"/>
      <c r="AE49" s="21"/>
      <c r="AF49" s="21"/>
      <c r="AG49" s="21"/>
    </row>
    <row r="50" spans="4:33" s="3" customFormat="1" ht="14.25" x14ac:dyDescent="0.2">
      <c r="D50" s="5" t="s">
        <v>83</v>
      </c>
      <c r="E50" s="5">
        <f>+E9</f>
        <v>59791.29</v>
      </c>
      <c r="F50" s="5" t="e">
        <f>ROUND(E50/E$54*100,2)</f>
        <v>#REF!</v>
      </c>
      <c r="G50" s="5"/>
      <c r="Y50" s="21"/>
      <c r="Z50" s="21"/>
      <c r="AA50" s="21"/>
      <c r="AB50" s="21"/>
      <c r="AC50" s="21"/>
      <c r="AD50" s="21"/>
      <c r="AE50" s="21"/>
      <c r="AF50" s="21"/>
      <c r="AG50" s="21"/>
    </row>
    <row r="51" spans="4:33" s="3" customFormat="1" ht="14.25" x14ac:dyDescent="0.2">
      <c r="D51" s="5" t="s">
        <v>96</v>
      </c>
      <c r="E51" s="5">
        <f>+E22</f>
        <v>17935.910000000003</v>
      </c>
      <c r="F51" s="5" t="e">
        <f>ROUND(E51/E$54*100,2)</f>
        <v>#REF!</v>
      </c>
      <c r="G51" s="5"/>
      <c r="Y51" s="21"/>
      <c r="Z51" s="21"/>
      <c r="AA51" s="21"/>
      <c r="AB51" s="21"/>
      <c r="AC51" s="21"/>
      <c r="AD51" s="21"/>
      <c r="AE51" s="21"/>
      <c r="AF51" s="21"/>
      <c r="AG51" s="21"/>
    </row>
    <row r="52" spans="4:33" s="3" customFormat="1" ht="14.25" x14ac:dyDescent="0.2">
      <c r="D52" s="5" t="s">
        <v>114</v>
      </c>
      <c r="E52" s="5">
        <f>+E34</f>
        <v>278.47000000000003</v>
      </c>
      <c r="F52" s="5">
        <v>0.02</v>
      </c>
      <c r="G52" s="5"/>
      <c r="Y52" s="21"/>
      <c r="Z52" s="21"/>
      <c r="AA52" s="21"/>
      <c r="AB52" s="21"/>
      <c r="AC52" s="21"/>
      <c r="AD52" s="21"/>
      <c r="AE52" s="21"/>
      <c r="AF52" s="21"/>
      <c r="AG52" s="21"/>
    </row>
    <row r="53" spans="4:33" s="3" customFormat="1" ht="14.25" x14ac:dyDescent="0.2">
      <c r="D53" s="5" t="s">
        <v>119</v>
      </c>
      <c r="E53" s="5" t="e">
        <f>+#REF!</f>
        <v>#REF!</v>
      </c>
      <c r="F53" s="5" t="e">
        <f>ROUND(E53/E$54*100,2)</f>
        <v>#REF!</v>
      </c>
      <c r="G53" s="5"/>
      <c r="Y53" s="21"/>
      <c r="Z53" s="21"/>
      <c r="AA53" s="21"/>
      <c r="AB53" s="21"/>
      <c r="AC53" s="21"/>
      <c r="AD53" s="21"/>
      <c r="AE53" s="21"/>
      <c r="AF53" s="21"/>
      <c r="AG53" s="21"/>
    </row>
    <row r="54" spans="4:33" s="3" customFormat="1" ht="14.25" x14ac:dyDescent="0.2">
      <c r="D54" s="5"/>
      <c r="E54" s="5" t="e">
        <f>SUM(E50:E53)</f>
        <v>#REF!</v>
      </c>
      <c r="F54" s="5"/>
      <c r="G54" s="5"/>
      <c r="Y54" s="21"/>
      <c r="Z54" s="21"/>
      <c r="AA54" s="21"/>
      <c r="AB54" s="21"/>
      <c r="AC54" s="21"/>
      <c r="AD54" s="21"/>
      <c r="AE54" s="21"/>
      <c r="AF54" s="21"/>
      <c r="AG54" s="21"/>
    </row>
    <row r="55" spans="4:33" s="3" customFormat="1" ht="14.25" x14ac:dyDescent="0.2">
      <c r="D55" s="5"/>
      <c r="E55" s="5"/>
      <c r="F55" s="5"/>
      <c r="S55" s="21"/>
      <c r="T55" s="36"/>
      <c r="U55" s="36"/>
      <c r="V55" s="36"/>
      <c r="W55" s="36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4:33" x14ac:dyDescent="0.2">
      <c r="D56" s="20"/>
      <c r="E56" s="20"/>
      <c r="F56" s="20"/>
      <c r="S56" s="22"/>
      <c r="T56" s="38"/>
      <c r="U56" s="38"/>
      <c r="V56" s="38"/>
      <c r="W56" s="38"/>
      <c r="X56" s="22"/>
      <c r="Y56" s="22"/>
      <c r="Z56" s="22"/>
      <c r="AA56" s="22"/>
      <c r="AB56" s="22"/>
      <c r="AC56" s="22"/>
      <c r="AD56" s="22"/>
      <c r="AE56" s="22"/>
      <c r="AF56" s="22"/>
      <c r="AG56" s="22"/>
    </row>
    <row r="57" spans="4:33" ht="14.25" x14ac:dyDescent="0.2">
      <c r="D57" s="20"/>
      <c r="E57" s="20"/>
      <c r="F57" s="20"/>
      <c r="J57" s="21"/>
      <c r="K57" s="36"/>
      <c r="L57" s="36"/>
      <c r="M57" s="36"/>
      <c r="N57" s="36"/>
      <c r="O57" s="21"/>
      <c r="S57" s="22"/>
      <c r="T57" s="38"/>
      <c r="U57" s="38"/>
      <c r="V57" s="38"/>
      <c r="W57" s="38"/>
      <c r="X57" s="22"/>
      <c r="Y57" s="22"/>
      <c r="Z57" s="22"/>
      <c r="AA57" s="22"/>
      <c r="AB57" s="22"/>
      <c r="AC57" s="22"/>
      <c r="AD57" s="22"/>
      <c r="AE57" s="22"/>
      <c r="AF57" s="22"/>
      <c r="AG57" s="22"/>
    </row>
    <row r="58" spans="4:33" ht="14.25" x14ac:dyDescent="0.2">
      <c r="D58" s="20"/>
      <c r="E58" s="20"/>
      <c r="F58" s="20"/>
      <c r="J58" s="21"/>
      <c r="K58" s="36"/>
      <c r="L58" s="36"/>
      <c r="M58" s="36"/>
      <c r="N58" s="36"/>
      <c r="O58" s="21"/>
      <c r="S58" s="22"/>
      <c r="T58" s="38"/>
      <c r="U58" s="38"/>
      <c r="V58" s="38"/>
      <c r="W58" s="38"/>
      <c r="X58" s="22"/>
      <c r="Y58" s="22"/>
      <c r="Z58" s="22"/>
      <c r="AA58" s="22"/>
      <c r="AB58" s="22"/>
      <c r="AC58" s="22"/>
      <c r="AD58" s="22"/>
      <c r="AE58" s="22"/>
      <c r="AF58" s="22"/>
      <c r="AG58" s="22"/>
    </row>
    <row r="59" spans="4:33" ht="14.25" x14ac:dyDescent="0.2">
      <c r="D59" s="20"/>
      <c r="E59" s="20"/>
      <c r="F59" s="20"/>
      <c r="J59" s="21"/>
      <c r="K59" s="36"/>
      <c r="L59" s="36"/>
      <c r="M59" s="36"/>
      <c r="N59" s="36"/>
      <c r="O59" s="21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</row>
    <row r="60" spans="4:33" ht="14.25" x14ac:dyDescent="0.2">
      <c r="D60" s="20"/>
      <c r="E60" s="20"/>
      <c r="F60" s="20"/>
      <c r="J60" s="21"/>
      <c r="K60" s="36"/>
      <c r="L60" s="36"/>
      <c r="M60" s="36"/>
      <c r="N60" s="36"/>
      <c r="O60" s="21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</row>
    <row r="61" spans="4:33" ht="14.25" x14ac:dyDescent="0.2">
      <c r="D61" s="20"/>
      <c r="E61" s="20"/>
      <c r="F61" s="20"/>
      <c r="J61" s="21"/>
      <c r="K61" s="36"/>
      <c r="L61" s="36" t="s">
        <v>83</v>
      </c>
      <c r="M61" s="36">
        <f>+E9</f>
        <v>59791.29</v>
      </c>
      <c r="N61" s="36">
        <f>+M61/$M$64</f>
        <v>0.76649928139839052</v>
      </c>
      <c r="O61" s="21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</row>
    <row r="62" spans="4:33" ht="14.25" x14ac:dyDescent="0.2">
      <c r="D62" s="20"/>
      <c r="E62" s="20"/>
      <c r="F62" s="20"/>
      <c r="J62" s="21"/>
      <c r="K62" s="36"/>
      <c r="L62" s="36" t="s">
        <v>96</v>
      </c>
      <c r="M62" s="36">
        <f>+E22</f>
        <v>17935.910000000003</v>
      </c>
      <c r="N62" s="36">
        <f>+M62/$M$64</f>
        <v>0.22993084989847534</v>
      </c>
      <c r="O62" s="21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</row>
    <row r="63" spans="4:33" ht="14.25" x14ac:dyDescent="0.2">
      <c r="D63" s="20"/>
      <c r="E63" s="20"/>
      <c r="F63" s="20"/>
      <c r="J63" s="21"/>
      <c r="K63" s="36"/>
      <c r="L63" s="36" t="s">
        <v>114</v>
      </c>
      <c r="M63" s="36">
        <f>+E34</f>
        <v>278.47000000000003</v>
      </c>
      <c r="N63" s="36">
        <f>+M63/$M$64</f>
        <v>3.5698687031340153E-3</v>
      </c>
      <c r="O63" s="21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</row>
    <row r="64" spans="4:33" ht="14.25" x14ac:dyDescent="0.2">
      <c r="J64" s="21"/>
      <c r="K64" s="36"/>
      <c r="L64" s="36"/>
      <c r="M64" s="36">
        <f>SUM(M61:M63)</f>
        <v>78005.670000000013</v>
      </c>
      <c r="N64" s="36"/>
      <c r="O64" s="21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</row>
    <row r="65" spans="10:33" ht="14.25" x14ac:dyDescent="0.2">
      <c r="J65" s="21"/>
      <c r="K65" s="36"/>
      <c r="L65" s="36"/>
      <c r="M65" s="36"/>
      <c r="N65" s="36"/>
      <c r="O65" s="21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10:33" x14ac:dyDescent="0.2"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</row>
    <row r="67" spans="10:33" x14ac:dyDescent="0.2"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</row>
    <row r="68" spans="10:33" x14ac:dyDescent="0.2"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</row>
    <row r="69" spans="10:33" x14ac:dyDescent="0.2"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</row>
    <row r="70" spans="10:33" x14ac:dyDescent="0.2"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</row>
    <row r="71" spans="10:33" x14ac:dyDescent="0.2"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</row>
    <row r="72" spans="10:33" x14ac:dyDescent="0.2"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</row>
    <row r="73" spans="10:33" x14ac:dyDescent="0.2"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</row>
    <row r="74" spans="10:33" x14ac:dyDescent="0.2"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</row>
    <row r="75" spans="10:33" x14ac:dyDescent="0.2"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</row>
  </sheetData>
  <mergeCells count="5">
    <mergeCell ref="C2:R2"/>
    <mergeCell ref="C3:R3"/>
    <mergeCell ref="C5:D5"/>
    <mergeCell ref="Q5:R5"/>
    <mergeCell ref="C7:D7"/>
  </mergeCells>
  <printOptions horizontalCentered="1" verticalCentered="1"/>
  <pageMargins left="0" right="0" top="0" bottom="0" header="0" footer="0"/>
  <pageSetup scale="4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AG80"/>
  <sheetViews>
    <sheetView showGridLines="0" zoomScale="90" zoomScaleNormal="90" workbookViewId="0">
      <selection activeCell="W68" sqref="W68"/>
    </sheetView>
  </sheetViews>
  <sheetFormatPr baseColWidth="10" defaultColWidth="9.140625" defaultRowHeight="12.75" x14ac:dyDescent="0.2"/>
  <cols>
    <col min="1" max="1" width="2.28515625" style="6" customWidth="1"/>
    <col min="2" max="2" width="2.42578125" style="6" customWidth="1"/>
    <col min="3" max="3" width="0.85546875" style="6" customWidth="1"/>
    <col min="4" max="4" width="28.5703125" style="6" customWidth="1"/>
    <col min="5" max="5" width="15.42578125" style="6" customWidth="1"/>
    <col min="6" max="6" width="13.85546875" style="6" customWidth="1"/>
    <col min="7" max="7" width="14" style="6" customWidth="1"/>
    <col min="8" max="8" width="13.85546875" style="6" customWidth="1"/>
    <col min="9" max="9" width="14" style="6" customWidth="1"/>
    <col min="10" max="10" width="13.85546875" style="6" customWidth="1"/>
    <col min="11" max="11" width="13.28515625" style="6" customWidth="1"/>
    <col min="12" max="12" width="13.42578125" style="6" customWidth="1"/>
    <col min="13" max="13" width="14.140625" style="6" customWidth="1"/>
    <col min="14" max="14" width="14" style="6" customWidth="1"/>
    <col min="15" max="15" width="13.5703125" style="6" customWidth="1"/>
    <col min="16" max="17" width="13.5703125" style="6" bestFit="1" customWidth="1"/>
    <col min="18" max="18" width="1.5703125" style="6" customWidth="1"/>
    <col min="19" max="21" width="9.140625" style="6"/>
    <col min="22" max="22" width="11.7109375" style="6" customWidth="1"/>
    <col min="23" max="16384" width="9.140625" style="6"/>
  </cols>
  <sheetData>
    <row r="1" spans="3:33" x14ac:dyDescent="0.2"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3:33" s="1" customFormat="1" ht="42" customHeight="1" x14ac:dyDescent="0.2">
      <c r="C2" s="168" t="s">
        <v>120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spans="3:33" s="1" customFormat="1" ht="19.5" customHeight="1" x14ac:dyDescent="0.2">
      <c r="C3" s="163" t="s">
        <v>80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3:33" s="1" customFormat="1" ht="15.75" customHeight="1" x14ac:dyDescent="0.2"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1">
        <v>17.593</v>
      </c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3:33" s="2" customFormat="1" ht="38.25" customHeight="1" x14ac:dyDescent="0.2">
      <c r="C5" s="164" t="s">
        <v>81</v>
      </c>
      <c r="D5" s="169"/>
      <c r="E5" s="8" t="s">
        <v>3</v>
      </c>
      <c r="F5" s="8" t="s">
        <v>4</v>
      </c>
      <c r="G5" s="8" t="s">
        <v>5</v>
      </c>
      <c r="H5" s="8" t="s">
        <v>6</v>
      </c>
      <c r="I5" s="8" t="s">
        <v>82</v>
      </c>
      <c r="J5" s="8" t="s">
        <v>8</v>
      </c>
      <c r="K5" s="8" t="s">
        <v>9</v>
      </c>
      <c r="L5" s="8" t="s">
        <v>10</v>
      </c>
      <c r="M5" s="8" t="s">
        <v>11</v>
      </c>
      <c r="N5" s="8" t="s">
        <v>12</v>
      </c>
      <c r="O5" s="8" t="s">
        <v>13</v>
      </c>
      <c r="P5" s="8" t="s">
        <v>14</v>
      </c>
      <c r="Q5" s="164" t="s">
        <v>15</v>
      </c>
      <c r="R5" s="165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spans="3:33" s="2" customFormat="1" ht="11.25" customHeight="1" x14ac:dyDescent="0.2">
      <c r="C6" s="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25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3:33" s="2" customFormat="1" ht="15" customHeight="1" x14ac:dyDescent="0.2">
      <c r="C7" s="166" t="s">
        <v>3</v>
      </c>
      <c r="D7" s="180"/>
      <c r="E7" s="181">
        <f t="shared" ref="E7:Q7" si="0">SUM(E9,E23,E38)</f>
        <v>88525.419999999984</v>
      </c>
      <c r="F7" s="181">
        <f t="shared" si="0"/>
        <v>6618.7000000000007</v>
      </c>
      <c r="G7" s="181">
        <f t="shared" si="0"/>
        <v>10865.670000000002</v>
      </c>
      <c r="H7" s="181">
        <f t="shared" si="0"/>
        <v>9616.06</v>
      </c>
      <c r="I7" s="181">
        <f t="shared" si="0"/>
        <v>6605.6</v>
      </c>
      <c r="J7" s="181">
        <f t="shared" si="0"/>
        <v>5875.0599999999986</v>
      </c>
      <c r="K7" s="181">
        <f t="shared" si="0"/>
        <v>5929.91</v>
      </c>
      <c r="L7" s="181">
        <f t="shared" si="0"/>
        <v>7404.19</v>
      </c>
      <c r="M7" s="181">
        <f t="shared" si="0"/>
        <v>8374.07</v>
      </c>
      <c r="N7" s="181">
        <f t="shared" si="0"/>
        <v>6401.94</v>
      </c>
      <c r="O7" s="181">
        <f t="shared" si="0"/>
        <v>7313.9599999999991</v>
      </c>
      <c r="P7" s="181">
        <f t="shared" si="0"/>
        <v>6797.5800000000008</v>
      </c>
      <c r="Q7" s="181">
        <f t="shared" si="0"/>
        <v>6722.6800000000012</v>
      </c>
      <c r="R7" s="26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3:33" s="3" customFormat="1" ht="11.25" customHeight="1" x14ac:dyDescent="0.2">
      <c r="C8" s="11"/>
      <c r="D8" s="182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27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3:33" s="2" customFormat="1" ht="30" customHeight="1" x14ac:dyDescent="0.2">
      <c r="C9" s="13"/>
      <c r="D9" s="184" t="s">
        <v>83</v>
      </c>
      <c r="E9" s="181">
        <f>SUM(E10:E21)</f>
        <v>79577.219999999987</v>
      </c>
      <c r="F9" s="181">
        <f>SUM(F10:F21)</f>
        <v>5882.8600000000006</v>
      </c>
      <c r="G9" s="181">
        <f t="shared" ref="G9:Q9" si="1">SUM(G10:G21)</f>
        <v>9636.5500000000011</v>
      </c>
      <c r="H9" s="181">
        <f t="shared" si="1"/>
        <v>8505.06</v>
      </c>
      <c r="I9" s="181">
        <f t="shared" si="1"/>
        <v>5880.57</v>
      </c>
      <c r="J9" s="181">
        <f t="shared" si="1"/>
        <v>5179.0499999999993</v>
      </c>
      <c r="K9" s="181">
        <f t="shared" si="1"/>
        <v>5271.61</v>
      </c>
      <c r="L9" s="181">
        <f t="shared" si="1"/>
        <v>6766.4</v>
      </c>
      <c r="M9" s="181">
        <f t="shared" si="1"/>
        <v>7707.99</v>
      </c>
      <c r="N9" s="181">
        <f t="shared" si="1"/>
        <v>5640.75</v>
      </c>
      <c r="O9" s="181">
        <f t="shared" si="1"/>
        <v>6843.6299999999992</v>
      </c>
      <c r="P9" s="181">
        <f t="shared" si="1"/>
        <v>6184.56</v>
      </c>
      <c r="Q9" s="181">
        <f t="shared" si="1"/>
        <v>6078.1900000000005</v>
      </c>
      <c r="R9" s="28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3:33" s="3" customFormat="1" ht="25.5" customHeight="1" x14ac:dyDescent="0.2">
      <c r="C10" s="11"/>
      <c r="D10" s="185" t="s">
        <v>84</v>
      </c>
      <c r="E10" s="183">
        <f>SUM(F10:Q10)</f>
        <v>15205.95</v>
      </c>
      <c r="F10" s="183">
        <v>920.67</v>
      </c>
      <c r="G10" s="183">
        <v>1967.54</v>
      </c>
      <c r="H10" s="183">
        <v>1123.3900000000001</v>
      </c>
      <c r="I10" s="183">
        <v>29.36</v>
      </c>
      <c r="J10" s="183">
        <v>216.56</v>
      </c>
      <c r="K10" s="183">
        <v>895.37</v>
      </c>
      <c r="L10" s="183">
        <v>2315.41</v>
      </c>
      <c r="M10" s="183">
        <v>2304.35</v>
      </c>
      <c r="N10" s="183">
        <v>1407.05</v>
      </c>
      <c r="O10" s="183">
        <v>2090.62</v>
      </c>
      <c r="P10" s="183">
        <v>1288.77</v>
      </c>
      <c r="Q10" s="183">
        <v>646.86</v>
      </c>
      <c r="R10" s="27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3:33" s="3" customFormat="1" ht="25.5" customHeight="1" x14ac:dyDescent="0.2">
      <c r="C11" s="11"/>
      <c r="D11" s="185" t="s">
        <v>85</v>
      </c>
      <c r="E11" s="183">
        <f t="shared" ref="E11:E21" si="2">SUM(F11:Q11)</f>
        <v>1757.2799999999997</v>
      </c>
      <c r="F11" s="183">
        <v>328.69</v>
      </c>
      <c r="G11" s="183">
        <v>282.77</v>
      </c>
      <c r="H11" s="183">
        <v>315.37</v>
      </c>
      <c r="I11" s="183">
        <v>113.08</v>
      </c>
      <c r="J11" s="183">
        <v>4.5999999999999996</v>
      </c>
      <c r="K11" s="183">
        <v>1.04</v>
      </c>
      <c r="L11" s="183">
        <v>0.4</v>
      </c>
      <c r="M11" s="183">
        <v>2.33</v>
      </c>
      <c r="N11" s="183">
        <v>0.3</v>
      </c>
      <c r="O11" s="183">
        <v>116.58</v>
      </c>
      <c r="P11" s="183">
        <v>182.02</v>
      </c>
      <c r="Q11" s="183">
        <v>410.1</v>
      </c>
      <c r="R11" s="27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3:33" s="3" customFormat="1" ht="25.5" customHeight="1" x14ac:dyDescent="0.2">
      <c r="C12" s="11"/>
      <c r="D12" s="185" t="s">
        <v>87</v>
      </c>
      <c r="E12" s="183">
        <f t="shared" si="2"/>
        <v>10675.18</v>
      </c>
      <c r="F12" s="183">
        <v>436.43</v>
      </c>
      <c r="G12" s="183">
        <v>972.75</v>
      </c>
      <c r="H12" s="183">
        <v>1544.21</v>
      </c>
      <c r="I12" s="183">
        <v>1778.78</v>
      </c>
      <c r="J12" s="183">
        <v>1388.85</v>
      </c>
      <c r="K12" s="183">
        <v>577.08000000000004</v>
      </c>
      <c r="L12" s="183">
        <v>155.11000000000001</v>
      </c>
      <c r="M12" s="183">
        <v>356.29</v>
      </c>
      <c r="N12" s="183">
        <v>516.14</v>
      </c>
      <c r="O12" s="183">
        <v>734.64</v>
      </c>
      <c r="P12" s="183">
        <v>957.26</v>
      </c>
      <c r="Q12" s="183">
        <v>1257.6400000000001</v>
      </c>
      <c r="R12" s="27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3:33" s="3" customFormat="1" ht="25.5" customHeight="1" x14ac:dyDescent="0.2">
      <c r="C13" s="11"/>
      <c r="D13" s="185" t="s">
        <v>88</v>
      </c>
      <c r="E13" s="183">
        <f t="shared" si="2"/>
        <v>2530.33</v>
      </c>
      <c r="F13" s="183">
        <v>154.5</v>
      </c>
      <c r="G13" s="183">
        <v>155.02000000000001</v>
      </c>
      <c r="H13" s="183">
        <v>207.95</v>
      </c>
      <c r="I13" s="183">
        <v>417.17</v>
      </c>
      <c r="J13" s="183">
        <v>172.49</v>
      </c>
      <c r="K13" s="183">
        <v>233.9</v>
      </c>
      <c r="L13" s="183">
        <v>211.1</v>
      </c>
      <c r="M13" s="183">
        <v>178.32</v>
      </c>
      <c r="N13" s="183">
        <v>223.02</v>
      </c>
      <c r="O13" s="183">
        <v>201.73</v>
      </c>
      <c r="P13" s="183">
        <v>163.32</v>
      </c>
      <c r="Q13" s="183">
        <v>211.81</v>
      </c>
      <c r="R13" s="27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3:33" s="3" customFormat="1" ht="25.5" customHeight="1" x14ac:dyDescent="0.2">
      <c r="C14" s="11"/>
      <c r="D14" s="185" t="s">
        <v>89</v>
      </c>
      <c r="E14" s="183">
        <f t="shared" si="2"/>
        <v>3271.1700000000005</v>
      </c>
      <c r="F14" s="183">
        <v>234.78</v>
      </c>
      <c r="G14" s="183">
        <v>226.91</v>
      </c>
      <c r="H14" s="183">
        <v>384.23</v>
      </c>
      <c r="I14" s="183">
        <v>324.22000000000003</v>
      </c>
      <c r="J14" s="183">
        <v>306.35000000000002</v>
      </c>
      <c r="K14" s="183">
        <v>313.95999999999998</v>
      </c>
      <c r="L14" s="183">
        <v>350.46</v>
      </c>
      <c r="M14" s="183">
        <v>396.3</v>
      </c>
      <c r="N14" s="183">
        <v>219.48</v>
      </c>
      <c r="O14" s="183">
        <v>200.88</v>
      </c>
      <c r="P14" s="183">
        <v>151.63</v>
      </c>
      <c r="Q14" s="183">
        <v>161.97</v>
      </c>
      <c r="R14" s="27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3:33" s="3" customFormat="1" ht="25.5" customHeight="1" x14ac:dyDescent="0.2">
      <c r="C15" s="11"/>
      <c r="D15" s="185" t="s">
        <v>91</v>
      </c>
      <c r="E15" s="183">
        <f t="shared" si="2"/>
        <v>10955.180000000002</v>
      </c>
      <c r="F15" s="183">
        <v>1064.8800000000001</v>
      </c>
      <c r="G15" s="183">
        <v>2693.84</v>
      </c>
      <c r="H15" s="183">
        <v>1666.55</v>
      </c>
      <c r="I15" s="183">
        <v>191.29</v>
      </c>
      <c r="J15" s="183">
        <v>205.35</v>
      </c>
      <c r="K15" s="183">
        <v>541.63</v>
      </c>
      <c r="L15" s="183">
        <v>1076</v>
      </c>
      <c r="M15" s="183">
        <v>1037.45</v>
      </c>
      <c r="N15" s="183">
        <v>523.33000000000004</v>
      </c>
      <c r="O15" s="183">
        <v>740.95</v>
      </c>
      <c r="P15" s="183">
        <v>572.64</v>
      </c>
      <c r="Q15" s="183">
        <v>641.27</v>
      </c>
      <c r="R15" s="27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3:33" s="3" customFormat="1" ht="25.5" customHeight="1" x14ac:dyDescent="0.2">
      <c r="C16" s="11"/>
      <c r="D16" s="185" t="s">
        <v>93</v>
      </c>
      <c r="E16" s="183">
        <f t="shared" si="2"/>
        <v>136.69999999999999</v>
      </c>
      <c r="F16" s="183">
        <v>8.67</v>
      </c>
      <c r="G16" s="183">
        <v>7.68</v>
      </c>
      <c r="H16" s="183">
        <v>8.6199999999999992</v>
      </c>
      <c r="I16" s="183">
        <v>11.66</v>
      </c>
      <c r="J16" s="183">
        <v>13.9</v>
      </c>
      <c r="K16" s="183">
        <v>10.7</v>
      </c>
      <c r="L16" s="183">
        <v>10.37</v>
      </c>
      <c r="M16" s="183">
        <v>18.88</v>
      </c>
      <c r="N16" s="183">
        <v>13.03</v>
      </c>
      <c r="O16" s="183">
        <v>4.03</v>
      </c>
      <c r="P16" s="183">
        <v>14.19</v>
      </c>
      <c r="Q16" s="183">
        <v>14.97</v>
      </c>
      <c r="R16" s="27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3:33" s="3" customFormat="1" ht="25.5" customHeight="1" x14ac:dyDescent="0.2">
      <c r="C17" s="11"/>
      <c r="D17" s="185" t="s">
        <v>92</v>
      </c>
      <c r="E17" s="183">
        <f t="shared" si="2"/>
        <v>1531.42</v>
      </c>
      <c r="F17" s="183">
        <v>68.459999999999994</v>
      </c>
      <c r="G17" s="183">
        <v>113.35</v>
      </c>
      <c r="H17" s="183">
        <v>216.49</v>
      </c>
      <c r="I17" s="183">
        <v>252.15</v>
      </c>
      <c r="J17" s="183">
        <v>184</v>
      </c>
      <c r="K17" s="183">
        <v>111.09</v>
      </c>
      <c r="L17" s="183">
        <v>108.13</v>
      </c>
      <c r="M17" s="183">
        <v>102.57</v>
      </c>
      <c r="N17" s="183">
        <v>90.68</v>
      </c>
      <c r="O17" s="183">
        <v>89.44</v>
      </c>
      <c r="P17" s="183">
        <v>92.82</v>
      </c>
      <c r="Q17" s="183">
        <v>102.24</v>
      </c>
      <c r="R17" s="27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3:33" s="3" customFormat="1" ht="25.5" customHeight="1" x14ac:dyDescent="0.2">
      <c r="C18" s="11"/>
      <c r="D18" s="185" t="s">
        <v>121</v>
      </c>
      <c r="E18" s="183">
        <f t="shared" si="2"/>
        <v>1678.74</v>
      </c>
      <c r="F18" s="183">
        <v>99.41</v>
      </c>
      <c r="G18" s="183">
        <v>135.85</v>
      </c>
      <c r="H18" s="183">
        <v>214.75</v>
      </c>
      <c r="I18" s="183">
        <v>165.37</v>
      </c>
      <c r="J18" s="183">
        <v>126.41</v>
      </c>
      <c r="K18" s="183">
        <v>132.66</v>
      </c>
      <c r="L18" s="183">
        <v>112.37</v>
      </c>
      <c r="M18" s="183">
        <v>192.27</v>
      </c>
      <c r="N18" s="183">
        <v>123.65</v>
      </c>
      <c r="O18" s="183">
        <v>140.78</v>
      </c>
      <c r="P18" s="183">
        <v>121.45</v>
      </c>
      <c r="Q18" s="183">
        <v>113.77</v>
      </c>
      <c r="R18" s="27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3:33" s="3" customFormat="1" ht="25.5" customHeight="1" x14ac:dyDescent="0.2">
      <c r="C19" s="11"/>
      <c r="D19" s="185" t="s">
        <v>90</v>
      </c>
      <c r="E19" s="183">
        <f t="shared" si="2"/>
        <v>791.33000000000015</v>
      </c>
      <c r="F19" s="183">
        <v>32.590000000000003</v>
      </c>
      <c r="G19" s="183">
        <v>29.78</v>
      </c>
      <c r="H19" s="183">
        <v>77.430000000000007</v>
      </c>
      <c r="I19" s="183">
        <v>24.33</v>
      </c>
      <c r="J19" s="183">
        <v>67.540000000000006</v>
      </c>
      <c r="K19" s="183">
        <v>133</v>
      </c>
      <c r="L19" s="183">
        <v>49.8</v>
      </c>
      <c r="M19" s="183">
        <v>79.819999999999993</v>
      </c>
      <c r="N19" s="183">
        <v>92.9</v>
      </c>
      <c r="O19" s="183">
        <v>90.83</v>
      </c>
      <c r="P19" s="183">
        <v>50.45</v>
      </c>
      <c r="Q19" s="183">
        <v>62.86</v>
      </c>
      <c r="R19" s="27"/>
      <c r="S19" s="21"/>
      <c r="T19" s="21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1"/>
    </row>
    <row r="20" spans="3:33" s="3" customFormat="1" ht="25.5" customHeight="1" x14ac:dyDescent="0.2">
      <c r="C20" s="11"/>
      <c r="D20" s="185" t="s">
        <v>94</v>
      </c>
      <c r="E20" s="183">
        <f t="shared" si="2"/>
        <v>3218.92</v>
      </c>
      <c r="F20" s="183">
        <v>371.91</v>
      </c>
      <c r="G20" s="183">
        <v>326.47000000000003</v>
      </c>
      <c r="H20" s="183">
        <v>352.73</v>
      </c>
      <c r="I20" s="183">
        <v>175.72</v>
      </c>
      <c r="J20" s="183">
        <v>104.72</v>
      </c>
      <c r="K20" s="183">
        <v>201.91</v>
      </c>
      <c r="L20" s="183">
        <v>160.27000000000001</v>
      </c>
      <c r="M20" s="183">
        <v>208.54</v>
      </c>
      <c r="N20" s="183">
        <v>215.22</v>
      </c>
      <c r="O20" s="183">
        <v>290.54000000000002</v>
      </c>
      <c r="P20" s="183">
        <v>411.92</v>
      </c>
      <c r="Q20" s="183">
        <v>398.97</v>
      </c>
      <c r="R20" s="27"/>
      <c r="S20" s="21"/>
      <c r="T20" s="21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1"/>
    </row>
    <row r="21" spans="3:33" s="3" customFormat="1" ht="25.5" customHeight="1" x14ac:dyDescent="0.2">
      <c r="C21" s="11"/>
      <c r="D21" s="185" t="s">
        <v>95</v>
      </c>
      <c r="E21" s="183">
        <f t="shared" si="2"/>
        <v>27825.02</v>
      </c>
      <c r="F21" s="183">
        <v>2161.87</v>
      </c>
      <c r="G21" s="183">
        <v>2724.59</v>
      </c>
      <c r="H21" s="183">
        <v>2393.34</v>
      </c>
      <c r="I21" s="183">
        <v>2397.44</v>
      </c>
      <c r="J21" s="183">
        <v>2388.2800000000002</v>
      </c>
      <c r="K21" s="183">
        <v>2119.27</v>
      </c>
      <c r="L21" s="183">
        <v>2216.98</v>
      </c>
      <c r="M21" s="183">
        <v>2830.87</v>
      </c>
      <c r="N21" s="183">
        <v>2215.9499999999998</v>
      </c>
      <c r="O21" s="183">
        <v>2142.61</v>
      </c>
      <c r="P21" s="183">
        <v>2178.09</v>
      </c>
      <c r="Q21" s="183">
        <v>2055.73</v>
      </c>
      <c r="R21" s="27"/>
      <c r="S21" s="21"/>
      <c r="T21" s="21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1"/>
    </row>
    <row r="22" spans="3:33" s="3" customFormat="1" ht="15" customHeight="1" x14ac:dyDescent="0.2">
      <c r="C22" s="11"/>
      <c r="D22" s="182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27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3:33" s="2" customFormat="1" ht="30" customHeight="1" x14ac:dyDescent="0.2">
      <c r="C23" s="13"/>
      <c r="D23" s="184" t="s">
        <v>96</v>
      </c>
      <c r="E23" s="181">
        <f>SUM(E24:E36)</f>
        <v>8573.7799999999988</v>
      </c>
      <c r="F23" s="181">
        <f>SUM(F24:F36)</f>
        <v>690.1400000000001</v>
      </c>
      <c r="G23" s="181">
        <f t="shared" ref="G23:R23" si="3">SUM(G24:G36)</f>
        <v>1189.0900000000001</v>
      </c>
      <c r="H23" s="181">
        <f t="shared" si="3"/>
        <v>1077.5999999999997</v>
      </c>
      <c r="I23" s="181">
        <f t="shared" si="3"/>
        <v>693.77</v>
      </c>
      <c r="J23" s="181">
        <f t="shared" si="3"/>
        <v>667.13999999999987</v>
      </c>
      <c r="K23" s="181">
        <f t="shared" si="3"/>
        <v>629.80000000000007</v>
      </c>
      <c r="L23" s="181">
        <f t="shared" si="3"/>
        <v>610.46</v>
      </c>
      <c r="M23" s="181">
        <f t="shared" si="3"/>
        <v>640.95000000000005</v>
      </c>
      <c r="N23" s="181">
        <f t="shared" si="3"/>
        <v>731.74999999999977</v>
      </c>
      <c r="O23" s="181">
        <f t="shared" si="3"/>
        <v>451.01</v>
      </c>
      <c r="P23" s="181">
        <f t="shared" si="3"/>
        <v>580.97</v>
      </c>
      <c r="Q23" s="181">
        <f t="shared" si="3"/>
        <v>611.09999999999991</v>
      </c>
      <c r="R23" s="26">
        <f t="shared" si="3"/>
        <v>0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3:33" s="3" customFormat="1" ht="26.25" customHeight="1" x14ac:dyDescent="0.2">
      <c r="C24" s="11"/>
      <c r="D24" s="185" t="s">
        <v>97</v>
      </c>
      <c r="E24" s="183">
        <f t="shared" ref="E24:E36" si="4">SUM(F24:Q24)</f>
        <v>5243.26</v>
      </c>
      <c r="F24" s="186">
        <v>364.1</v>
      </c>
      <c r="G24" s="186">
        <v>842.93</v>
      </c>
      <c r="H24" s="186">
        <v>715.74</v>
      </c>
      <c r="I24" s="186">
        <v>388.39</v>
      </c>
      <c r="J24" s="186">
        <v>335.24</v>
      </c>
      <c r="K24" s="186">
        <v>377.08</v>
      </c>
      <c r="L24" s="186">
        <v>367.11</v>
      </c>
      <c r="M24" s="186">
        <v>389.99</v>
      </c>
      <c r="N24" s="186">
        <v>478.97</v>
      </c>
      <c r="O24" s="186">
        <v>255.6</v>
      </c>
      <c r="P24" s="186">
        <v>320.38</v>
      </c>
      <c r="Q24" s="186">
        <v>407.73</v>
      </c>
      <c r="R24" s="27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3:33" s="3" customFormat="1" ht="26.25" customHeight="1" x14ac:dyDescent="0.2">
      <c r="C25" s="11"/>
      <c r="D25" s="185" t="s">
        <v>100</v>
      </c>
      <c r="E25" s="183">
        <f t="shared" si="4"/>
        <v>200.99</v>
      </c>
      <c r="F25" s="183">
        <v>20.82</v>
      </c>
      <c r="G25" s="183">
        <v>16.64</v>
      </c>
      <c r="H25" s="183">
        <v>21.04</v>
      </c>
      <c r="I25" s="183">
        <v>24.13</v>
      </c>
      <c r="J25" s="186">
        <v>23.26</v>
      </c>
      <c r="K25" s="186">
        <v>15.04</v>
      </c>
      <c r="L25" s="186">
        <v>7.12</v>
      </c>
      <c r="M25" s="186">
        <v>15.74</v>
      </c>
      <c r="N25" s="186">
        <v>17.03</v>
      </c>
      <c r="O25" s="186">
        <v>10.96</v>
      </c>
      <c r="P25" s="186">
        <v>14.73</v>
      </c>
      <c r="Q25" s="186">
        <v>14.48</v>
      </c>
      <c r="R25" s="27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3:33" s="3" customFormat="1" ht="26.25" customHeight="1" x14ac:dyDescent="0.2">
      <c r="C26" s="11"/>
      <c r="D26" s="185" t="s">
        <v>101</v>
      </c>
      <c r="E26" s="183">
        <f t="shared" si="4"/>
        <v>701.95999999999992</v>
      </c>
      <c r="F26" s="186">
        <v>80.78</v>
      </c>
      <c r="G26" s="186">
        <v>65.17</v>
      </c>
      <c r="H26" s="186">
        <v>67.02</v>
      </c>
      <c r="I26" s="186">
        <v>65.38</v>
      </c>
      <c r="J26" s="186">
        <v>63.57</v>
      </c>
      <c r="K26" s="186">
        <v>39.06</v>
      </c>
      <c r="L26" s="186">
        <v>33.35</v>
      </c>
      <c r="M26" s="186">
        <v>53.09</v>
      </c>
      <c r="N26" s="186">
        <v>51.38</v>
      </c>
      <c r="O26" s="186">
        <v>53.48</v>
      </c>
      <c r="P26" s="186">
        <v>74.069999999999993</v>
      </c>
      <c r="Q26" s="186">
        <v>55.61</v>
      </c>
      <c r="R26" s="27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3:33" s="3" customFormat="1" ht="26.25" customHeight="1" x14ac:dyDescent="0.2">
      <c r="C27" s="11"/>
      <c r="D27" s="185" t="s">
        <v>99</v>
      </c>
      <c r="E27" s="183">
        <f t="shared" si="4"/>
        <v>571.9</v>
      </c>
      <c r="F27" s="186">
        <v>25.9</v>
      </c>
      <c r="G27" s="186">
        <v>54.21</v>
      </c>
      <c r="H27" s="186">
        <v>50.91</v>
      </c>
      <c r="I27" s="186">
        <v>32.26</v>
      </c>
      <c r="J27" s="186">
        <v>91.34</v>
      </c>
      <c r="K27" s="186">
        <v>56.91</v>
      </c>
      <c r="L27" s="186">
        <v>56.04</v>
      </c>
      <c r="M27" s="186">
        <v>53.55</v>
      </c>
      <c r="N27" s="186">
        <v>47.51</v>
      </c>
      <c r="O27" s="183">
        <v>46.37</v>
      </c>
      <c r="P27" s="186">
        <v>46.86</v>
      </c>
      <c r="Q27" s="186">
        <v>10.039999999999999</v>
      </c>
      <c r="R27" s="27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3:33" s="3" customFormat="1" ht="26.25" customHeight="1" x14ac:dyDescent="0.2">
      <c r="C28" s="11"/>
      <c r="D28" s="185" t="s">
        <v>98</v>
      </c>
      <c r="E28" s="183">
        <f t="shared" si="4"/>
        <v>554.45999999999992</v>
      </c>
      <c r="F28" s="183">
        <v>39.22</v>
      </c>
      <c r="G28" s="183">
        <v>43.68</v>
      </c>
      <c r="H28" s="183">
        <v>57.34</v>
      </c>
      <c r="I28" s="183">
        <v>57.29</v>
      </c>
      <c r="J28" s="183">
        <v>41.52</v>
      </c>
      <c r="K28" s="183">
        <v>43.06</v>
      </c>
      <c r="L28" s="183">
        <v>50.68</v>
      </c>
      <c r="M28" s="183">
        <v>47.47</v>
      </c>
      <c r="N28" s="183">
        <v>51.28</v>
      </c>
      <c r="O28" s="183">
        <v>30.25</v>
      </c>
      <c r="P28" s="183">
        <v>46.8</v>
      </c>
      <c r="Q28" s="183">
        <v>45.87</v>
      </c>
      <c r="R28" s="27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3:33" s="3" customFormat="1" ht="26.25" customHeight="1" x14ac:dyDescent="0.2">
      <c r="C29" s="11"/>
      <c r="D29" s="185" t="s">
        <v>117</v>
      </c>
      <c r="E29" s="183">
        <f t="shared" si="4"/>
        <v>47.94</v>
      </c>
      <c r="F29" s="186">
        <v>2.1</v>
      </c>
      <c r="G29" s="186">
        <v>2.15</v>
      </c>
      <c r="H29" s="186">
        <v>1.68</v>
      </c>
      <c r="I29" s="186">
        <v>1.83</v>
      </c>
      <c r="J29" s="186">
        <v>2.16</v>
      </c>
      <c r="K29" s="186">
        <v>2.09</v>
      </c>
      <c r="L29" s="186">
        <v>6.46</v>
      </c>
      <c r="M29" s="186">
        <v>4.54</v>
      </c>
      <c r="N29" s="186">
        <v>4.3099999999999996</v>
      </c>
      <c r="O29" s="186">
        <v>4.9800000000000004</v>
      </c>
      <c r="P29" s="183">
        <v>7.76</v>
      </c>
      <c r="Q29" s="183">
        <v>7.88</v>
      </c>
      <c r="R29" s="27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3:33" s="3" customFormat="1" ht="26.25" customHeight="1" x14ac:dyDescent="0.2">
      <c r="C30" s="11"/>
      <c r="D30" s="185" t="s">
        <v>103</v>
      </c>
      <c r="E30" s="183">
        <f t="shared" si="4"/>
        <v>138.92999999999998</v>
      </c>
      <c r="F30" s="183">
        <v>22.38</v>
      </c>
      <c r="G30" s="183">
        <v>6.49</v>
      </c>
      <c r="H30" s="183">
        <v>1.41</v>
      </c>
      <c r="I30" s="183">
        <v>6.26</v>
      </c>
      <c r="J30" s="183">
        <v>10.98</v>
      </c>
      <c r="K30" s="183">
        <v>14.75</v>
      </c>
      <c r="L30" s="183">
        <v>13.92</v>
      </c>
      <c r="M30" s="183">
        <v>10.69</v>
      </c>
      <c r="N30" s="183">
        <v>15.52</v>
      </c>
      <c r="O30" s="183">
        <v>8.7100000000000009</v>
      </c>
      <c r="P30" s="183">
        <v>13.97</v>
      </c>
      <c r="Q30" s="183">
        <v>13.85</v>
      </c>
      <c r="R30" s="27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3:33" s="3" customFormat="1" ht="26.25" customHeight="1" x14ac:dyDescent="0.2">
      <c r="C31" s="11"/>
      <c r="D31" s="185" t="s">
        <v>102</v>
      </c>
      <c r="E31" s="183">
        <f t="shared" si="4"/>
        <v>257.17</v>
      </c>
      <c r="F31" s="183">
        <v>33.380000000000003</v>
      </c>
      <c r="G31" s="183">
        <v>22.36</v>
      </c>
      <c r="H31" s="183">
        <v>25.92</v>
      </c>
      <c r="I31" s="183">
        <v>31.55</v>
      </c>
      <c r="J31" s="183">
        <v>29.5</v>
      </c>
      <c r="K31" s="183">
        <v>20.309999999999999</v>
      </c>
      <c r="L31" s="183">
        <v>19.25</v>
      </c>
      <c r="M31" s="183">
        <v>13.24</v>
      </c>
      <c r="N31" s="183">
        <v>17.25</v>
      </c>
      <c r="O31" s="183">
        <v>10.33</v>
      </c>
      <c r="P31" s="183">
        <v>15.79</v>
      </c>
      <c r="Q31" s="183">
        <v>18.29</v>
      </c>
      <c r="R31" s="27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3:33" s="3" customFormat="1" ht="26.25" customHeight="1" x14ac:dyDescent="0.2">
      <c r="C32" s="11"/>
      <c r="D32" s="185" t="s">
        <v>105</v>
      </c>
      <c r="E32" s="183">
        <f t="shared" si="4"/>
        <v>172.58999999999997</v>
      </c>
      <c r="F32" s="183">
        <v>25.15</v>
      </c>
      <c r="G32" s="183">
        <v>19.95</v>
      </c>
      <c r="H32" s="183">
        <v>23.65</v>
      </c>
      <c r="I32" s="183">
        <v>25.12</v>
      </c>
      <c r="J32" s="183">
        <v>17.09</v>
      </c>
      <c r="K32" s="183">
        <v>13.6</v>
      </c>
      <c r="L32" s="183">
        <v>9.6</v>
      </c>
      <c r="M32" s="183">
        <v>9.41</v>
      </c>
      <c r="N32" s="183">
        <v>8.56</v>
      </c>
      <c r="O32" s="183">
        <v>4.3899999999999997</v>
      </c>
      <c r="P32" s="183">
        <v>7.66</v>
      </c>
      <c r="Q32" s="183">
        <v>8.41</v>
      </c>
      <c r="R32" s="27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3:33" s="3" customFormat="1" ht="26.25" customHeight="1" x14ac:dyDescent="0.2">
      <c r="C33" s="11"/>
      <c r="D33" s="185" t="s">
        <v>106</v>
      </c>
      <c r="E33" s="183">
        <f t="shared" si="4"/>
        <v>6.3199999999999994</v>
      </c>
      <c r="F33" s="183">
        <v>0.39</v>
      </c>
      <c r="G33" s="183">
        <v>0.64</v>
      </c>
      <c r="H33" s="183">
        <v>0.06</v>
      </c>
      <c r="I33" s="183" t="s">
        <v>86</v>
      </c>
      <c r="J33" s="183" t="s">
        <v>86</v>
      </c>
      <c r="K33" s="183" t="s">
        <v>86</v>
      </c>
      <c r="L33" s="183">
        <v>0.03</v>
      </c>
      <c r="M33" s="183">
        <v>1.98</v>
      </c>
      <c r="N33" s="183">
        <v>0.4</v>
      </c>
      <c r="O33" s="183">
        <v>1.26</v>
      </c>
      <c r="P33" s="183">
        <v>1.38</v>
      </c>
      <c r="Q33" s="183">
        <v>0.18</v>
      </c>
      <c r="R33" s="27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3:33" s="3" customFormat="1" ht="26.25" customHeight="1" x14ac:dyDescent="0.2">
      <c r="C34" s="11"/>
      <c r="D34" s="185" t="s">
        <v>104</v>
      </c>
      <c r="E34" s="183">
        <f t="shared" si="4"/>
        <v>71.87</v>
      </c>
      <c r="F34" s="183">
        <v>9.35</v>
      </c>
      <c r="G34" s="183">
        <v>22.19</v>
      </c>
      <c r="H34" s="183">
        <v>27.16</v>
      </c>
      <c r="I34" s="183">
        <v>4.2300000000000004</v>
      </c>
      <c r="J34" s="183">
        <v>2.31</v>
      </c>
      <c r="K34" s="183">
        <v>0.78</v>
      </c>
      <c r="L34" s="183">
        <v>1.02</v>
      </c>
      <c r="M34" s="183">
        <v>3.61</v>
      </c>
      <c r="N34" s="183">
        <v>0.86</v>
      </c>
      <c r="O34" s="183">
        <v>0.04</v>
      </c>
      <c r="P34" s="183">
        <v>0.24</v>
      </c>
      <c r="Q34" s="183">
        <v>0.08</v>
      </c>
      <c r="R34" s="27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3:33" s="3" customFormat="1" ht="26.25" customHeight="1" x14ac:dyDescent="0.2">
      <c r="C35" s="11"/>
      <c r="D35" s="185" t="s">
        <v>107</v>
      </c>
      <c r="E35" s="183">
        <f t="shared" si="4"/>
        <v>0.57000000000000006</v>
      </c>
      <c r="F35" s="183" t="s">
        <v>86</v>
      </c>
      <c r="G35" s="183" t="s">
        <v>86</v>
      </c>
      <c r="H35" s="183" t="s">
        <v>86</v>
      </c>
      <c r="I35" s="183" t="s">
        <v>86</v>
      </c>
      <c r="J35" s="183" t="s">
        <v>86</v>
      </c>
      <c r="K35" s="183" t="s">
        <v>86</v>
      </c>
      <c r="L35" s="183">
        <v>0.13</v>
      </c>
      <c r="M35" s="183">
        <v>0.31</v>
      </c>
      <c r="N35" s="183">
        <v>0.13</v>
      </c>
      <c r="O35" s="183" t="s">
        <v>86</v>
      </c>
      <c r="P35" s="183" t="s">
        <v>86</v>
      </c>
      <c r="Q35" s="183" t="s">
        <v>86</v>
      </c>
      <c r="R35" s="27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3:33" s="3" customFormat="1" ht="26.25" customHeight="1" x14ac:dyDescent="0.2">
      <c r="C36" s="11"/>
      <c r="D36" s="185" t="s">
        <v>108</v>
      </c>
      <c r="E36" s="183">
        <f t="shared" si="4"/>
        <v>605.81999999999994</v>
      </c>
      <c r="F36" s="183">
        <v>66.569999999999993</v>
      </c>
      <c r="G36" s="183">
        <v>92.68</v>
      </c>
      <c r="H36" s="183">
        <v>85.67</v>
      </c>
      <c r="I36" s="183">
        <v>57.33</v>
      </c>
      <c r="J36" s="183">
        <v>50.17</v>
      </c>
      <c r="K36" s="183">
        <v>47.12</v>
      </c>
      <c r="L36" s="183">
        <v>45.75</v>
      </c>
      <c r="M36" s="183">
        <v>37.33</v>
      </c>
      <c r="N36" s="183">
        <v>38.549999999999997</v>
      </c>
      <c r="O36" s="183">
        <v>24.64</v>
      </c>
      <c r="P36" s="183">
        <v>31.33</v>
      </c>
      <c r="Q36" s="183">
        <v>28.68</v>
      </c>
      <c r="R36" s="27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3:33" s="3" customFormat="1" ht="15" customHeight="1" x14ac:dyDescent="0.2">
      <c r="C37" s="11"/>
      <c r="D37" s="182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27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3:33" s="2" customFormat="1" ht="30" customHeight="1" x14ac:dyDescent="0.2">
      <c r="C38" s="13"/>
      <c r="D38" s="184" t="s">
        <v>109</v>
      </c>
      <c r="E38" s="181">
        <f>E39+E40+E41</f>
        <v>374.42</v>
      </c>
      <c r="F38" s="181">
        <f>SUM(F39:F41)</f>
        <v>45.7</v>
      </c>
      <c r="G38" s="181">
        <f>SUM(G39:G41)</f>
        <v>40.03</v>
      </c>
      <c r="H38" s="181">
        <f>SUM(H39:H41)</f>
        <v>33.4</v>
      </c>
      <c r="I38" s="181">
        <f>SUM(I39:I41)</f>
        <v>31.259999999999998</v>
      </c>
      <c r="J38" s="181">
        <f t="shared" ref="J38:Q38" si="5">SUM(J39:J41)</f>
        <v>28.87</v>
      </c>
      <c r="K38" s="181">
        <f t="shared" si="5"/>
        <v>28.5</v>
      </c>
      <c r="L38" s="181">
        <f t="shared" si="5"/>
        <v>27.33</v>
      </c>
      <c r="M38" s="181">
        <f t="shared" si="5"/>
        <v>25.13</v>
      </c>
      <c r="N38" s="181">
        <f t="shared" si="5"/>
        <v>29.44</v>
      </c>
      <c r="O38" s="181">
        <f t="shared" si="5"/>
        <v>19.32</v>
      </c>
      <c r="P38" s="181">
        <f t="shared" si="5"/>
        <v>32.049999999999997</v>
      </c>
      <c r="Q38" s="181">
        <f t="shared" si="5"/>
        <v>33.39</v>
      </c>
      <c r="R38" s="26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3:33" s="3" customFormat="1" ht="27.75" customHeight="1" x14ac:dyDescent="0.2">
      <c r="C39" s="11"/>
      <c r="D39" s="187" t="s">
        <v>110</v>
      </c>
      <c r="E39" s="183">
        <f>SUM(F39:Q39)</f>
        <v>372.43</v>
      </c>
      <c r="F39" s="183">
        <v>45.7</v>
      </c>
      <c r="G39" s="183">
        <v>40.03</v>
      </c>
      <c r="H39" s="183">
        <v>32.78</v>
      </c>
      <c r="I39" s="183">
        <v>30.88</v>
      </c>
      <c r="J39" s="183">
        <v>28.55</v>
      </c>
      <c r="K39" s="183">
        <v>28.18</v>
      </c>
      <c r="L39" s="183">
        <v>27.2</v>
      </c>
      <c r="M39" s="183">
        <v>24.91</v>
      </c>
      <c r="N39" s="183">
        <v>29.44</v>
      </c>
      <c r="O39" s="183">
        <v>19.32</v>
      </c>
      <c r="P39" s="183">
        <v>32.049999999999997</v>
      </c>
      <c r="Q39" s="183">
        <v>33.39</v>
      </c>
      <c r="R39" s="188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3:33" s="3" customFormat="1" ht="27.75" customHeight="1" x14ac:dyDescent="0.2">
      <c r="C40" s="11"/>
      <c r="D40" s="187" t="s">
        <v>122</v>
      </c>
      <c r="E40" s="183">
        <f>SUM(F40:Q40)</f>
        <v>1.77</v>
      </c>
      <c r="F40" s="183" t="s">
        <v>86</v>
      </c>
      <c r="G40" s="183" t="s">
        <v>86</v>
      </c>
      <c r="H40" s="183">
        <v>0.62</v>
      </c>
      <c r="I40" s="183">
        <v>0.38</v>
      </c>
      <c r="J40" s="183">
        <v>0.32</v>
      </c>
      <c r="K40" s="183">
        <v>0.32</v>
      </c>
      <c r="L40" s="183">
        <v>0.13</v>
      </c>
      <c r="M40" s="183" t="s">
        <v>86</v>
      </c>
      <c r="N40" s="183" t="s">
        <v>86</v>
      </c>
      <c r="O40" s="183" t="s">
        <v>86</v>
      </c>
      <c r="P40" s="183" t="s">
        <v>86</v>
      </c>
      <c r="Q40" s="183" t="s">
        <v>86</v>
      </c>
      <c r="R40" s="188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3:33" s="3" customFormat="1" ht="27.75" customHeight="1" x14ac:dyDescent="0.2">
      <c r="C41" s="11"/>
      <c r="D41" s="185" t="s">
        <v>111</v>
      </c>
      <c r="E41" s="183">
        <f>SUM(F41:Q41)</f>
        <v>0.22</v>
      </c>
      <c r="F41" s="183" t="s">
        <v>86</v>
      </c>
      <c r="G41" s="183" t="s">
        <v>86</v>
      </c>
      <c r="H41" s="183" t="s">
        <v>86</v>
      </c>
      <c r="I41" s="183" t="s">
        <v>86</v>
      </c>
      <c r="J41" s="183" t="s">
        <v>86</v>
      </c>
      <c r="K41" s="183" t="s">
        <v>86</v>
      </c>
      <c r="L41" s="183" t="s">
        <v>86</v>
      </c>
      <c r="M41" s="183">
        <v>0.22</v>
      </c>
      <c r="N41" s="183" t="s">
        <v>86</v>
      </c>
      <c r="O41" s="183" t="s">
        <v>86</v>
      </c>
      <c r="P41" s="183" t="s">
        <v>86</v>
      </c>
      <c r="Q41" s="183" t="s">
        <v>86</v>
      </c>
      <c r="R41" s="27" t="s">
        <v>86</v>
      </c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3:33" s="3" customFormat="1" ht="10.5" customHeight="1" x14ac:dyDescent="0.2"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30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3:33" s="3" customFormat="1" ht="4.5" hidden="1" customHeight="1" x14ac:dyDescent="0.2"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3:33" s="3" customFormat="1" ht="14.25" customHeight="1" x14ac:dyDescent="0.2"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3:33" s="4" customFormat="1" ht="14.25" customHeight="1" x14ac:dyDescent="0.2">
      <c r="D45" s="170" t="s">
        <v>123</v>
      </c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</row>
    <row r="46" spans="3:33" s="3" customFormat="1" ht="11.25" customHeight="1" x14ac:dyDescent="0.2">
      <c r="C46" s="6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3:33" s="3" customFormat="1" ht="11.25" customHeight="1" x14ac:dyDescent="0.2">
      <c r="C47" s="6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3:33" s="3" customFormat="1" ht="11.25" customHeight="1" x14ac:dyDescent="0.2">
      <c r="C48" s="6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3:33" s="3" customFormat="1" ht="11.25" customHeight="1" x14ac:dyDescent="0.2">
      <c r="C49" s="6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3:33" s="3" customFormat="1" ht="11.25" customHeight="1" x14ac:dyDescent="0.2">
      <c r="C50" s="6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3:33" s="5" customFormat="1" ht="11.25" customHeight="1" x14ac:dyDescent="0.2">
      <c r="C51" s="20"/>
      <c r="J51" s="19"/>
      <c r="K51" s="19"/>
      <c r="L51" s="19"/>
      <c r="M51" s="19"/>
      <c r="N51" s="19"/>
      <c r="O51" s="19"/>
      <c r="P51" s="19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3:33" s="3" customFormat="1" ht="11.25" customHeight="1" x14ac:dyDescent="0.2"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</row>
    <row r="53" spans="3:33" s="3" customFormat="1" ht="14.25" x14ac:dyDescent="0.2">
      <c r="S53" s="21"/>
      <c r="T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3:33" s="3" customFormat="1" ht="14.25" x14ac:dyDescent="0.2">
      <c r="D54" s="5"/>
      <c r="E54" s="5"/>
      <c r="F54" s="5"/>
      <c r="G54" s="5"/>
      <c r="S54" s="21"/>
      <c r="T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3:33" s="3" customFormat="1" ht="14.25" x14ac:dyDescent="0.2">
      <c r="D55" s="5" t="s">
        <v>83</v>
      </c>
      <c r="E55" s="5">
        <f>+E9</f>
        <v>79577.219999999987</v>
      </c>
      <c r="F55" s="5" t="e">
        <f>ROUND(E55/E$59*100,2)</f>
        <v>#REF!</v>
      </c>
      <c r="G55" s="5"/>
      <c r="S55" s="21"/>
      <c r="T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3:33" s="3" customFormat="1" ht="14.25" x14ac:dyDescent="0.2">
      <c r="D56" s="5" t="s">
        <v>96</v>
      </c>
      <c r="E56" s="5">
        <f>+E23</f>
        <v>8573.7799999999988</v>
      </c>
      <c r="F56" s="5" t="e">
        <f>ROUND(E56/E$59*100,2)</f>
        <v>#REF!</v>
      </c>
      <c r="G56" s="5"/>
      <c r="S56" s="21"/>
      <c r="T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3:33" s="3" customFormat="1" ht="14.25" x14ac:dyDescent="0.2">
      <c r="D57" s="5" t="s">
        <v>114</v>
      </c>
      <c r="E57" s="5">
        <f>+E38</f>
        <v>374.42</v>
      </c>
      <c r="F57" s="5">
        <v>0.02</v>
      </c>
      <c r="G57" s="5"/>
      <c r="S57" s="21"/>
      <c r="T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3:33" s="3" customFormat="1" ht="14.25" x14ac:dyDescent="0.2">
      <c r="D58" s="5" t="s">
        <v>119</v>
      </c>
      <c r="E58" s="5" t="e">
        <f>+#REF!</f>
        <v>#REF!</v>
      </c>
      <c r="F58" s="5" t="e">
        <f>ROUND(E58/E$59*100,2)</f>
        <v>#REF!</v>
      </c>
      <c r="G58" s="5"/>
      <c r="S58" s="21"/>
      <c r="T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3:33" s="3" customFormat="1" ht="14.25" x14ac:dyDescent="0.2">
      <c r="D59" s="5"/>
      <c r="E59" s="5" t="e">
        <f>SUM(E55:E58)</f>
        <v>#REF!</v>
      </c>
      <c r="F59" s="5"/>
      <c r="G59" s="5"/>
      <c r="S59" s="21"/>
      <c r="T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3:33" s="3" customFormat="1" ht="14.25" x14ac:dyDescent="0.2">
      <c r="D60" s="21"/>
      <c r="E60" s="21"/>
      <c r="F60" s="21"/>
      <c r="S60" s="21"/>
      <c r="T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3:33" x14ac:dyDescent="0.2">
      <c r="D61" s="22"/>
      <c r="E61" s="22"/>
      <c r="F61" s="22"/>
      <c r="S61" s="22"/>
      <c r="T61" s="22"/>
      <c r="Y61" s="22"/>
      <c r="Z61" s="22"/>
      <c r="AA61" s="22"/>
      <c r="AB61" s="22"/>
      <c r="AC61" s="22"/>
      <c r="AD61" s="22"/>
      <c r="AE61" s="22"/>
      <c r="AF61" s="22"/>
      <c r="AG61" s="22"/>
    </row>
    <row r="62" spans="3:33" x14ac:dyDescent="0.2"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</row>
    <row r="63" spans="3:33" x14ac:dyDescent="0.2"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</row>
    <row r="64" spans="3:33" x14ac:dyDescent="0.2"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</row>
    <row r="65" spans="5:33" ht="14.25" x14ac:dyDescent="0.2">
      <c r="E65" s="21"/>
      <c r="F65" s="21"/>
      <c r="G65" s="21"/>
      <c r="H65" s="21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5:33" ht="14.25" x14ac:dyDescent="0.2">
      <c r="E66" s="21"/>
      <c r="F66" s="21"/>
      <c r="G66" s="21"/>
      <c r="H66" s="21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</row>
    <row r="67" spans="5:33" ht="14.25" x14ac:dyDescent="0.2">
      <c r="E67" s="36" t="s">
        <v>83</v>
      </c>
      <c r="F67" s="36">
        <f>+E9</f>
        <v>79577.219999999987</v>
      </c>
      <c r="G67" s="36">
        <f>+F67/$F$70</f>
        <v>0.89891942901824129</v>
      </c>
      <c r="H67" s="21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</row>
    <row r="68" spans="5:33" ht="14.25" x14ac:dyDescent="0.2">
      <c r="E68" s="36" t="s">
        <v>96</v>
      </c>
      <c r="F68" s="36">
        <f>+E23</f>
        <v>8573.7799999999988</v>
      </c>
      <c r="G68" s="36">
        <f>+F68/$F$70</f>
        <v>9.6851051370329566E-2</v>
      </c>
      <c r="H68" s="21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</row>
    <row r="69" spans="5:33" ht="14.25" x14ac:dyDescent="0.2">
      <c r="E69" s="36" t="s">
        <v>114</v>
      </c>
      <c r="F69" s="36">
        <f>+E38</f>
        <v>374.42</v>
      </c>
      <c r="G69" s="36">
        <f>+F69/$F$70</f>
        <v>4.2295196114291245E-3</v>
      </c>
      <c r="H69" s="21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</row>
    <row r="70" spans="5:33" ht="14.25" x14ac:dyDescent="0.2">
      <c r="E70" s="36"/>
      <c r="F70" s="36">
        <f>SUM(F67:F69)</f>
        <v>88525.419999999984</v>
      </c>
      <c r="G70" s="36"/>
      <c r="H70" s="21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</row>
    <row r="71" spans="5:33" ht="14.25" x14ac:dyDescent="0.2">
      <c r="E71" s="36"/>
      <c r="F71" s="36"/>
      <c r="G71" s="36"/>
      <c r="H71" s="21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</row>
    <row r="72" spans="5:33" ht="14.25" x14ac:dyDescent="0.2">
      <c r="E72" s="21"/>
      <c r="F72" s="21"/>
      <c r="G72" s="21"/>
      <c r="H72" s="21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</row>
    <row r="73" spans="5:33" x14ac:dyDescent="0.2">
      <c r="E73" s="22"/>
      <c r="F73" s="22"/>
      <c r="G73" s="22"/>
      <c r="H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</row>
    <row r="74" spans="5:33" x14ac:dyDescent="0.2"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</row>
    <row r="75" spans="5:33" x14ac:dyDescent="0.2"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</row>
    <row r="76" spans="5:33" x14ac:dyDescent="0.2"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</row>
    <row r="77" spans="5:33" x14ac:dyDescent="0.2"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</row>
    <row r="78" spans="5:33" x14ac:dyDescent="0.2"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</row>
    <row r="79" spans="5:33" x14ac:dyDescent="0.2"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</row>
    <row r="80" spans="5:33" x14ac:dyDescent="0.2"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</row>
  </sheetData>
  <mergeCells count="6">
    <mergeCell ref="D45:Q46"/>
    <mergeCell ref="C2:R2"/>
    <mergeCell ref="C3:R3"/>
    <mergeCell ref="C5:D5"/>
    <mergeCell ref="Q5:R5"/>
    <mergeCell ref="C7:D7"/>
  </mergeCells>
  <printOptions horizontalCentered="1" verticalCentered="1"/>
  <pageMargins left="0" right="0" top="0" bottom="0" header="0" footer="0"/>
  <pageSetup scale="4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AG77"/>
  <sheetViews>
    <sheetView showGridLines="0" topLeftCell="A41" zoomScale="90" zoomScaleNormal="90" workbookViewId="0">
      <selection activeCell="V14" sqref="V14"/>
    </sheetView>
  </sheetViews>
  <sheetFormatPr baseColWidth="10" defaultColWidth="9.140625" defaultRowHeight="12.75" x14ac:dyDescent="0.2"/>
  <cols>
    <col min="1" max="1" width="2.28515625" style="6" customWidth="1"/>
    <col min="2" max="2" width="2.42578125" style="6" customWidth="1"/>
    <col min="3" max="3" width="0.85546875" style="6" customWidth="1"/>
    <col min="4" max="4" width="28.5703125" style="6" customWidth="1"/>
    <col min="5" max="5" width="15.42578125" style="6" customWidth="1"/>
    <col min="6" max="6" width="13.85546875" style="6" customWidth="1"/>
    <col min="7" max="7" width="14" style="6" customWidth="1"/>
    <col min="8" max="8" width="13.85546875" style="6" customWidth="1"/>
    <col min="9" max="9" width="14" style="6" customWidth="1"/>
    <col min="10" max="10" width="13.85546875" style="6" customWidth="1"/>
    <col min="11" max="11" width="13.28515625" style="6" customWidth="1"/>
    <col min="12" max="12" width="13.42578125" style="6" customWidth="1"/>
    <col min="13" max="13" width="14.140625" style="6" customWidth="1"/>
    <col min="14" max="14" width="14" style="6" customWidth="1"/>
    <col min="15" max="15" width="13.5703125" style="6" customWidth="1"/>
    <col min="16" max="17" width="13.5703125" style="6" bestFit="1" customWidth="1"/>
    <col min="18" max="18" width="1.5703125" style="6" customWidth="1"/>
    <col min="19" max="21" width="9.140625" style="6"/>
    <col min="22" max="22" width="11.7109375" style="6" customWidth="1"/>
    <col min="23" max="16384" width="9.140625" style="6"/>
  </cols>
  <sheetData>
    <row r="1" spans="3:33" x14ac:dyDescent="0.2"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3:33" s="1" customFormat="1" ht="42" customHeight="1" x14ac:dyDescent="0.2">
      <c r="C2" s="168" t="s">
        <v>124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spans="3:33" s="1" customFormat="1" ht="19.5" customHeight="1" x14ac:dyDescent="0.2">
      <c r="C3" s="163" t="s">
        <v>80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3:33" s="1" customFormat="1" ht="15.75" customHeight="1" x14ac:dyDescent="0.2"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1">
        <v>17.593</v>
      </c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3:33" s="2" customFormat="1" ht="38.25" customHeight="1" x14ac:dyDescent="0.2">
      <c r="C5" s="164" t="s">
        <v>81</v>
      </c>
      <c r="D5" s="169"/>
      <c r="E5" s="8" t="s">
        <v>3</v>
      </c>
      <c r="F5" s="8" t="s">
        <v>4</v>
      </c>
      <c r="G5" s="8" t="s">
        <v>5</v>
      </c>
      <c r="H5" s="8" t="s">
        <v>6</v>
      </c>
      <c r="I5" s="8" t="s">
        <v>82</v>
      </c>
      <c r="J5" s="8" t="s">
        <v>8</v>
      </c>
      <c r="K5" s="8" t="s">
        <v>9</v>
      </c>
      <c r="L5" s="8" t="s">
        <v>10</v>
      </c>
      <c r="M5" s="8" t="s">
        <v>11</v>
      </c>
      <c r="N5" s="8" t="s">
        <v>12</v>
      </c>
      <c r="O5" s="8" t="s">
        <v>13</v>
      </c>
      <c r="P5" s="8" t="s">
        <v>14</v>
      </c>
      <c r="Q5" s="164" t="s">
        <v>15</v>
      </c>
      <c r="R5" s="165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spans="3:33" s="2" customFormat="1" ht="11.25" customHeight="1" x14ac:dyDescent="0.2">
      <c r="C6" s="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25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3:33" s="2" customFormat="1" ht="15" customHeight="1" x14ac:dyDescent="0.2">
      <c r="C7" s="166" t="s">
        <v>3</v>
      </c>
      <c r="D7" s="180"/>
      <c r="E7" s="181">
        <f t="shared" ref="E7:Q7" si="0">SUM(E9,E23,E36)</f>
        <v>14813.410000000003</v>
      </c>
      <c r="F7" s="181">
        <f t="shared" si="0"/>
        <v>1217.7500000000002</v>
      </c>
      <c r="G7" s="181">
        <f t="shared" si="0"/>
        <v>1355.81</v>
      </c>
      <c r="H7" s="181">
        <f t="shared" si="0"/>
        <v>1321.97</v>
      </c>
      <c r="I7" s="181">
        <f t="shared" si="0"/>
        <v>1172.3799999999997</v>
      </c>
      <c r="J7" s="181">
        <f t="shared" si="0"/>
        <v>1155.0199999999998</v>
      </c>
      <c r="K7" s="181">
        <f t="shared" si="0"/>
        <v>1190.17</v>
      </c>
      <c r="L7" s="181">
        <f t="shared" si="0"/>
        <v>1270.5800000000002</v>
      </c>
      <c r="M7" s="181">
        <f t="shared" si="0"/>
        <v>1207.79</v>
      </c>
      <c r="N7" s="181">
        <f t="shared" si="0"/>
        <v>976.64</v>
      </c>
      <c r="O7" s="181">
        <f t="shared" si="0"/>
        <v>1449.7599999999998</v>
      </c>
      <c r="P7" s="181">
        <f t="shared" si="0"/>
        <v>1227.4599999999998</v>
      </c>
      <c r="Q7" s="181">
        <f t="shared" si="0"/>
        <v>1268.0799999999997</v>
      </c>
      <c r="R7" s="26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3:33" s="3" customFormat="1" ht="11.25" customHeight="1" x14ac:dyDescent="0.2">
      <c r="C8" s="11"/>
      <c r="D8" s="182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27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3:33" s="2" customFormat="1" ht="30" customHeight="1" x14ac:dyDescent="0.2">
      <c r="C9" s="13"/>
      <c r="D9" s="184" t="s">
        <v>83</v>
      </c>
      <c r="E9" s="181">
        <f t="shared" ref="E9:Q9" si="1">SUM(E10:E21)</f>
        <v>13144.690000000002</v>
      </c>
      <c r="F9" s="181">
        <f t="shared" si="1"/>
        <v>1130.2700000000002</v>
      </c>
      <c r="G9" s="181">
        <f t="shared" si="1"/>
        <v>1288.01</v>
      </c>
      <c r="H9" s="181">
        <f t="shared" si="1"/>
        <v>1221.1000000000001</v>
      </c>
      <c r="I9" s="181">
        <f t="shared" si="1"/>
        <v>1050.1899999999998</v>
      </c>
      <c r="J9" s="181">
        <f t="shared" si="1"/>
        <v>1014.3299999999999</v>
      </c>
      <c r="K9" s="181">
        <f t="shared" si="1"/>
        <v>1004.94</v>
      </c>
      <c r="L9" s="181">
        <f t="shared" si="1"/>
        <v>1134.48</v>
      </c>
      <c r="M9" s="181">
        <f t="shared" si="1"/>
        <v>1078.93</v>
      </c>
      <c r="N9" s="181">
        <f t="shared" si="1"/>
        <v>777.79</v>
      </c>
      <c r="O9" s="181">
        <f t="shared" si="1"/>
        <v>1218.9199999999998</v>
      </c>
      <c r="P9" s="181">
        <f t="shared" si="1"/>
        <v>1067.6399999999999</v>
      </c>
      <c r="Q9" s="181">
        <f t="shared" si="1"/>
        <v>1158.0899999999999</v>
      </c>
      <c r="R9" s="28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3:33" s="3" customFormat="1" ht="25.5" customHeight="1" x14ac:dyDescent="0.2">
      <c r="C10" s="11"/>
      <c r="D10" s="185" t="s">
        <v>84</v>
      </c>
      <c r="E10" s="183">
        <f>SUM(F10:Q10)</f>
        <v>3449.25</v>
      </c>
      <c r="F10" s="183">
        <v>241.66</v>
      </c>
      <c r="G10" s="183">
        <v>277.77999999999997</v>
      </c>
      <c r="H10" s="183">
        <v>199.22</v>
      </c>
      <c r="I10" s="183">
        <v>104.53</v>
      </c>
      <c r="J10" s="183">
        <v>132.47999999999999</v>
      </c>
      <c r="K10" s="183">
        <v>406.81</v>
      </c>
      <c r="L10" s="183">
        <v>685.32</v>
      </c>
      <c r="M10" s="183">
        <v>604.96</v>
      </c>
      <c r="N10" s="183">
        <v>327.58999999999997</v>
      </c>
      <c r="O10" s="183">
        <v>354.03</v>
      </c>
      <c r="P10" s="183">
        <v>64.52</v>
      </c>
      <c r="Q10" s="183">
        <v>50.35</v>
      </c>
      <c r="R10" s="27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3:33" s="3" customFormat="1" ht="25.5" customHeight="1" x14ac:dyDescent="0.2">
      <c r="C11" s="11"/>
      <c r="D11" s="185" t="s">
        <v>85</v>
      </c>
      <c r="E11" s="183">
        <f t="shared" ref="E11:E21" si="2">SUM(F11:Q11)</f>
        <v>1003.01</v>
      </c>
      <c r="F11" s="183">
        <v>283.17</v>
      </c>
      <c r="G11" s="183">
        <v>202.35</v>
      </c>
      <c r="H11" s="183">
        <v>87.5</v>
      </c>
      <c r="I11" s="183">
        <v>0.25</v>
      </c>
      <c r="J11" s="183" t="s">
        <v>86</v>
      </c>
      <c r="K11" s="183">
        <v>0.2</v>
      </c>
      <c r="L11" s="183" t="s">
        <v>86</v>
      </c>
      <c r="M11" s="183">
        <v>0.2</v>
      </c>
      <c r="N11" s="183" t="s">
        <v>86</v>
      </c>
      <c r="O11" s="183">
        <v>36.9</v>
      </c>
      <c r="P11" s="183">
        <v>141.24</v>
      </c>
      <c r="Q11" s="183">
        <v>251.2</v>
      </c>
      <c r="R11" s="27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3:33" s="3" customFormat="1" ht="25.5" customHeight="1" x14ac:dyDescent="0.2">
      <c r="C12" s="11"/>
      <c r="D12" s="185" t="s">
        <v>87</v>
      </c>
      <c r="E12" s="183">
        <f t="shared" si="2"/>
        <v>4178.3900000000003</v>
      </c>
      <c r="F12" s="183">
        <v>305.60000000000002</v>
      </c>
      <c r="G12" s="183">
        <v>493.85</v>
      </c>
      <c r="H12" s="183">
        <v>507.67</v>
      </c>
      <c r="I12" s="183">
        <v>497.02</v>
      </c>
      <c r="J12" s="183">
        <v>384.91</v>
      </c>
      <c r="K12" s="183">
        <v>130.41999999999999</v>
      </c>
      <c r="L12" s="183">
        <v>32.78</v>
      </c>
      <c r="M12" s="183">
        <v>62.08</v>
      </c>
      <c r="N12" s="183">
        <v>97.7</v>
      </c>
      <c r="O12" s="183">
        <v>458.19</v>
      </c>
      <c r="P12" s="183">
        <v>610.99</v>
      </c>
      <c r="Q12" s="183">
        <v>597.17999999999995</v>
      </c>
      <c r="R12" s="27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3:33" s="3" customFormat="1" ht="25.5" customHeight="1" x14ac:dyDescent="0.2">
      <c r="C13" s="11"/>
      <c r="D13" s="185" t="s">
        <v>88</v>
      </c>
      <c r="E13" s="183">
        <f t="shared" si="2"/>
        <v>345.34000000000003</v>
      </c>
      <c r="F13" s="183">
        <v>17.989999999999998</v>
      </c>
      <c r="G13" s="183">
        <v>20.190000000000001</v>
      </c>
      <c r="H13" s="183">
        <v>26.35</v>
      </c>
      <c r="I13" s="183">
        <v>30.21</v>
      </c>
      <c r="J13" s="183">
        <v>29.95</v>
      </c>
      <c r="K13" s="183">
        <v>28.76</v>
      </c>
      <c r="L13" s="183">
        <v>44.27</v>
      </c>
      <c r="M13" s="183">
        <v>29.15</v>
      </c>
      <c r="N13" s="183">
        <v>25.2</v>
      </c>
      <c r="O13" s="183">
        <v>47.46</v>
      </c>
      <c r="P13" s="183">
        <v>23.18</v>
      </c>
      <c r="Q13" s="183">
        <v>22.63</v>
      </c>
      <c r="R13" s="27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3:33" s="3" customFormat="1" ht="25.5" customHeight="1" x14ac:dyDescent="0.2">
      <c r="C14" s="11"/>
      <c r="D14" s="185" t="s">
        <v>89</v>
      </c>
      <c r="E14" s="183">
        <f t="shared" si="2"/>
        <v>10.4</v>
      </c>
      <c r="F14" s="183" t="s">
        <v>86</v>
      </c>
      <c r="G14" s="183" t="s">
        <v>86</v>
      </c>
      <c r="H14" s="183" t="s">
        <v>86</v>
      </c>
      <c r="I14" s="183">
        <v>10.4</v>
      </c>
      <c r="J14" s="183" t="s">
        <v>86</v>
      </c>
      <c r="K14" s="183" t="s">
        <v>86</v>
      </c>
      <c r="L14" s="183" t="s">
        <v>86</v>
      </c>
      <c r="M14" s="183" t="s">
        <v>86</v>
      </c>
      <c r="N14" s="183" t="s">
        <v>86</v>
      </c>
      <c r="O14" s="183" t="s">
        <v>86</v>
      </c>
      <c r="P14" s="183" t="s">
        <v>86</v>
      </c>
      <c r="Q14" s="183" t="s">
        <v>86</v>
      </c>
      <c r="R14" s="27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3:33" s="3" customFormat="1" ht="25.5" customHeight="1" x14ac:dyDescent="0.2">
      <c r="C15" s="11"/>
      <c r="D15" s="185" t="s">
        <v>91</v>
      </c>
      <c r="E15" s="183">
        <f t="shared" si="2"/>
        <v>750.46999999999991</v>
      </c>
      <c r="F15" s="183">
        <v>83.18</v>
      </c>
      <c r="G15" s="183">
        <v>89.54</v>
      </c>
      <c r="H15" s="183">
        <v>59.74</v>
      </c>
      <c r="I15" s="183">
        <v>44.04</v>
      </c>
      <c r="J15" s="183">
        <v>48.04</v>
      </c>
      <c r="K15" s="183">
        <v>146.32</v>
      </c>
      <c r="L15" s="183">
        <v>48.12</v>
      </c>
      <c r="M15" s="183">
        <v>56.93</v>
      </c>
      <c r="N15" s="183">
        <v>27.31</v>
      </c>
      <c r="O15" s="183">
        <v>44.12</v>
      </c>
      <c r="P15" s="183">
        <v>23.75</v>
      </c>
      <c r="Q15" s="183">
        <v>79.38</v>
      </c>
      <c r="R15" s="27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3:33" s="3" customFormat="1" ht="25.5" customHeight="1" x14ac:dyDescent="0.2">
      <c r="C16" s="11"/>
      <c r="D16" s="185" t="s">
        <v>93</v>
      </c>
      <c r="E16" s="183">
        <f t="shared" si="2"/>
        <v>781.59</v>
      </c>
      <c r="F16" s="183">
        <v>49.09</v>
      </c>
      <c r="G16" s="183">
        <v>50.59</v>
      </c>
      <c r="H16" s="183">
        <v>65.55</v>
      </c>
      <c r="I16" s="183">
        <v>84.55</v>
      </c>
      <c r="J16" s="183">
        <v>164.42</v>
      </c>
      <c r="K16" s="183">
        <v>90.08</v>
      </c>
      <c r="L16" s="183">
        <v>97.1</v>
      </c>
      <c r="M16" s="183">
        <v>86.38</v>
      </c>
      <c r="N16" s="183">
        <v>63.1</v>
      </c>
      <c r="O16" s="183">
        <v>10.27</v>
      </c>
      <c r="P16" s="183">
        <v>8.3800000000000008</v>
      </c>
      <c r="Q16" s="183">
        <v>12.08</v>
      </c>
      <c r="R16" s="27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3:33" s="3" customFormat="1" ht="25.5" customHeight="1" x14ac:dyDescent="0.2">
      <c r="C17" s="11"/>
      <c r="D17" s="185" t="s">
        <v>92</v>
      </c>
      <c r="E17" s="183">
        <f t="shared" si="2"/>
        <v>12.169999999999998</v>
      </c>
      <c r="F17" s="183" t="s">
        <v>86</v>
      </c>
      <c r="G17" s="183" t="s">
        <v>86</v>
      </c>
      <c r="H17" s="183" t="s">
        <v>86</v>
      </c>
      <c r="I17" s="183" t="s">
        <v>86</v>
      </c>
      <c r="J17" s="183">
        <v>1.35</v>
      </c>
      <c r="K17" s="183">
        <v>2.76</v>
      </c>
      <c r="L17" s="183">
        <v>1.79</v>
      </c>
      <c r="M17" s="183">
        <v>0.78</v>
      </c>
      <c r="N17" s="183" t="s">
        <v>86</v>
      </c>
      <c r="O17" s="183">
        <v>2.88</v>
      </c>
      <c r="P17" s="183">
        <v>2.61</v>
      </c>
      <c r="Q17" s="183" t="s">
        <v>86</v>
      </c>
      <c r="R17" s="27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3:33" s="3" customFormat="1" ht="25.5" customHeight="1" x14ac:dyDescent="0.2">
      <c r="C18" s="11"/>
      <c r="D18" s="185" t="s">
        <v>90</v>
      </c>
      <c r="E18" s="183">
        <f t="shared" si="2"/>
        <v>183.20000000000002</v>
      </c>
      <c r="F18" s="183">
        <v>19.98</v>
      </c>
      <c r="G18" s="183">
        <v>13.59</v>
      </c>
      <c r="H18" s="183">
        <v>43.61</v>
      </c>
      <c r="I18" s="183">
        <v>27.15</v>
      </c>
      <c r="J18" s="183">
        <v>18.350000000000001</v>
      </c>
      <c r="K18" s="183" t="s">
        <v>86</v>
      </c>
      <c r="L18" s="183">
        <v>10.25</v>
      </c>
      <c r="M18" s="183">
        <v>23.65</v>
      </c>
      <c r="N18" s="183">
        <v>2.8</v>
      </c>
      <c r="O18" s="183">
        <v>10.08</v>
      </c>
      <c r="P18" s="183">
        <v>8.6999999999999993</v>
      </c>
      <c r="Q18" s="183">
        <v>5.04</v>
      </c>
      <c r="R18" s="27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3:33" s="3" customFormat="1" ht="25.5" customHeight="1" x14ac:dyDescent="0.2">
      <c r="C19" s="11"/>
      <c r="D19" s="185" t="s">
        <v>125</v>
      </c>
      <c r="E19" s="183">
        <f t="shared" si="2"/>
        <v>145.17000000000002</v>
      </c>
      <c r="F19" s="183">
        <v>8.65</v>
      </c>
      <c r="G19" s="183">
        <v>5.43</v>
      </c>
      <c r="H19" s="183">
        <v>26.97</v>
      </c>
      <c r="I19" s="183">
        <v>10.36</v>
      </c>
      <c r="J19" s="183">
        <v>7.64</v>
      </c>
      <c r="K19" s="183">
        <v>15.37</v>
      </c>
      <c r="L19" s="183">
        <v>17.010000000000002</v>
      </c>
      <c r="M19" s="183">
        <v>22.87</v>
      </c>
      <c r="N19" s="183">
        <v>8.26</v>
      </c>
      <c r="O19" s="183">
        <v>8.7799999999999994</v>
      </c>
      <c r="P19" s="183">
        <v>9.4</v>
      </c>
      <c r="Q19" s="183">
        <v>4.43</v>
      </c>
      <c r="R19" s="27"/>
      <c r="S19" s="21"/>
      <c r="T19" s="21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1"/>
    </row>
    <row r="20" spans="3:33" s="3" customFormat="1" ht="25.5" customHeight="1" x14ac:dyDescent="0.2">
      <c r="C20" s="11"/>
      <c r="D20" s="185" t="s">
        <v>94</v>
      </c>
      <c r="E20" s="183">
        <f t="shared" si="2"/>
        <v>22.28</v>
      </c>
      <c r="F20" s="183">
        <v>5.52</v>
      </c>
      <c r="G20" s="183">
        <v>1.71</v>
      </c>
      <c r="H20" s="183">
        <v>2.65</v>
      </c>
      <c r="I20" s="183">
        <v>1.05</v>
      </c>
      <c r="J20" s="183">
        <v>0.75</v>
      </c>
      <c r="K20" s="183">
        <v>0.38</v>
      </c>
      <c r="L20" s="183">
        <v>1.33</v>
      </c>
      <c r="M20" s="183">
        <v>2.38</v>
      </c>
      <c r="N20" s="183">
        <v>4.03</v>
      </c>
      <c r="O20" s="183">
        <v>2.48</v>
      </c>
      <c r="P20" s="183" t="s">
        <v>86</v>
      </c>
      <c r="Q20" s="189" t="s">
        <v>86</v>
      </c>
      <c r="R20" s="27"/>
      <c r="S20" s="21"/>
      <c r="T20" s="21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1"/>
    </row>
    <row r="21" spans="3:33" s="3" customFormat="1" ht="25.5" customHeight="1" x14ac:dyDescent="0.2">
      <c r="C21" s="11"/>
      <c r="D21" s="185" t="s">
        <v>95</v>
      </c>
      <c r="E21" s="183">
        <f t="shared" si="2"/>
        <v>2263.42</v>
      </c>
      <c r="F21" s="183">
        <v>115.43</v>
      </c>
      <c r="G21" s="183">
        <v>132.97999999999999</v>
      </c>
      <c r="H21" s="183">
        <v>201.84</v>
      </c>
      <c r="I21" s="183">
        <v>240.63</v>
      </c>
      <c r="J21" s="183">
        <v>226.44</v>
      </c>
      <c r="K21" s="183">
        <v>183.84</v>
      </c>
      <c r="L21" s="183">
        <v>196.51</v>
      </c>
      <c r="M21" s="183">
        <v>189.55</v>
      </c>
      <c r="N21" s="183">
        <v>221.8</v>
      </c>
      <c r="O21" s="183">
        <v>243.73</v>
      </c>
      <c r="P21" s="183">
        <v>174.87</v>
      </c>
      <c r="Q21" s="183">
        <v>135.80000000000001</v>
      </c>
      <c r="R21" s="27"/>
      <c r="S21" s="21"/>
      <c r="T21" s="21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1"/>
    </row>
    <row r="22" spans="3:33" s="3" customFormat="1" ht="15" customHeight="1" x14ac:dyDescent="0.2">
      <c r="C22" s="11"/>
      <c r="D22" s="182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27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3:33" s="2" customFormat="1" ht="30" customHeight="1" x14ac:dyDescent="0.2">
      <c r="C23" s="13"/>
      <c r="D23" s="184" t="s">
        <v>96</v>
      </c>
      <c r="E23" s="181">
        <f t="shared" ref="E23:R23" si="3">SUM(E24:E34)</f>
        <v>1627.3100000000004</v>
      </c>
      <c r="F23" s="181">
        <f t="shared" si="3"/>
        <v>84.01</v>
      </c>
      <c r="G23" s="181">
        <f t="shared" si="3"/>
        <v>66.11999999999999</v>
      </c>
      <c r="H23" s="181">
        <f t="shared" si="3"/>
        <v>98.63</v>
      </c>
      <c r="I23" s="181">
        <f t="shared" si="3"/>
        <v>118.58</v>
      </c>
      <c r="J23" s="181">
        <f t="shared" si="3"/>
        <v>138.85</v>
      </c>
      <c r="K23" s="181">
        <f t="shared" si="3"/>
        <v>183.07</v>
      </c>
      <c r="L23" s="181">
        <f t="shared" si="3"/>
        <v>133.39000000000001</v>
      </c>
      <c r="M23" s="181">
        <f t="shared" si="3"/>
        <v>125.86000000000001</v>
      </c>
      <c r="N23" s="181">
        <f t="shared" si="3"/>
        <v>195.09</v>
      </c>
      <c r="O23" s="181">
        <f t="shared" si="3"/>
        <v>226.38</v>
      </c>
      <c r="P23" s="181">
        <f t="shared" si="3"/>
        <v>153.70000000000002</v>
      </c>
      <c r="Q23" s="181">
        <f t="shared" si="3"/>
        <v>103.63</v>
      </c>
      <c r="R23" s="26">
        <f t="shared" si="3"/>
        <v>0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3:33" s="3" customFormat="1" ht="26.25" customHeight="1" x14ac:dyDescent="0.2">
      <c r="C24" s="11"/>
      <c r="D24" s="185" t="s">
        <v>97</v>
      </c>
      <c r="E24" s="183">
        <f t="shared" ref="E24:E34" si="4">SUM(F24:Q24)</f>
        <v>1352.85</v>
      </c>
      <c r="F24" s="186">
        <v>66.3</v>
      </c>
      <c r="G24" s="186">
        <v>58.1</v>
      </c>
      <c r="H24" s="186">
        <v>83.03</v>
      </c>
      <c r="I24" s="186">
        <v>92.15</v>
      </c>
      <c r="J24" s="186">
        <v>122.2</v>
      </c>
      <c r="K24" s="186">
        <v>136.03</v>
      </c>
      <c r="L24" s="186">
        <v>124.67</v>
      </c>
      <c r="M24" s="186">
        <v>116.4</v>
      </c>
      <c r="N24" s="186">
        <v>160.84</v>
      </c>
      <c r="O24" s="186">
        <v>173.58</v>
      </c>
      <c r="P24" s="186">
        <v>140.55000000000001</v>
      </c>
      <c r="Q24" s="186">
        <v>79</v>
      </c>
      <c r="R24" s="27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3:33" s="3" customFormat="1" ht="26.25" customHeight="1" x14ac:dyDescent="0.2">
      <c r="C25" s="11"/>
      <c r="D25" s="185" t="s">
        <v>100</v>
      </c>
      <c r="E25" s="183">
        <f t="shared" si="4"/>
        <v>127.71000000000001</v>
      </c>
      <c r="F25" s="183">
        <v>11.48</v>
      </c>
      <c r="G25" s="183">
        <v>3.97</v>
      </c>
      <c r="H25" s="183">
        <v>8.92</v>
      </c>
      <c r="I25" s="183">
        <v>16.989999999999998</v>
      </c>
      <c r="J25" s="186">
        <v>6.34</v>
      </c>
      <c r="K25" s="186">
        <v>40.58</v>
      </c>
      <c r="L25" s="186">
        <v>2.61</v>
      </c>
      <c r="M25" s="186">
        <v>1.91</v>
      </c>
      <c r="N25" s="186">
        <v>9.84</v>
      </c>
      <c r="O25" s="186">
        <v>11.12</v>
      </c>
      <c r="P25" s="186">
        <v>6.42</v>
      </c>
      <c r="Q25" s="186">
        <v>7.53</v>
      </c>
      <c r="R25" s="27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</row>
    <row r="26" spans="3:33" s="3" customFormat="1" ht="26.25" customHeight="1" x14ac:dyDescent="0.2">
      <c r="C26" s="11"/>
      <c r="D26" s="185" t="s">
        <v>101</v>
      </c>
      <c r="E26" s="183">
        <f t="shared" si="4"/>
        <v>4.1500000000000004</v>
      </c>
      <c r="F26" s="186">
        <v>0.2</v>
      </c>
      <c r="G26" s="186">
        <v>0.33</v>
      </c>
      <c r="H26" s="186">
        <v>0.14000000000000001</v>
      </c>
      <c r="I26" s="186">
        <v>0.92</v>
      </c>
      <c r="J26" s="186">
        <v>0.21</v>
      </c>
      <c r="K26" s="186">
        <v>0.13</v>
      </c>
      <c r="L26" s="186">
        <v>0.65</v>
      </c>
      <c r="M26" s="186">
        <v>0.17</v>
      </c>
      <c r="N26" s="186">
        <v>0.68</v>
      </c>
      <c r="O26" s="186">
        <v>0.15</v>
      </c>
      <c r="P26" s="186">
        <v>0.15</v>
      </c>
      <c r="Q26" s="186">
        <v>0.42</v>
      </c>
      <c r="R26" s="27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3:33" s="3" customFormat="1" ht="26.25" customHeight="1" x14ac:dyDescent="0.2">
      <c r="C27" s="11"/>
      <c r="D27" s="185" t="s">
        <v>99</v>
      </c>
      <c r="E27" s="183">
        <f t="shared" si="4"/>
        <v>2.63</v>
      </c>
      <c r="F27" s="186">
        <v>0.3</v>
      </c>
      <c r="G27" s="186" t="s">
        <v>86</v>
      </c>
      <c r="H27" s="186">
        <v>0.7</v>
      </c>
      <c r="I27" s="186" t="s">
        <v>86</v>
      </c>
      <c r="J27" s="186">
        <v>0.1</v>
      </c>
      <c r="K27" s="186">
        <v>0.5</v>
      </c>
      <c r="L27" s="186">
        <v>0.88</v>
      </c>
      <c r="M27" s="186" t="s">
        <v>86</v>
      </c>
      <c r="N27" s="186">
        <v>0.15</v>
      </c>
      <c r="O27" s="183" t="s">
        <v>86</v>
      </c>
      <c r="P27" s="186" t="s">
        <v>86</v>
      </c>
      <c r="Q27" s="186" t="s">
        <v>86</v>
      </c>
      <c r="R27" s="27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3:33" s="3" customFormat="1" ht="26.25" customHeight="1" x14ac:dyDescent="0.2">
      <c r="C28" s="11"/>
      <c r="D28" s="185" t="s">
        <v>98</v>
      </c>
      <c r="E28" s="183">
        <f t="shared" si="4"/>
        <v>23.759999999999998</v>
      </c>
      <c r="F28" s="183">
        <v>2.0099999999999998</v>
      </c>
      <c r="G28" s="183">
        <v>1.7</v>
      </c>
      <c r="H28" s="183">
        <v>1.67</v>
      </c>
      <c r="I28" s="183">
        <v>3.99</v>
      </c>
      <c r="J28" s="183">
        <v>1.85</v>
      </c>
      <c r="K28" s="183">
        <v>1.25</v>
      </c>
      <c r="L28" s="183">
        <v>1.37</v>
      </c>
      <c r="M28" s="183">
        <v>2.2599999999999998</v>
      </c>
      <c r="N28" s="183">
        <v>1.45</v>
      </c>
      <c r="O28" s="183">
        <v>1.41</v>
      </c>
      <c r="P28" s="183">
        <v>2.56</v>
      </c>
      <c r="Q28" s="183">
        <v>2.2400000000000002</v>
      </c>
      <c r="R28" s="27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3:33" s="3" customFormat="1" ht="26.25" customHeight="1" x14ac:dyDescent="0.2">
      <c r="C29" s="11"/>
      <c r="D29" s="185" t="s">
        <v>117</v>
      </c>
      <c r="E29" s="183">
        <f t="shared" si="4"/>
        <v>11.360000000000001</v>
      </c>
      <c r="F29" s="186">
        <v>1.21</v>
      </c>
      <c r="G29" s="186">
        <v>0.63</v>
      </c>
      <c r="H29" s="186">
        <v>1.27</v>
      </c>
      <c r="I29" s="186">
        <v>0.52</v>
      </c>
      <c r="J29" s="186">
        <v>1.78</v>
      </c>
      <c r="K29" s="186">
        <v>1.9</v>
      </c>
      <c r="L29" s="186">
        <v>0.18</v>
      </c>
      <c r="M29" s="186">
        <v>1.31</v>
      </c>
      <c r="N29" s="186">
        <v>1.17</v>
      </c>
      <c r="O29" s="186">
        <v>0.81</v>
      </c>
      <c r="P29" s="183">
        <v>0.25</v>
      </c>
      <c r="Q29" s="183">
        <v>0.33</v>
      </c>
      <c r="R29" s="27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3:33" s="3" customFormat="1" ht="26.25" customHeight="1" x14ac:dyDescent="0.2">
      <c r="C30" s="11"/>
      <c r="D30" s="185" t="s">
        <v>102</v>
      </c>
      <c r="E30" s="183">
        <f t="shared" si="4"/>
        <v>11.17</v>
      </c>
      <c r="F30" s="183" t="s">
        <v>86</v>
      </c>
      <c r="G30" s="183" t="s">
        <v>86</v>
      </c>
      <c r="H30" s="183" t="s">
        <v>86</v>
      </c>
      <c r="I30" s="183" t="s">
        <v>86</v>
      </c>
      <c r="J30" s="183" t="s">
        <v>86</v>
      </c>
      <c r="K30" s="183" t="s">
        <v>86</v>
      </c>
      <c r="L30" s="183" t="s">
        <v>86</v>
      </c>
      <c r="M30" s="183" t="s">
        <v>86</v>
      </c>
      <c r="N30" s="183">
        <v>2.64</v>
      </c>
      <c r="O30" s="183">
        <v>8.5299999999999994</v>
      </c>
      <c r="P30" s="183" t="s">
        <v>86</v>
      </c>
      <c r="Q30" s="183" t="s">
        <v>86</v>
      </c>
      <c r="R30" s="27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3:33" s="3" customFormat="1" ht="26.25" customHeight="1" x14ac:dyDescent="0.2">
      <c r="C31" s="11"/>
      <c r="D31" s="185" t="s">
        <v>105</v>
      </c>
      <c r="E31" s="183">
        <f t="shared" si="4"/>
        <v>26.240000000000002</v>
      </c>
      <c r="F31" s="183">
        <v>1.27</v>
      </c>
      <c r="G31" s="183">
        <v>0.77</v>
      </c>
      <c r="H31" s="183">
        <v>1.07</v>
      </c>
      <c r="I31" s="183">
        <v>0.83</v>
      </c>
      <c r="J31" s="183">
        <v>0.65</v>
      </c>
      <c r="K31" s="183">
        <v>0.91</v>
      </c>
      <c r="L31" s="183">
        <v>0.3</v>
      </c>
      <c r="M31" s="183">
        <v>0.68</v>
      </c>
      <c r="N31" s="183">
        <v>5.43</v>
      </c>
      <c r="O31" s="183">
        <v>12.76</v>
      </c>
      <c r="P31" s="183">
        <v>0.73</v>
      </c>
      <c r="Q31" s="183">
        <v>0.84</v>
      </c>
      <c r="R31" s="27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3:33" s="3" customFormat="1" ht="26.25" customHeight="1" x14ac:dyDescent="0.2">
      <c r="C32" s="11"/>
      <c r="D32" s="185" t="s">
        <v>126</v>
      </c>
      <c r="E32" s="183">
        <f t="shared" si="4"/>
        <v>23.41</v>
      </c>
      <c r="F32" s="183">
        <v>0.04</v>
      </c>
      <c r="G32" s="183" t="s">
        <v>86</v>
      </c>
      <c r="H32" s="183" t="s">
        <v>86</v>
      </c>
      <c r="I32" s="183">
        <v>1.67</v>
      </c>
      <c r="J32" s="183">
        <v>5.29</v>
      </c>
      <c r="K32" s="183">
        <v>1.42</v>
      </c>
      <c r="L32" s="183">
        <v>2.0699999999999998</v>
      </c>
      <c r="M32" s="183">
        <v>2.35</v>
      </c>
      <c r="N32" s="183">
        <v>2.4300000000000002</v>
      </c>
      <c r="O32" s="183">
        <v>2.73</v>
      </c>
      <c r="P32" s="183">
        <v>2.61</v>
      </c>
      <c r="Q32" s="183">
        <v>2.8</v>
      </c>
      <c r="R32" s="27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3:33" s="3" customFormat="1" ht="26.25" customHeight="1" x14ac:dyDescent="0.2">
      <c r="C33" s="11"/>
      <c r="D33" s="185" t="s">
        <v>104</v>
      </c>
      <c r="E33" s="183">
        <f t="shared" si="4"/>
        <v>0.15</v>
      </c>
      <c r="F33" s="183">
        <v>0.06</v>
      </c>
      <c r="G33" s="183" t="s">
        <v>86</v>
      </c>
      <c r="H33" s="183" t="s">
        <v>86</v>
      </c>
      <c r="I33" s="183">
        <v>0.06</v>
      </c>
      <c r="J33" s="183" t="s">
        <v>86</v>
      </c>
      <c r="K33" s="183">
        <v>0.03</v>
      </c>
      <c r="L33" s="183" t="s">
        <v>86</v>
      </c>
      <c r="M33" s="183" t="s">
        <v>86</v>
      </c>
      <c r="N33" s="183" t="s">
        <v>86</v>
      </c>
      <c r="O33" s="183" t="s">
        <v>86</v>
      </c>
      <c r="P33" s="183" t="s">
        <v>86</v>
      </c>
      <c r="Q33" s="183" t="s">
        <v>86</v>
      </c>
      <c r="R33" s="27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3:33" s="3" customFormat="1" ht="26.25" customHeight="1" x14ac:dyDescent="0.2">
      <c r="C34" s="11"/>
      <c r="D34" s="185" t="s">
        <v>108</v>
      </c>
      <c r="E34" s="183">
        <f t="shared" si="4"/>
        <v>43.88</v>
      </c>
      <c r="F34" s="183">
        <v>1.1399999999999999</v>
      </c>
      <c r="G34" s="183">
        <v>0.62</v>
      </c>
      <c r="H34" s="183">
        <v>1.83</v>
      </c>
      <c r="I34" s="183">
        <v>1.45</v>
      </c>
      <c r="J34" s="183">
        <v>0.43</v>
      </c>
      <c r="K34" s="183">
        <v>0.32</v>
      </c>
      <c r="L34" s="183">
        <v>0.66</v>
      </c>
      <c r="M34" s="183">
        <v>0.78</v>
      </c>
      <c r="N34" s="183">
        <v>10.46</v>
      </c>
      <c r="O34" s="183">
        <v>15.29</v>
      </c>
      <c r="P34" s="183">
        <v>0.43</v>
      </c>
      <c r="Q34" s="183">
        <v>10.47</v>
      </c>
      <c r="R34" s="27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3:33" s="3" customFormat="1" ht="15" customHeight="1" x14ac:dyDescent="0.2">
      <c r="C35" s="11"/>
      <c r="D35" s="182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27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3:33" s="2" customFormat="1" ht="30" customHeight="1" x14ac:dyDescent="0.2">
      <c r="C36" s="13"/>
      <c r="D36" s="184" t="s">
        <v>109</v>
      </c>
      <c r="E36" s="181">
        <f>E37+E38</f>
        <v>41.41</v>
      </c>
      <c r="F36" s="181">
        <f t="shared" ref="F36:Q36" si="5">SUM(F37:F38)</f>
        <v>3.47</v>
      </c>
      <c r="G36" s="181">
        <f t="shared" si="5"/>
        <v>1.68</v>
      </c>
      <c r="H36" s="181">
        <f t="shared" si="5"/>
        <v>2.2400000000000002</v>
      </c>
      <c r="I36" s="181">
        <f t="shared" si="5"/>
        <v>3.61</v>
      </c>
      <c r="J36" s="181">
        <f t="shared" si="5"/>
        <v>1.84</v>
      </c>
      <c r="K36" s="181">
        <f t="shared" si="5"/>
        <v>2.16</v>
      </c>
      <c r="L36" s="181">
        <f t="shared" si="5"/>
        <v>2.71</v>
      </c>
      <c r="M36" s="181">
        <f t="shared" si="5"/>
        <v>3</v>
      </c>
      <c r="N36" s="181">
        <f t="shared" si="5"/>
        <v>3.76</v>
      </c>
      <c r="O36" s="181">
        <f t="shared" si="5"/>
        <v>4.46</v>
      </c>
      <c r="P36" s="181">
        <f t="shared" si="5"/>
        <v>6.12</v>
      </c>
      <c r="Q36" s="181">
        <f t="shared" si="5"/>
        <v>6.36</v>
      </c>
      <c r="R36" s="26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3:33" s="3" customFormat="1" ht="27.75" customHeight="1" x14ac:dyDescent="0.2">
      <c r="C37" s="11"/>
      <c r="D37" s="187" t="s">
        <v>110</v>
      </c>
      <c r="E37" s="183">
        <f>SUM(F37:Q37)</f>
        <v>41.29</v>
      </c>
      <c r="F37" s="183">
        <v>3.47</v>
      </c>
      <c r="G37" s="183">
        <v>1.68</v>
      </c>
      <c r="H37" s="183">
        <v>2.2400000000000002</v>
      </c>
      <c r="I37" s="183">
        <v>3.57</v>
      </c>
      <c r="J37" s="183">
        <v>1.84</v>
      </c>
      <c r="K37" s="183">
        <v>2.08</v>
      </c>
      <c r="L37" s="183">
        <v>2.71</v>
      </c>
      <c r="M37" s="183">
        <v>3</v>
      </c>
      <c r="N37" s="183">
        <v>3.76</v>
      </c>
      <c r="O37" s="183">
        <v>4.46</v>
      </c>
      <c r="P37" s="183">
        <v>6.12</v>
      </c>
      <c r="Q37" s="183">
        <v>6.36</v>
      </c>
      <c r="R37" s="188"/>
      <c r="S37" s="21"/>
      <c r="T37" s="36"/>
      <c r="U37" s="36"/>
      <c r="V37" s="36"/>
      <c r="W37" s="36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3:33" s="3" customFormat="1" ht="27.75" customHeight="1" x14ac:dyDescent="0.2">
      <c r="C38" s="11"/>
      <c r="D38" s="187" t="s">
        <v>122</v>
      </c>
      <c r="E38" s="183">
        <f>SUM(F38:Q38)</f>
        <v>0.12</v>
      </c>
      <c r="F38" s="183" t="s">
        <v>86</v>
      </c>
      <c r="G38" s="183" t="s">
        <v>86</v>
      </c>
      <c r="H38" s="183" t="s">
        <v>86</v>
      </c>
      <c r="I38" s="183">
        <v>0.04</v>
      </c>
      <c r="J38" s="183" t="s">
        <v>86</v>
      </c>
      <c r="K38" s="183">
        <v>0.08</v>
      </c>
      <c r="L38" s="183" t="s">
        <v>86</v>
      </c>
      <c r="M38" s="183" t="s">
        <v>86</v>
      </c>
      <c r="N38" s="183" t="s">
        <v>86</v>
      </c>
      <c r="O38" s="183" t="s">
        <v>86</v>
      </c>
      <c r="P38" s="183" t="s">
        <v>86</v>
      </c>
      <c r="Q38" s="183" t="s">
        <v>86</v>
      </c>
      <c r="R38" s="188"/>
      <c r="S38" s="21"/>
      <c r="T38" s="36"/>
      <c r="U38" s="36"/>
      <c r="V38" s="36"/>
      <c r="W38" s="36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3:33" s="3" customFormat="1" ht="10.5" customHeight="1" x14ac:dyDescent="0.2"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30"/>
      <c r="S39" s="21"/>
      <c r="T39" s="36"/>
      <c r="U39" s="36"/>
      <c r="V39" s="36"/>
      <c r="W39" s="36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3:33" s="3" customFormat="1" ht="4.5" hidden="1" customHeight="1" x14ac:dyDescent="0.2">
      <c r="S40" s="21"/>
      <c r="T40" s="36"/>
      <c r="U40" s="36"/>
      <c r="V40" s="36"/>
      <c r="W40" s="36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3:33" s="3" customFormat="1" ht="14.25" customHeight="1" x14ac:dyDescent="0.2">
      <c r="S41" s="21"/>
      <c r="T41" s="36"/>
      <c r="U41" s="36"/>
      <c r="V41" s="36"/>
      <c r="W41" s="36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3:33" s="4" customFormat="1" ht="14.25" customHeight="1" x14ac:dyDescent="0.2">
      <c r="D42" s="18" t="s">
        <v>127</v>
      </c>
      <c r="S42" s="31"/>
      <c r="T42" s="37"/>
      <c r="U42" s="37"/>
      <c r="V42" s="37"/>
      <c r="W42" s="37"/>
      <c r="X42" s="31"/>
      <c r="Y42" s="31"/>
      <c r="Z42" s="31"/>
      <c r="AA42" s="31"/>
      <c r="AB42" s="31"/>
      <c r="AC42" s="31"/>
      <c r="AD42" s="31"/>
      <c r="AE42" s="31"/>
      <c r="AF42" s="31"/>
      <c r="AG42" s="31"/>
    </row>
    <row r="43" spans="3:33" s="3" customFormat="1" ht="11.25" customHeight="1" x14ac:dyDescent="0.2">
      <c r="C43" s="6"/>
      <c r="S43" s="21"/>
      <c r="T43" s="36"/>
      <c r="U43" s="36"/>
      <c r="V43" s="36"/>
      <c r="W43" s="36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3:33" s="3" customFormat="1" ht="11.25" customHeight="1" x14ac:dyDescent="0.2">
      <c r="C44" s="6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S44" s="21"/>
      <c r="T44" s="36"/>
      <c r="U44" s="36"/>
      <c r="V44" s="36"/>
      <c r="W44" s="36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3:33" s="3" customFormat="1" ht="11.25" customHeight="1" x14ac:dyDescent="0.2">
      <c r="C45" s="6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S45" s="21"/>
      <c r="T45" s="36"/>
      <c r="U45" s="36"/>
      <c r="V45" s="36"/>
      <c r="W45" s="36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3:33" s="3" customFormat="1" ht="11.25" customHeight="1" x14ac:dyDescent="0.2">
      <c r="C46" s="6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S46" s="21"/>
      <c r="T46" s="36"/>
      <c r="U46" s="36"/>
      <c r="V46" s="36"/>
      <c r="W46" s="36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3:33" s="3" customFormat="1" ht="11.25" customHeight="1" x14ac:dyDescent="0.2">
      <c r="C47" s="6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S47" s="21"/>
      <c r="T47" s="36"/>
      <c r="U47" s="36"/>
      <c r="V47" s="36"/>
      <c r="W47" s="36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3:33" s="5" customFormat="1" ht="11.25" customHeight="1" x14ac:dyDescent="0.2">
      <c r="C48" s="20"/>
      <c r="J48" s="19"/>
      <c r="K48" s="19"/>
      <c r="L48" s="19"/>
      <c r="M48" s="19"/>
      <c r="N48" s="19"/>
      <c r="O48" s="19"/>
      <c r="P48" s="19"/>
      <c r="S48" s="21"/>
      <c r="T48" s="36"/>
      <c r="U48" s="36"/>
      <c r="V48" s="36"/>
      <c r="W48" s="36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4:33" s="3" customFormat="1" ht="11.25" customHeight="1" x14ac:dyDescent="0.2">
      <c r="S49" s="21"/>
      <c r="T49" s="36"/>
      <c r="U49" s="36"/>
      <c r="V49" s="36"/>
      <c r="W49" s="36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4:33" s="3" customFormat="1" ht="14.25" x14ac:dyDescent="0.2">
      <c r="S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4:33" s="3" customFormat="1" ht="14.25" x14ac:dyDescent="0.2">
      <c r="D51" s="5"/>
      <c r="E51" s="5"/>
      <c r="F51" s="5"/>
      <c r="G51" s="5"/>
      <c r="S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4:33" s="3" customFormat="1" ht="14.25" x14ac:dyDescent="0.2">
      <c r="D52" s="5" t="s">
        <v>83</v>
      </c>
      <c r="E52" s="5">
        <f>+E9</f>
        <v>13144.690000000002</v>
      </c>
      <c r="F52" s="5" t="e">
        <f>ROUND(E52/E$56*100,2)</f>
        <v>#REF!</v>
      </c>
      <c r="G52" s="5"/>
      <c r="S52" s="21"/>
      <c r="Y52" s="21"/>
      <c r="Z52" s="21"/>
      <c r="AA52" s="21"/>
      <c r="AB52" s="21"/>
      <c r="AC52" s="21"/>
      <c r="AD52" s="21"/>
      <c r="AE52" s="21"/>
      <c r="AF52" s="21"/>
      <c r="AG52" s="21"/>
    </row>
    <row r="53" spans="4:33" s="3" customFormat="1" ht="14.25" x14ac:dyDescent="0.2">
      <c r="D53" s="5" t="s">
        <v>96</v>
      </c>
      <c r="E53" s="5">
        <f>+E23</f>
        <v>1627.3100000000004</v>
      </c>
      <c r="F53" s="5" t="e">
        <f>ROUND(E53/E$56*100,2)</f>
        <v>#REF!</v>
      </c>
      <c r="G53" s="5"/>
      <c r="S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4:33" s="3" customFormat="1" ht="14.25" x14ac:dyDescent="0.2">
      <c r="D54" s="5" t="s">
        <v>114</v>
      </c>
      <c r="E54" s="5">
        <f>+E36</f>
        <v>41.41</v>
      </c>
      <c r="F54" s="5">
        <v>0.02</v>
      </c>
      <c r="G54" s="5"/>
      <c r="S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4:33" s="3" customFormat="1" ht="14.25" x14ac:dyDescent="0.2">
      <c r="D55" s="5" t="s">
        <v>119</v>
      </c>
      <c r="E55" s="5" t="e">
        <f>+#REF!</f>
        <v>#REF!</v>
      </c>
      <c r="F55" s="5" t="e">
        <f>ROUND(E55/E$56*100,2)</f>
        <v>#REF!</v>
      </c>
      <c r="G55" s="5"/>
      <c r="S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4:33" s="3" customFormat="1" ht="14.25" x14ac:dyDescent="0.2">
      <c r="D56" s="5"/>
      <c r="E56" s="5" t="e">
        <f>SUM(E52:E55)</f>
        <v>#REF!</v>
      </c>
      <c r="F56" s="5"/>
      <c r="G56" s="5"/>
      <c r="S56" s="21"/>
      <c r="T56" s="36"/>
      <c r="U56" s="36"/>
      <c r="V56" s="36"/>
      <c r="W56" s="36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4:33" s="3" customFormat="1" ht="14.25" x14ac:dyDescent="0.2">
      <c r="D57" s="21"/>
      <c r="E57" s="21"/>
      <c r="F57" s="21"/>
      <c r="S57" s="21"/>
      <c r="T57" s="36"/>
      <c r="U57" s="36"/>
      <c r="V57" s="36"/>
      <c r="W57" s="36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4:33" x14ac:dyDescent="0.2">
      <c r="D58" s="22"/>
      <c r="E58" s="22"/>
      <c r="F58" s="22"/>
      <c r="S58" s="22"/>
      <c r="T58" s="38"/>
      <c r="U58" s="38"/>
      <c r="V58" s="38"/>
      <c r="W58" s="38"/>
      <c r="X58" s="22"/>
      <c r="Y58" s="22"/>
      <c r="Z58" s="22"/>
      <c r="AA58" s="22"/>
      <c r="AB58" s="22"/>
      <c r="AC58" s="22"/>
      <c r="AD58" s="22"/>
      <c r="AE58" s="22"/>
      <c r="AF58" s="22"/>
      <c r="AG58" s="22"/>
    </row>
    <row r="59" spans="4:33" x14ac:dyDescent="0.2">
      <c r="S59" s="22"/>
      <c r="T59" s="38"/>
      <c r="U59" s="38"/>
      <c r="V59" s="38"/>
      <c r="W59" s="38"/>
      <c r="X59" s="22"/>
      <c r="Y59" s="22"/>
      <c r="Z59" s="22"/>
      <c r="AA59" s="22"/>
      <c r="AB59" s="22"/>
      <c r="AC59" s="22"/>
      <c r="AD59" s="22"/>
      <c r="AE59" s="22"/>
      <c r="AF59" s="22"/>
      <c r="AG59" s="22"/>
    </row>
    <row r="60" spans="4:33" x14ac:dyDescent="0.2">
      <c r="S60" s="22"/>
      <c r="T60" s="38"/>
      <c r="U60" s="38"/>
      <c r="V60" s="38"/>
      <c r="W60" s="38"/>
      <c r="X60" s="22"/>
      <c r="Y60" s="22"/>
      <c r="Z60" s="22"/>
      <c r="AA60" s="22"/>
      <c r="AB60" s="22"/>
      <c r="AC60" s="22"/>
      <c r="AD60" s="22"/>
      <c r="AE60" s="22"/>
      <c r="AF60" s="22"/>
      <c r="AG60" s="22"/>
    </row>
    <row r="61" spans="4:33" x14ac:dyDescent="0.2">
      <c r="S61" s="22"/>
      <c r="T61" s="38"/>
      <c r="U61" s="38"/>
      <c r="V61" s="38"/>
      <c r="W61" s="38"/>
      <c r="X61" s="22"/>
      <c r="Y61" s="22"/>
      <c r="Z61" s="22"/>
      <c r="AA61" s="22"/>
      <c r="AB61" s="22"/>
      <c r="AC61" s="22"/>
      <c r="AD61" s="22"/>
      <c r="AE61" s="22"/>
      <c r="AF61" s="22"/>
      <c r="AG61" s="22"/>
    </row>
    <row r="62" spans="4:33" x14ac:dyDescent="0.2">
      <c r="S62" s="22"/>
      <c r="T62" s="38"/>
      <c r="U62" s="38"/>
      <c r="V62" s="38"/>
      <c r="W62" s="38"/>
      <c r="X62" s="22"/>
      <c r="Y62" s="22"/>
      <c r="Z62" s="22"/>
      <c r="AA62" s="22"/>
      <c r="AB62" s="22"/>
      <c r="AC62" s="22"/>
      <c r="AD62" s="22"/>
      <c r="AE62" s="22"/>
      <c r="AF62" s="22"/>
      <c r="AG62" s="22"/>
    </row>
    <row r="63" spans="4:33" x14ac:dyDescent="0.2">
      <c r="S63" s="22"/>
      <c r="T63" s="38"/>
      <c r="U63" s="38"/>
      <c r="V63" s="38"/>
      <c r="W63" s="38"/>
      <c r="X63" s="22"/>
      <c r="Y63" s="22"/>
      <c r="Z63" s="22"/>
      <c r="AA63" s="22"/>
      <c r="AB63" s="22"/>
      <c r="AC63" s="22"/>
      <c r="AD63" s="22"/>
      <c r="AE63" s="22"/>
      <c r="AF63" s="22"/>
      <c r="AG63" s="22"/>
    </row>
    <row r="64" spans="4:33" x14ac:dyDescent="0.2">
      <c r="S64" s="22"/>
      <c r="T64" s="38"/>
      <c r="U64" s="38"/>
      <c r="V64" s="38"/>
      <c r="W64" s="38"/>
      <c r="X64" s="22"/>
      <c r="Y64" s="22"/>
      <c r="Z64" s="22"/>
      <c r="AA64" s="22"/>
      <c r="AB64" s="22"/>
      <c r="AC64" s="22"/>
      <c r="AD64" s="22"/>
      <c r="AE64" s="22"/>
      <c r="AF64" s="22"/>
      <c r="AG64" s="22"/>
    </row>
    <row r="65" spans="4:33" ht="14.25" x14ac:dyDescent="0.2">
      <c r="D65" s="36"/>
      <c r="E65" s="36"/>
      <c r="F65" s="36"/>
      <c r="G65" s="36"/>
      <c r="H65" s="21"/>
      <c r="S65" s="22"/>
      <c r="T65" s="38"/>
      <c r="U65" s="38"/>
      <c r="V65" s="38"/>
      <c r="W65" s="38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4:33" ht="14.25" x14ac:dyDescent="0.2">
      <c r="D66" s="36"/>
      <c r="E66" s="36"/>
      <c r="F66" s="36"/>
      <c r="G66" s="36"/>
      <c r="H66" s="21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</row>
    <row r="67" spans="4:33" ht="14.25" x14ac:dyDescent="0.2">
      <c r="D67" s="36"/>
      <c r="E67" s="36" t="s">
        <v>83</v>
      </c>
      <c r="F67" s="36">
        <f>+E9</f>
        <v>13144.690000000002</v>
      </c>
      <c r="G67" s="36">
        <f>+F67/$F$70</f>
        <v>0.88735071803183729</v>
      </c>
      <c r="H67" s="21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</row>
    <row r="68" spans="4:33" ht="14.25" x14ac:dyDescent="0.2">
      <c r="D68" s="36"/>
      <c r="E68" s="36" t="s">
        <v>96</v>
      </c>
      <c r="F68" s="36">
        <f>+E23</f>
        <v>1627.3100000000004</v>
      </c>
      <c r="G68" s="36">
        <f>+F68/$F$70</f>
        <v>0.10985384189055727</v>
      </c>
      <c r="H68" s="21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</row>
    <row r="69" spans="4:33" ht="14.25" x14ac:dyDescent="0.2">
      <c r="D69" s="36"/>
      <c r="E69" s="36" t="s">
        <v>114</v>
      </c>
      <c r="F69" s="36">
        <f>+E36</f>
        <v>41.41</v>
      </c>
      <c r="G69" s="36">
        <f>+F69/$F$70</f>
        <v>2.7954400776053581E-3</v>
      </c>
      <c r="H69" s="21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</row>
    <row r="70" spans="4:33" ht="14.25" x14ac:dyDescent="0.2">
      <c r="D70" s="36"/>
      <c r="E70" s="36"/>
      <c r="F70" s="36">
        <f>SUM(F67:F69)</f>
        <v>14813.410000000003</v>
      </c>
      <c r="G70" s="36"/>
      <c r="H70" s="21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</row>
    <row r="71" spans="4:33" x14ac:dyDescent="0.2"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</row>
    <row r="72" spans="4:33" x14ac:dyDescent="0.2"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</row>
    <row r="73" spans="4:33" x14ac:dyDescent="0.2"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</row>
    <row r="74" spans="4:33" x14ac:dyDescent="0.2"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</row>
    <row r="75" spans="4:33" x14ac:dyDescent="0.2"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</row>
    <row r="76" spans="4:33" x14ac:dyDescent="0.2"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</row>
    <row r="77" spans="4:33" x14ac:dyDescent="0.2"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</row>
  </sheetData>
  <mergeCells count="5">
    <mergeCell ref="C2:R2"/>
    <mergeCell ref="C3:R3"/>
    <mergeCell ref="C5:D5"/>
    <mergeCell ref="Q5:R5"/>
    <mergeCell ref="C7:D7"/>
  </mergeCells>
  <printOptions horizontalCentered="1" verticalCentered="1"/>
  <pageMargins left="0" right="0" top="0" bottom="0" header="0" footer="0"/>
  <pageSetup scale="4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1:AG67"/>
  <sheetViews>
    <sheetView showGridLines="0" tabSelected="1" zoomScale="90" zoomScaleNormal="90" workbookViewId="0">
      <selection activeCell="K57" sqref="K57"/>
    </sheetView>
  </sheetViews>
  <sheetFormatPr baseColWidth="10" defaultColWidth="9.140625" defaultRowHeight="12.75" x14ac:dyDescent="0.2"/>
  <cols>
    <col min="1" max="1" width="2.28515625" style="6" customWidth="1"/>
    <col min="2" max="2" width="2.42578125" style="6" customWidth="1"/>
    <col min="3" max="3" width="0.85546875" style="6" customWidth="1"/>
    <col min="4" max="4" width="28.5703125" style="6" customWidth="1"/>
    <col min="5" max="5" width="15.42578125" style="6" customWidth="1"/>
    <col min="6" max="6" width="13.85546875" style="6" customWidth="1"/>
    <col min="7" max="7" width="14" style="6" customWidth="1"/>
    <col min="8" max="8" width="13.85546875" style="6" customWidth="1"/>
    <col min="9" max="9" width="14" style="6" customWidth="1"/>
    <col min="10" max="10" width="13.85546875" style="6" customWidth="1"/>
    <col min="11" max="11" width="13.28515625" style="6" customWidth="1"/>
    <col min="12" max="12" width="13.42578125" style="6" customWidth="1"/>
    <col min="13" max="13" width="14.140625" style="6" customWidth="1"/>
    <col min="14" max="14" width="14" style="6" customWidth="1"/>
    <col min="15" max="15" width="13.5703125" style="6" customWidth="1"/>
    <col min="16" max="17" width="13.5703125" style="6" bestFit="1" customWidth="1"/>
    <col min="18" max="18" width="1.5703125" style="6" customWidth="1"/>
    <col min="19" max="21" width="9.140625" style="6"/>
    <col min="22" max="22" width="11.7109375" style="6" customWidth="1"/>
    <col min="23" max="16384" width="9.140625" style="6"/>
  </cols>
  <sheetData>
    <row r="1" spans="3:33" x14ac:dyDescent="0.2"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3:33" s="1" customFormat="1" ht="42" customHeight="1" x14ac:dyDescent="0.2">
      <c r="C2" s="168" t="s">
        <v>128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spans="3:33" s="1" customFormat="1" ht="19.5" customHeight="1" x14ac:dyDescent="0.2">
      <c r="C3" s="163" t="s">
        <v>80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3:33" s="1" customFormat="1" ht="15.75" customHeight="1" x14ac:dyDescent="0.2"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1">
        <v>17.593</v>
      </c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3:33" s="2" customFormat="1" ht="38.25" customHeight="1" x14ac:dyDescent="0.2">
      <c r="C5" s="164" t="s">
        <v>81</v>
      </c>
      <c r="D5" s="169"/>
      <c r="E5" s="8" t="s">
        <v>3</v>
      </c>
      <c r="F5" s="8" t="s">
        <v>4</v>
      </c>
      <c r="G5" s="8" t="s">
        <v>5</v>
      </c>
      <c r="H5" s="8" t="s">
        <v>6</v>
      </c>
      <c r="I5" s="8" t="s">
        <v>82</v>
      </c>
      <c r="J5" s="8" t="s">
        <v>8</v>
      </c>
      <c r="K5" s="8" t="s">
        <v>9</v>
      </c>
      <c r="L5" s="8" t="s">
        <v>10</v>
      </c>
      <c r="M5" s="8" t="s">
        <v>11</v>
      </c>
      <c r="N5" s="8" t="s">
        <v>12</v>
      </c>
      <c r="O5" s="8" t="s">
        <v>13</v>
      </c>
      <c r="P5" s="8" t="s">
        <v>14</v>
      </c>
      <c r="Q5" s="164" t="s">
        <v>15</v>
      </c>
      <c r="R5" s="165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spans="3:33" s="2" customFormat="1" ht="11.25" customHeight="1" x14ac:dyDescent="0.2">
      <c r="C6" s="9"/>
      <c r="R6" s="25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3:33" s="2" customFormat="1" ht="15" customHeight="1" x14ac:dyDescent="0.2">
      <c r="C7" s="166" t="s">
        <v>3</v>
      </c>
      <c r="D7" s="167"/>
      <c r="E7" s="10">
        <f>E9</f>
        <v>794.30000000000018</v>
      </c>
      <c r="F7" s="10">
        <f t="shared" ref="F7:Q7" si="0">F9</f>
        <v>37.57</v>
      </c>
      <c r="G7" s="10">
        <f t="shared" si="0"/>
        <v>37.669999999999995</v>
      </c>
      <c r="H7" s="10">
        <f t="shared" si="0"/>
        <v>45.13000000000001</v>
      </c>
      <c r="I7" s="10">
        <f t="shared" si="0"/>
        <v>69.820000000000007</v>
      </c>
      <c r="J7" s="10">
        <f t="shared" si="0"/>
        <v>69.569999999999993</v>
      </c>
      <c r="K7" s="10">
        <f t="shared" si="0"/>
        <v>114.91999999999999</v>
      </c>
      <c r="L7" s="10">
        <f t="shared" si="0"/>
        <v>108.04</v>
      </c>
      <c r="M7" s="10">
        <f t="shared" si="0"/>
        <v>76.09999999999998</v>
      </c>
      <c r="N7" s="10">
        <f t="shared" si="0"/>
        <v>60.56</v>
      </c>
      <c r="O7" s="10">
        <f t="shared" si="0"/>
        <v>64.62</v>
      </c>
      <c r="P7" s="10">
        <f t="shared" si="0"/>
        <v>55.3</v>
      </c>
      <c r="Q7" s="10">
        <f t="shared" si="0"/>
        <v>55.000000000000007</v>
      </c>
      <c r="R7" s="26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</row>
    <row r="8" spans="3:33" s="3" customFormat="1" ht="11.25" customHeight="1" x14ac:dyDescent="0.2">
      <c r="C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27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3:33" s="2" customFormat="1" ht="30" customHeight="1" x14ac:dyDescent="0.2">
      <c r="C9" s="13"/>
      <c r="D9" s="14" t="s">
        <v>83</v>
      </c>
      <c r="E9" s="10">
        <f>SUM(E10:E27)</f>
        <v>794.30000000000018</v>
      </c>
      <c r="F9" s="10">
        <f t="shared" ref="F9:Q9" si="1">SUM(F10:F27)</f>
        <v>37.57</v>
      </c>
      <c r="G9" s="10">
        <f t="shared" si="1"/>
        <v>37.669999999999995</v>
      </c>
      <c r="H9" s="10">
        <f t="shared" si="1"/>
        <v>45.13000000000001</v>
      </c>
      <c r="I9" s="10">
        <f t="shared" si="1"/>
        <v>69.820000000000007</v>
      </c>
      <c r="J9" s="10">
        <f t="shared" si="1"/>
        <v>69.569999999999993</v>
      </c>
      <c r="K9" s="10">
        <f t="shared" si="1"/>
        <v>114.91999999999999</v>
      </c>
      <c r="L9" s="10">
        <f t="shared" si="1"/>
        <v>108.04</v>
      </c>
      <c r="M9" s="10">
        <f t="shared" si="1"/>
        <v>76.09999999999998</v>
      </c>
      <c r="N9" s="10">
        <f t="shared" si="1"/>
        <v>60.56</v>
      </c>
      <c r="O9" s="10">
        <f t="shared" si="1"/>
        <v>64.62</v>
      </c>
      <c r="P9" s="10">
        <f t="shared" si="1"/>
        <v>55.3</v>
      </c>
      <c r="Q9" s="10">
        <f t="shared" si="1"/>
        <v>55.000000000000007</v>
      </c>
      <c r="R9" s="28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</row>
    <row r="10" spans="3:33" s="3" customFormat="1" ht="25.5" customHeight="1" x14ac:dyDescent="0.2">
      <c r="C10" s="11"/>
      <c r="D10" s="15" t="s">
        <v>129</v>
      </c>
      <c r="E10" s="12">
        <f>SUM(F10:Q10)</f>
        <v>181</v>
      </c>
      <c r="F10" s="12">
        <v>9.64</v>
      </c>
      <c r="G10" s="12">
        <v>10.27</v>
      </c>
      <c r="H10" s="12">
        <v>12.61</v>
      </c>
      <c r="I10" s="12">
        <v>14.34</v>
      </c>
      <c r="J10" s="12">
        <v>12.31</v>
      </c>
      <c r="K10" s="12">
        <v>18.34</v>
      </c>
      <c r="L10" s="12">
        <v>26.07</v>
      </c>
      <c r="M10" s="12">
        <v>15.38</v>
      </c>
      <c r="N10" s="12">
        <v>16.8</v>
      </c>
      <c r="O10" s="12">
        <v>19.010000000000002</v>
      </c>
      <c r="P10" s="12">
        <v>14.31</v>
      </c>
      <c r="Q10" s="12">
        <v>11.92</v>
      </c>
      <c r="R10" s="27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3:33" s="3" customFormat="1" ht="25.5" customHeight="1" x14ac:dyDescent="0.2">
      <c r="C11" s="11"/>
      <c r="D11" s="15" t="s">
        <v>130</v>
      </c>
      <c r="E11" s="12">
        <f t="shared" ref="E11:E27" si="2">SUM(F11:Q11)</f>
        <v>81.209999999999994</v>
      </c>
      <c r="F11" s="12">
        <v>2.2799999999999998</v>
      </c>
      <c r="G11" s="12">
        <v>2.44</v>
      </c>
      <c r="H11" s="12">
        <v>3.84</v>
      </c>
      <c r="I11" s="12">
        <v>8.3699999999999992</v>
      </c>
      <c r="J11" s="12">
        <v>9.85</v>
      </c>
      <c r="K11" s="12">
        <v>14.27</v>
      </c>
      <c r="L11" s="12">
        <v>9.11</v>
      </c>
      <c r="M11" s="12">
        <v>9.4600000000000009</v>
      </c>
      <c r="N11" s="12">
        <v>4.2699999999999996</v>
      </c>
      <c r="O11" s="12">
        <v>7.34</v>
      </c>
      <c r="P11" s="12">
        <v>5.77</v>
      </c>
      <c r="Q11" s="12">
        <v>4.21</v>
      </c>
      <c r="R11" s="27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</row>
    <row r="12" spans="3:33" s="3" customFormat="1" ht="25.5" customHeight="1" x14ac:dyDescent="0.2">
      <c r="C12" s="11"/>
      <c r="D12" s="15" t="s">
        <v>95</v>
      </c>
      <c r="E12" s="12">
        <f t="shared" si="2"/>
        <v>69.88</v>
      </c>
      <c r="F12" s="12">
        <v>5.24</v>
      </c>
      <c r="G12" s="12">
        <v>3.87</v>
      </c>
      <c r="H12" s="12">
        <v>4.6900000000000004</v>
      </c>
      <c r="I12" s="12">
        <v>9.6300000000000008</v>
      </c>
      <c r="J12" s="12">
        <v>7.59</v>
      </c>
      <c r="K12" s="12">
        <v>13.37</v>
      </c>
      <c r="L12" s="12">
        <v>5.77</v>
      </c>
      <c r="M12" s="12">
        <v>2.19</v>
      </c>
      <c r="N12" s="12">
        <v>3.45</v>
      </c>
      <c r="O12" s="12">
        <v>5.84</v>
      </c>
      <c r="P12" s="12">
        <v>3.78</v>
      </c>
      <c r="Q12" s="12">
        <v>4.46</v>
      </c>
      <c r="R12" s="27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3:33" s="3" customFormat="1" ht="25.5" customHeight="1" x14ac:dyDescent="0.2">
      <c r="C13" s="11"/>
      <c r="D13" s="15" t="s">
        <v>131</v>
      </c>
      <c r="E13" s="12">
        <f t="shared" si="2"/>
        <v>64.66</v>
      </c>
      <c r="F13" s="12">
        <v>2.0499999999999998</v>
      </c>
      <c r="G13" s="12">
        <v>2.46</v>
      </c>
      <c r="H13" s="12">
        <v>3.4</v>
      </c>
      <c r="I13" s="12">
        <v>5.6</v>
      </c>
      <c r="J13" s="12">
        <v>4.74</v>
      </c>
      <c r="K13" s="12">
        <v>12.76</v>
      </c>
      <c r="L13" s="12">
        <v>13.31</v>
      </c>
      <c r="M13" s="12">
        <v>4.93</v>
      </c>
      <c r="N13" s="12">
        <v>3.7</v>
      </c>
      <c r="O13" s="12">
        <v>4.04</v>
      </c>
      <c r="P13" s="12">
        <v>3.87</v>
      </c>
      <c r="Q13" s="12">
        <v>3.8</v>
      </c>
      <c r="R13" s="27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3:33" s="3" customFormat="1" ht="25.5" customHeight="1" x14ac:dyDescent="0.2">
      <c r="C14" s="11"/>
      <c r="D14" s="15" t="s">
        <v>132</v>
      </c>
      <c r="E14" s="12">
        <f t="shared" si="2"/>
        <v>51.33</v>
      </c>
      <c r="F14" s="12">
        <v>2.48</v>
      </c>
      <c r="G14" s="12">
        <v>3.93</v>
      </c>
      <c r="H14" s="12">
        <v>4.3499999999999996</v>
      </c>
      <c r="I14" s="12">
        <v>5.65</v>
      </c>
      <c r="J14" s="12">
        <v>5.22</v>
      </c>
      <c r="K14" s="12">
        <v>3.09</v>
      </c>
      <c r="L14" s="12">
        <v>3.87</v>
      </c>
      <c r="M14" s="12">
        <v>4.75</v>
      </c>
      <c r="N14" s="12">
        <v>4.2699999999999996</v>
      </c>
      <c r="O14" s="12">
        <v>4.5</v>
      </c>
      <c r="P14" s="12">
        <v>4.4400000000000004</v>
      </c>
      <c r="Q14" s="12">
        <v>4.78</v>
      </c>
      <c r="R14" s="27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3:33" s="3" customFormat="1" ht="25.5" customHeight="1" x14ac:dyDescent="0.2">
      <c r="C15" s="11"/>
      <c r="D15" s="15" t="s">
        <v>133</v>
      </c>
      <c r="E15" s="12">
        <f t="shared" si="2"/>
        <v>48.989999999999995</v>
      </c>
      <c r="F15" s="12">
        <v>2.13</v>
      </c>
      <c r="G15" s="12">
        <v>1.51</v>
      </c>
      <c r="H15" s="12">
        <v>2.0299999999999998</v>
      </c>
      <c r="I15" s="12">
        <v>4.6900000000000004</v>
      </c>
      <c r="J15" s="12">
        <v>4.7300000000000004</v>
      </c>
      <c r="K15" s="12">
        <v>10.18</v>
      </c>
      <c r="L15" s="12">
        <v>4.6900000000000004</v>
      </c>
      <c r="M15" s="12">
        <v>5.15</v>
      </c>
      <c r="N15" s="12">
        <v>4.96</v>
      </c>
      <c r="O15" s="12">
        <v>2.97</v>
      </c>
      <c r="P15" s="12">
        <v>2.83</v>
      </c>
      <c r="Q15" s="12">
        <v>3.12</v>
      </c>
      <c r="R15" s="27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3:33" s="3" customFormat="1" ht="25.5" customHeight="1" x14ac:dyDescent="0.2">
      <c r="C16" s="11"/>
      <c r="D16" s="15" t="s">
        <v>134</v>
      </c>
      <c r="E16" s="12">
        <f t="shared" si="2"/>
        <v>46.480000000000011</v>
      </c>
      <c r="F16" s="12">
        <v>0.12</v>
      </c>
      <c r="G16" s="12">
        <v>0.47</v>
      </c>
      <c r="H16" s="12">
        <v>1.02</v>
      </c>
      <c r="I16" s="12">
        <v>0.6</v>
      </c>
      <c r="J16" s="12">
        <v>1.97</v>
      </c>
      <c r="K16" s="12">
        <v>7.06</v>
      </c>
      <c r="L16" s="12">
        <v>11.15</v>
      </c>
      <c r="M16" s="12">
        <v>11.73</v>
      </c>
      <c r="N16" s="12">
        <v>5.49</v>
      </c>
      <c r="O16" s="12">
        <v>3.14</v>
      </c>
      <c r="P16" s="12">
        <v>1.99</v>
      </c>
      <c r="Q16" s="12">
        <v>1.74</v>
      </c>
      <c r="R16" s="27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3:33" s="3" customFormat="1" ht="25.5" customHeight="1" x14ac:dyDescent="0.2">
      <c r="C17" s="11"/>
      <c r="D17" s="15" t="s">
        <v>135</v>
      </c>
      <c r="E17" s="12">
        <f t="shared" si="2"/>
        <v>45.430000000000007</v>
      </c>
      <c r="F17" s="12">
        <v>1.93</v>
      </c>
      <c r="G17" s="12">
        <v>3.48</v>
      </c>
      <c r="H17" s="12">
        <v>4.8499999999999996</v>
      </c>
      <c r="I17" s="12">
        <v>6.51</v>
      </c>
      <c r="J17" s="12">
        <v>5.37</v>
      </c>
      <c r="K17" s="12">
        <v>4.47</v>
      </c>
      <c r="L17" s="12">
        <v>3.06</v>
      </c>
      <c r="M17" s="12">
        <v>2.58</v>
      </c>
      <c r="N17" s="12">
        <v>3.56</v>
      </c>
      <c r="O17" s="12">
        <v>3.54</v>
      </c>
      <c r="P17" s="12">
        <v>3.02</v>
      </c>
      <c r="Q17" s="12">
        <v>3.06</v>
      </c>
      <c r="R17" s="27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3:33" s="3" customFormat="1" ht="25.5" customHeight="1" x14ac:dyDescent="0.2">
      <c r="C18" s="11"/>
      <c r="D18" s="15" t="s">
        <v>136</v>
      </c>
      <c r="E18" s="12">
        <f t="shared" si="2"/>
        <v>43.069999999999993</v>
      </c>
      <c r="F18" s="12">
        <v>2.69</v>
      </c>
      <c r="G18" s="12">
        <v>3.28</v>
      </c>
      <c r="H18" s="12">
        <v>1.0900000000000001</v>
      </c>
      <c r="I18" s="12">
        <v>2.09</v>
      </c>
      <c r="J18" s="12">
        <v>4.7300000000000004</v>
      </c>
      <c r="K18" s="12">
        <v>2.41</v>
      </c>
      <c r="L18" s="12">
        <v>3.01</v>
      </c>
      <c r="M18" s="12">
        <v>4.37</v>
      </c>
      <c r="N18" s="12">
        <v>2.34</v>
      </c>
      <c r="O18" s="12">
        <v>4.03</v>
      </c>
      <c r="P18" s="12">
        <v>5.84</v>
      </c>
      <c r="Q18" s="12">
        <v>7.19</v>
      </c>
      <c r="R18" s="27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</row>
    <row r="19" spans="3:33" s="3" customFormat="1" ht="25.5" customHeight="1" x14ac:dyDescent="0.2">
      <c r="C19" s="11"/>
      <c r="D19" s="15" t="s">
        <v>137</v>
      </c>
      <c r="E19" s="12">
        <f t="shared" si="2"/>
        <v>34.730000000000004</v>
      </c>
      <c r="F19" s="12">
        <v>0.63</v>
      </c>
      <c r="G19" s="12">
        <v>0.43</v>
      </c>
      <c r="H19" s="12">
        <v>0.75</v>
      </c>
      <c r="I19" s="12">
        <v>0.84</v>
      </c>
      <c r="J19" s="12">
        <v>4.47</v>
      </c>
      <c r="K19" s="12">
        <v>9.85</v>
      </c>
      <c r="L19" s="12">
        <v>10.210000000000001</v>
      </c>
      <c r="M19" s="12">
        <v>2.85</v>
      </c>
      <c r="N19" s="12">
        <v>1.94</v>
      </c>
      <c r="O19" s="12">
        <v>0.83</v>
      </c>
      <c r="P19" s="12">
        <v>1.04</v>
      </c>
      <c r="Q19" s="12">
        <v>0.89</v>
      </c>
      <c r="R19" s="27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3:33" s="3" customFormat="1" ht="25.5" customHeight="1" x14ac:dyDescent="0.2">
      <c r="C20" s="11"/>
      <c r="D20" s="15" t="s">
        <v>138</v>
      </c>
      <c r="E20" s="12">
        <f t="shared" si="2"/>
        <v>27.44</v>
      </c>
      <c r="F20" s="12">
        <v>1.96</v>
      </c>
      <c r="G20" s="12">
        <v>1.38</v>
      </c>
      <c r="H20" s="12">
        <v>1.22</v>
      </c>
      <c r="I20" s="12">
        <v>2.35</v>
      </c>
      <c r="J20" s="12">
        <v>0.98</v>
      </c>
      <c r="K20" s="12">
        <v>3.99</v>
      </c>
      <c r="L20" s="12">
        <v>3.03</v>
      </c>
      <c r="M20" s="12">
        <v>2.74</v>
      </c>
      <c r="N20" s="12">
        <v>2.78</v>
      </c>
      <c r="O20" s="12">
        <v>2.21</v>
      </c>
      <c r="P20" s="12">
        <v>2.19</v>
      </c>
      <c r="Q20" s="12">
        <v>2.61</v>
      </c>
      <c r="R20" s="27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</row>
    <row r="21" spans="3:33" s="3" customFormat="1" ht="25.5" customHeight="1" x14ac:dyDescent="0.2">
      <c r="C21" s="11"/>
      <c r="D21" s="15" t="s">
        <v>139</v>
      </c>
      <c r="E21" s="12">
        <f t="shared" si="2"/>
        <v>26.69</v>
      </c>
      <c r="F21" s="12">
        <v>1.31</v>
      </c>
      <c r="G21" s="12">
        <v>0.92</v>
      </c>
      <c r="H21" s="12">
        <v>1.88</v>
      </c>
      <c r="I21" s="12">
        <v>1.8</v>
      </c>
      <c r="J21" s="12">
        <v>2.2400000000000002</v>
      </c>
      <c r="K21" s="12">
        <v>4.62</v>
      </c>
      <c r="L21" s="12">
        <v>2.14</v>
      </c>
      <c r="M21" s="12">
        <v>2.46</v>
      </c>
      <c r="N21" s="12">
        <v>2.5299999999999998</v>
      </c>
      <c r="O21" s="12">
        <v>2.02</v>
      </c>
      <c r="P21" s="12">
        <v>2.46</v>
      </c>
      <c r="Q21" s="12">
        <v>2.31</v>
      </c>
      <c r="R21" s="27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</row>
    <row r="22" spans="3:33" s="3" customFormat="1" ht="25.5" customHeight="1" x14ac:dyDescent="0.2">
      <c r="C22" s="11"/>
      <c r="D22" s="15" t="s">
        <v>140</v>
      </c>
      <c r="E22" s="12">
        <f t="shared" si="2"/>
        <v>21.450000000000003</v>
      </c>
      <c r="F22" s="12">
        <v>1.66</v>
      </c>
      <c r="G22" s="12">
        <v>1.35</v>
      </c>
      <c r="H22" s="12">
        <v>1.52</v>
      </c>
      <c r="I22" s="12">
        <v>1.89</v>
      </c>
      <c r="J22" s="12">
        <v>2.2000000000000002</v>
      </c>
      <c r="K22" s="12">
        <v>3.42</v>
      </c>
      <c r="L22" s="12">
        <v>1.37</v>
      </c>
      <c r="M22" s="12">
        <v>1.65</v>
      </c>
      <c r="N22" s="12">
        <v>1.96</v>
      </c>
      <c r="O22" s="12">
        <v>1.69</v>
      </c>
      <c r="P22" s="12">
        <v>1.1399999999999999</v>
      </c>
      <c r="Q22" s="12">
        <v>1.6</v>
      </c>
      <c r="R22" s="27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</row>
    <row r="23" spans="3:33" s="3" customFormat="1" ht="25.5" customHeight="1" x14ac:dyDescent="0.2">
      <c r="C23" s="11"/>
      <c r="D23" s="15" t="s">
        <v>141</v>
      </c>
      <c r="E23" s="12">
        <f t="shared" si="2"/>
        <v>17.579999999999998</v>
      </c>
      <c r="F23" s="12">
        <v>1.1299999999999999</v>
      </c>
      <c r="G23" s="12">
        <v>0.3</v>
      </c>
      <c r="H23" s="12">
        <v>0.87</v>
      </c>
      <c r="I23" s="12">
        <v>2.35</v>
      </c>
      <c r="J23" s="12">
        <v>1.44</v>
      </c>
      <c r="K23" s="12">
        <v>4.51</v>
      </c>
      <c r="L23" s="12">
        <v>3.15</v>
      </c>
      <c r="M23" s="12">
        <v>0.72</v>
      </c>
      <c r="N23" s="12"/>
      <c r="O23" s="12">
        <v>1.87</v>
      </c>
      <c r="P23" s="12">
        <v>0.4</v>
      </c>
      <c r="Q23" s="12">
        <v>0.84</v>
      </c>
      <c r="R23" s="27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</row>
    <row r="24" spans="3:33" s="3" customFormat="1" ht="25.5" customHeight="1" x14ac:dyDescent="0.2">
      <c r="C24" s="11"/>
      <c r="D24" s="15" t="s">
        <v>142</v>
      </c>
      <c r="E24" s="12">
        <f t="shared" si="2"/>
        <v>9.42</v>
      </c>
      <c r="F24" s="12">
        <v>0.43</v>
      </c>
      <c r="G24" s="12">
        <v>0.41</v>
      </c>
      <c r="H24" s="12">
        <v>0.63</v>
      </c>
      <c r="I24" s="12">
        <v>1.26</v>
      </c>
      <c r="J24" s="12">
        <v>0.64</v>
      </c>
      <c r="K24" s="12">
        <v>0.95</v>
      </c>
      <c r="L24" s="12">
        <v>0.87</v>
      </c>
      <c r="M24" s="12">
        <v>0.99</v>
      </c>
      <c r="N24" s="12">
        <v>1.03</v>
      </c>
      <c r="O24" s="12">
        <v>0.85</v>
      </c>
      <c r="P24" s="12">
        <v>0.69</v>
      </c>
      <c r="Q24" s="12">
        <v>0.67</v>
      </c>
      <c r="R24" s="27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</row>
    <row r="25" spans="3:33" s="3" customFormat="1" ht="25.5" customHeight="1" x14ac:dyDescent="0.2">
      <c r="C25" s="11"/>
      <c r="D25" s="15" t="s">
        <v>143</v>
      </c>
      <c r="E25" s="12">
        <f t="shared" si="2"/>
        <v>8.9699999999999971</v>
      </c>
      <c r="F25" s="12">
        <v>0.02</v>
      </c>
      <c r="G25" s="12"/>
      <c r="H25" s="12"/>
      <c r="I25" s="12">
        <v>1.03</v>
      </c>
      <c r="J25" s="12">
        <v>0.76</v>
      </c>
      <c r="K25" s="12">
        <v>1.52</v>
      </c>
      <c r="L25" s="12">
        <v>3.1</v>
      </c>
      <c r="M25" s="12">
        <v>0.77</v>
      </c>
      <c r="N25" s="12">
        <v>1.04</v>
      </c>
      <c r="O25" s="12">
        <v>0.36</v>
      </c>
      <c r="P25" s="12">
        <v>0.33</v>
      </c>
      <c r="Q25" s="12">
        <v>0.04</v>
      </c>
      <c r="R25" s="27"/>
      <c r="S25" s="21"/>
      <c r="T25" s="21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1"/>
    </row>
    <row r="26" spans="3:33" s="3" customFormat="1" ht="25.5" customHeight="1" x14ac:dyDescent="0.2">
      <c r="C26" s="11"/>
      <c r="D26" s="15" t="s">
        <v>144</v>
      </c>
      <c r="E26" s="12">
        <f t="shared" si="2"/>
        <v>8.64</v>
      </c>
      <c r="F26" s="12">
        <v>1.73</v>
      </c>
      <c r="G26" s="12">
        <v>0.94</v>
      </c>
      <c r="H26" s="12">
        <v>7.0000000000000007E-2</v>
      </c>
      <c r="I26" s="12">
        <v>0.23</v>
      </c>
      <c r="J26" s="12">
        <v>0.22</v>
      </c>
      <c r="K26" s="12">
        <v>0.01</v>
      </c>
      <c r="L26" s="12"/>
      <c r="M26" s="12">
        <v>2.92</v>
      </c>
      <c r="N26" s="12"/>
      <c r="O26" s="12">
        <v>0.12</v>
      </c>
      <c r="P26" s="12">
        <v>0.69</v>
      </c>
      <c r="Q26" s="12">
        <v>1.71</v>
      </c>
      <c r="R26" s="27"/>
      <c r="S26" s="21"/>
      <c r="T26" s="21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1"/>
    </row>
    <row r="27" spans="3:33" s="3" customFormat="1" ht="25.5" customHeight="1" x14ac:dyDescent="0.2">
      <c r="C27" s="11"/>
      <c r="D27" s="15" t="s">
        <v>145</v>
      </c>
      <c r="E27" s="12">
        <f t="shared" si="2"/>
        <v>7.33</v>
      </c>
      <c r="F27" s="12">
        <v>0.14000000000000001</v>
      </c>
      <c r="G27" s="12">
        <v>0.23</v>
      </c>
      <c r="H27" s="12">
        <v>0.31</v>
      </c>
      <c r="I27" s="12">
        <v>0.59</v>
      </c>
      <c r="J27" s="12">
        <v>0.11</v>
      </c>
      <c r="K27" s="12">
        <v>0.1</v>
      </c>
      <c r="L27" s="12">
        <v>4.13</v>
      </c>
      <c r="M27" s="12">
        <v>0.46</v>
      </c>
      <c r="N27" s="12">
        <v>0.44</v>
      </c>
      <c r="O27" s="12">
        <v>0.26</v>
      </c>
      <c r="P27" s="12">
        <v>0.51</v>
      </c>
      <c r="Q27" s="12">
        <v>0.05</v>
      </c>
      <c r="R27" s="27"/>
      <c r="S27" s="21"/>
      <c r="T27" s="21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1"/>
    </row>
    <row r="28" spans="3:33" s="3" customFormat="1" ht="15" customHeight="1" x14ac:dyDescent="0.2">
      <c r="C28" s="11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27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3:33" s="3" customFormat="1" ht="10.5" customHeight="1" x14ac:dyDescent="0.2"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30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3:33" s="3" customFormat="1" ht="4.5" hidden="1" customHeight="1" x14ac:dyDescent="0.2"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3:33" s="3" customFormat="1" ht="14.25" customHeight="1" x14ac:dyDescent="0.2"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3:33" s="4" customFormat="1" ht="14.25" customHeight="1" x14ac:dyDescent="0.2">
      <c r="D32" s="18" t="s">
        <v>146</v>
      </c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3:33" s="3" customFormat="1" ht="11.25" customHeight="1" x14ac:dyDescent="0.2">
      <c r="C33" s="6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3:33" s="3" customFormat="1" ht="11.25" customHeight="1" x14ac:dyDescent="0.2">
      <c r="C34" s="6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3:33" s="3" customFormat="1" ht="11.25" customHeight="1" x14ac:dyDescent="0.2">
      <c r="C35" s="6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3:33" s="3" customFormat="1" ht="11.25" customHeight="1" x14ac:dyDescent="0.2">
      <c r="C36" s="6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3:33" s="3" customFormat="1" ht="11.25" customHeight="1" x14ac:dyDescent="0.2">
      <c r="C37" s="6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3:33" s="5" customFormat="1" ht="11.25" customHeight="1" x14ac:dyDescent="0.2">
      <c r="C38" s="20"/>
      <c r="J38" s="19"/>
      <c r="K38" s="19"/>
      <c r="L38" s="19"/>
      <c r="M38" s="19"/>
      <c r="N38" s="19"/>
      <c r="O38" s="19"/>
      <c r="P38" s="19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3:33" s="3" customFormat="1" ht="11.25" customHeight="1" x14ac:dyDescent="0.2"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3:33" s="3" customFormat="1" ht="14.25" x14ac:dyDescent="0.2"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3:33" s="3" customFormat="1" ht="14.25" x14ac:dyDescent="0.2">
      <c r="D41" s="5"/>
      <c r="E41" s="5"/>
      <c r="F41" s="5"/>
      <c r="G41" s="5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3:33" s="3" customFormat="1" ht="14.25" x14ac:dyDescent="0.2">
      <c r="D42" s="5"/>
      <c r="E42" s="5"/>
      <c r="F42" s="5"/>
      <c r="G42" s="5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3:33" s="3" customFormat="1" ht="14.25" x14ac:dyDescent="0.2">
      <c r="D43" s="5"/>
      <c r="E43" s="5"/>
      <c r="F43" s="5"/>
      <c r="G43" s="5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3:33" s="3" customFormat="1" ht="14.25" x14ac:dyDescent="0.2">
      <c r="D44" s="5"/>
      <c r="E44" s="5"/>
      <c r="F44" s="5"/>
      <c r="G44" s="5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3:33" s="3" customFormat="1" ht="14.25" x14ac:dyDescent="0.2">
      <c r="D45" s="5"/>
      <c r="E45" s="5"/>
      <c r="F45" s="5"/>
      <c r="G45" s="5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3:33" s="3" customFormat="1" ht="14.25" x14ac:dyDescent="0.2">
      <c r="D46" s="5"/>
      <c r="E46" s="5"/>
      <c r="F46" s="5"/>
      <c r="G46" s="5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3:33" s="3" customFormat="1" ht="14.25" x14ac:dyDescent="0.2">
      <c r="D47" s="21"/>
      <c r="E47" s="21"/>
      <c r="F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3:33" x14ac:dyDescent="0.2">
      <c r="D48" s="22"/>
      <c r="E48" s="22"/>
      <c r="F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</row>
    <row r="49" spans="19:33" x14ac:dyDescent="0.2"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</row>
    <row r="50" spans="19:33" x14ac:dyDescent="0.2"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</row>
    <row r="51" spans="19:33" x14ac:dyDescent="0.2"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</row>
    <row r="52" spans="19:33" x14ac:dyDescent="0.2"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</row>
    <row r="53" spans="19:33" x14ac:dyDescent="0.2"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</row>
    <row r="54" spans="19:33" x14ac:dyDescent="0.2"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</row>
    <row r="55" spans="19:33" x14ac:dyDescent="0.2"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</row>
    <row r="56" spans="19:33" x14ac:dyDescent="0.2"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</row>
    <row r="57" spans="19:33" x14ac:dyDescent="0.2"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</row>
    <row r="58" spans="19:33" x14ac:dyDescent="0.2"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</row>
    <row r="59" spans="19:33" x14ac:dyDescent="0.2"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</row>
    <row r="60" spans="19:33" x14ac:dyDescent="0.2"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</row>
    <row r="61" spans="19:33" x14ac:dyDescent="0.2"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</row>
    <row r="62" spans="19:33" x14ac:dyDescent="0.2"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</row>
    <row r="63" spans="19:33" x14ac:dyDescent="0.2"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</row>
    <row r="64" spans="19:33" x14ac:dyDescent="0.2"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</row>
    <row r="65" spans="19:33" x14ac:dyDescent="0.2"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</row>
    <row r="66" spans="19:33" x14ac:dyDescent="0.2"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</row>
    <row r="67" spans="19:33" x14ac:dyDescent="0.2"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</row>
  </sheetData>
  <mergeCells count="5">
    <mergeCell ref="C2:R2"/>
    <mergeCell ref="C3:R3"/>
    <mergeCell ref="C5:D5"/>
    <mergeCell ref="Q5:R5"/>
    <mergeCell ref="C7:D7"/>
  </mergeCells>
  <printOptions horizontalCentered="1" verticalCentered="1"/>
  <pageMargins left="0" right="0" top="0" bottom="0" header="0" footer="0"/>
  <pageSetup scale="4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37DF093341A459B1725B370F0D6C3" ma:contentTypeVersion="12" ma:contentTypeDescription="Crear nuevo documento." ma:contentTypeScope="" ma:versionID="043a96cf69494241e6899221e57488e7">
  <xsd:schema xmlns:xsd="http://www.w3.org/2001/XMLSchema" xmlns:xs="http://www.w3.org/2001/XMLSchema" xmlns:p="http://schemas.microsoft.com/office/2006/metadata/properties" xmlns:ns2="5aff5fc1-a0e3-4d47-9a27-b4e81c198a82" xmlns:ns3="a7360780-f6b7-4420-9875-3f365c257eb2" targetNamespace="http://schemas.microsoft.com/office/2006/metadata/properties" ma:root="true" ma:fieldsID="a91f6d552c054b1f9de2af007dd732c5" ns2:_="" ns3:_="">
    <xsd:import namespace="5aff5fc1-a0e3-4d47-9a27-b4e81c198a82"/>
    <xsd:import namespace="a7360780-f6b7-4420-9875-3f365c257e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f5fc1-a0e3-4d47-9a27-b4e81c198a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60780-f6b7-4420-9875-3f365c257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1F8486-F5E0-4E32-B9BD-B4555192EF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f5fc1-a0e3-4d47-9a27-b4e81c198a82"/>
    <ds:schemaRef ds:uri="a7360780-f6b7-4420-9875-3f365c257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F5B96B-E433-44FC-A440-24F71A3EED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Ventas</vt:lpstr>
      <vt:lpstr>Precios Promedio</vt:lpstr>
      <vt:lpstr>MMP Ventanilla</vt:lpstr>
      <vt:lpstr>MMP Villa Maria</vt:lpstr>
      <vt:lpstr>MM Norte</vt:lpstr>
      <vt:lpstr>MM Sur</vt:lpstr>
      <vt:lpstr>MM Selva</vt:lpstr>
      <vt:lpstr>'MM Norte'!Área_de_impresión</vt:lpstr>
      <vt:lpstr>'MM Selva'!Área_de_impresión</vt:lpstr>
      <vt:lpstr>'MM Sur'!Área_de_impresión</vt:lpstr>
      <vt:lpstr>'MMP Ventanilla'!Área_de_impresión</vt:lpstr>
      <vt:lpstr>'MMP Villa Maria'!Área_de_impresión</vt:lpstr>
      <vt:lpstr>'Precios Promedio'!Área_de_impresión</vt:lpstr>
      <vt:lpstr>Ventas!Área_de_impresión</vt:lpstr>
    </vt:vector>
  </TitlesOfParts>
  <Manager/>
  <Company>Ministerio de Pesqueria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Oficina General de Estadistica e Informatica</dc:creator>
  <cp:keywords/>
  <dc:description/>
  <cp:lastModifiedBy>Karin Lissett Montoya Javes</cp:lastModifiedBy>
  <cp:revision/>
  <dcterms:created xsi:type="dcterms:W3CDTF">2004-02-23T20:05:54Z</dcterms:created>
  <dcterms:modified xsi:type="dcterms:W3CDTF">2023-05-26T16:33:22Z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1033-11.2.0.9747</vt:lpwstr>
  </property>
</Properties>
</file>