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3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40.xml" ContentType="application/vnd.openxmlformats-officedocument.drawingml.chart+xml"/>
  <Override PartName="/xl/drawings/drawing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43.xml" ContentType="application/vnd.openxmlformats-officedocument.drawingml.chart+xml"/>
  <Override PartName="/xl/drawings/drawing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D:\Users\Kmontoya\Downloads\Anuario Pesca y Acuicultura 2020\Pesca\"/>
    </mc:Choice>
  </mc:AlternateContent>
  <xr:revisionPtr revIDLastSave="0" documentId="13_ncr:1_{AC5F1A47-06A9-4F4C-AC40-570C1E8C6561}" xr6:coauthVersionLast="36" xr6:coauthVersionMax="47" xr10:uidLastSave="{00000000-0000-0000-0000-000000000000}"/>
  <bookViews>
    <workbookView xWindow="0" yWindow="0" windowWidth="28800" windowHeight="12225" tabRatio="877" firstSheet="1" activeTab="10" xr2:uid="{00000000-000D-0000-FFFF-FFFF00000000}"/>
  </bookViews>
  <sheets>
    <sheet name="Exportac total(TMB)" sheetId="22" r:id="rId1"/>
    <sheet name="Exportac total (US$)" sheetId="23" r:id="rId2"/>
    <sheet name="Congelado cont país" sheetId="24" r:id="rId3"/>
    <sheet name="Congelado cont país (US$)" sheetId="25" r:id="rId4"/>
    <sheet name="Enlatado cont país" sheetId="26" r:id="rId5"/>
    <sheet name="Enlatado cont país (US$)" sheetId="27" r:id="rId6"/>
    <sheet name="Langostino país" sheetId="12" r:id="rId7"/>
    <sheet name="1-Harina país" sheetId="13" r:id="rId8"/>
    <sheet name="1-Harina país (US$)" sheetId="20" r:id="rId9"/>
    <sheet name="Aceite país" sheetId="15" r:id="rId10"/>
    <sheet name="Aceite país (US$)" sheetId="21" r:id="rId11"/>
  </sheets>
  <externalReferences>
    <externalReference r:id="rId12"/>
    <externalReference r:id="rId13"/>
  </externalReferences>
  <definedNames>
    <definedName name="_xlnm._FilterDatabase" localSheetId="9" hidden="1">'Aceite país'!$H$45:$H$46</definedName>
    <definedName name="_xlnm._FilterDatabase" localSheetId="10" hidden="1">'Aceite país (US$)'!$F$47:$F$48</definedName>
    <definedName name="Print_Area" localSheetId="7">'1-Harina país'!$B$2:$Q$64</definedName>
    <definedName name="Print_Area" localSheetId="8">'1-Harina país (US$)'!$B$2:$P$63</definedName>
    <definedName name="Print_Area" localSheetId="9">'Aceite país'!$B$2:$Q$53</definedName>
    <definedName name="Print_Area" localSheetId="10">'Aceite país (US$)'!$B$2:$Q$54</definedName>
    <definedName name="Print_Area" localSheetId="2">'Congelado cont país'!$A$1:$R$113</definedName>
    <definedName name="Print_Area" localSheetId="3">'Congelado cont país (US$)'!$A$1:$R$115</definedName>
    <definedName name="Print_Area" localSheetId="4">'Enlatado cont país'!$A$1:$S$97</definedName>
    <definedName name="Print_Area" localSheetId="5">'Enlatado cont país (US$)'!$B$2:$R$98</definedName>
    <definedName name="Print_Area" localSheetId="1">'Exportac total (US$)'!$C$1:$S$78</definedName>
    <definedName name="Print_Area" localSheetId="0">'Exportac total(TMB)'!$C$1:$S$79</definedName>
    <definedName name="Print_Area" localSheetId="6">'Langostino país'!$B$2:$L$37</definedName>
  </definedNames>
  <calcPr calcId="191028"/>
</workbook>
</file>

<file path=xl/calcChain.xml><?xml version="1.0" encoding="utf-8"?>
<calcChain xmlns="http://schemas.openxmlformats.org/spreadsheetml/2006/main">
  <c r="D53" i="25" l="1"/>
  <c r="E43" i="20"/>
  <c r="E44" i="20"/>
  <c r="E45" i="20"/>
  <c r="E46" i="20"/>
  <c r="E47" i="20"/>
  <c r="E48" i="20"/>
  <c r="E49" i="20"/>
  <c r="E50" i="20"/>
  <c r="E51" i="20"/>
  <c r="E52" i="20"/>
  <c r="E53" i="20"/>
  <c r="E42" i="20"/>
  <c r="V40" i="13"/>
  <c r="V41" i="13"/>
  <c r="V42" i="13"/>
  <c r="V43" i="13"/>
  <c r="V44" i="13"/>
  <c r="V45" i="13"/>
  <c r="V46" i="13"/>
  <c r="V47" i="13"/>
  <c r="V48" i="13"/>
  <c r="V49" i="13"/>
  <c r="V50" i="13"/>
  <c r="V39" i="13"/>
  <c r="G34" i="15"/>
  <c r="G35" i="15"/>
  <c r="G36" i="15"/>
  <c r="G37" i="15"/>
  <c r="G38" i="15"/>
  <c r="G39" i="15"/>
  <c r="G40" i="15"/>
  <c r="G41" i="15"/>
  <c r="G33" i="15"/>
  <c r="M94" i="25"/>
  <c r="M93" i="25"/>
  <c r="M92" i="25"/>
  <c r="M91" i="25"/>
  <c r="M90" i="25"/>
  <c r="G10" i="22" l="1"/>
  <c r="H10" i="22"/>
  <c r="I10" i="22"/>
  <c r="J10" i="22"/>
  <c r="K10" i="22"/>
  <c r="L10" i="22"/>
  <c r="M10" i="22"/>
  <c r="N10" i="22"/>
  <c r="O10" i="22"/>
  <c r="P10" i="22"/>
  <c r="Q10" i="22"/>
  <c r="R10" i="22"/>
  <c r="F11" i="22"/>
  <c r="F10" i="22" s="1"/>
  <c r="G13" i="22"/>
  <c r="H13" i="22"/>
  <c r="I13" i="22"/>
  <c r="J13" i="22"/>
  <c r="K13" i="22"/>
  <c r="L13" i="22"/>
  <c r="M13" i="22"/>
  <c r="N13" i="22"/>
  <c r="O13" i="22"/>
  <c r="P13" i="22"/>
  <c r="Q13" i="22"/>
  <c r="R13" i="22"/>
  <c r="F14" i="22"/>
  <c r="F15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F18" i="22"/>
  <c r="F17" i="22" s="1"/>
  <c r="F53" i="22" s="1"/>
  <c r="G20" i="22"/>
  <c r="H20" i="22"/>
  <c r="I20" i="22"/>
  <c r="J20" i="22"/>
  <c r="K20" i="22"/>
  <c r="L20" i="22"/>
  <c r="M20" i="22"/>
  <c r="N20" i="22"/>
  <c r="O20" i="22"/>
  <c r="P20" i="22"/>
  <c r="Q20" i="22"/>
  <c r="R20" i="22"/>
  <c r="F22" i="22"/>
  <c r="F23" i="22"/>
  <c r="F24" i="22"/>
  <c r="F55" i="22" s="1"/>
  <c r="F25" i="22"/>
  <c r="F27" i="22"/>
  <c r="F50" i="22" s="1"/>
  <c r="G10" i="23"/>
  <c r="H10" i="23"/>
  <c r="I10" i="23"/>
  <c r="J10" i="23"/>
  <c r="K10" i="23"/>
  <c r="L10" i="23"/>
  <c r="M10" i="23"/>
  <c r="N10" i="23"/>
  <c r="O10" i="23"/>
  <c r="P10" i="23"/>
  <c r="Q10" i="23"/>
  <c r="R10" i="23"/>
  <c r="F11" i="23"/>
  <c r="F10" i="23" s="1"/>
  <c r="F50" i="23" s="1"/>
  <c r="G13" i="23"/>
  <c r="H13" i="23"/>
  <c r="I13" i="23"/>
  <c r="J13" i="23"/>
  <c r="K13" i="23"/>
  <c r="L13" i="23"/>
  <c r="M13" i="23"/>
  <c r="N13" i="23"/>
  <c r="O13" i="23"/>
  <c r="P13" i="23"/>
  <c r="Q13" i="23"/>
  <c r="R13" i="23"/>
  <c r="F14" i="23"/>
  <c r="F15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F18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F22" i="23"/>
  <c r="F53" i="23" s="1"/>
  <c r="F23" i="23"/>
  <c r="F24" i="23"/>
  <c r="F54" i="23" s="1"/>
  <c r="F25" i="23"/>
  <c r="F27" i="23"/>
  <c r="F49" i="23" s="1"/>
  <c r="E10" i="24"/>
  <c r="F10" i="24"/>
  <c r="G10" i="24"/>
  <c r="H10" i="24"/>
  <c r="I10" i="24"/>
  <c r="J10" i="24"/>
  <c r="K10" i="24"/>
  <c r="L10" i="24"/>
  <c r="M10" i="24"/>
  <c r="N10" i="24"/>
  <c r="O10" i="24"/>
  <c r="P10" i="24"/>
  <c r="D12" i="24"/>
  <c r="N100" i="24" s="1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D53" i="24"/>
  <c r="N99" i="24" s="1"/>
  <c r="D54" i="24"/>
  <c r="N102" i="24" s="1"/>
  <c r="D55" i="24"/>
  <c r="N101" i="24" s="1"/>
  <c r="D56" i="24"/>
  <c r="D57" i="24"/>
  <c r="D58" i="24"/>
  <c r="D59" i="24"/>
  <c r="D60" i="24"/>
  <c r="D61" i="24"/>
  <c r="D62" i="24"/>
  <c r="E64" i="24"/>
  <c r="F64" i="24"/>
  <c r="G64" i="24"/>
  <c r="H64" i="24"/>
  <c r="I64" i="24"/>
  <c r="J64" i="24"/>
  <c r="K64" i="24"/>
  <c r="L64" i="24"/>
  <c r="M64" i="24"/>
  <c r="N64" i="24"/>
  <c r="O64" i="24"/>
  <c r="P64" i="24"/>
  <c r="D66" i="24"/>
  <c r="D67" i="24"/>
  <c r="D68" i="24"/>
  <c r="D69" i="24"/>
  <c r="D70" i="24"/>
  <c r="E72" i="24"/>
  <c r="F72" i="24"/>
  <c r="G72" i="24"/>
  <c r="H72" i="24"/>
  <c r="I72" i="24"/>
  <c r="J72" i="24"/>
  <c r="K72" i="24"/>
  <c r="L72" i="24"/>
  <c r="M72" i="24"/>
  <c r="N72" i="24"/>
  <c r="O72" i="24"/>
  <c r="P72" i="24"/>
  <c r="D74" i="24"/>
  <c r="D75" i="24"/>
  <c r="N104" i="24"/>
  <c r="E10" i="25"/>
  <c r="F10" i="25"/>
  <c r="G10" i="25"/>
  <c r="H10" i="25"/>
  <c r="I10" i="25"/>
  <c r="J10" i="25"/>
  <c r="K10" i="25"/>
  <c r="L10" i="25"/>
  <c r="M10" i="25"/>
  <c r="N10" i="25"/>
  <c r="O10" i="25"/>
  <c r="P10" i="25"/>
  <c r="D12" i="25"/>
  <c r="N102" i="25" s="1"/>
  <c r="D13" i="25"/>
  <c r="D14" i="25"/>
  <c r="N106" i="25" s="1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D34" i="25"/>
  <c r="N105" i="25" s="1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N101" i="25"/>
  <c r="D54" i="25"/>
  <c r="N104" i="25" s="1"/>
  <c r="D55" i="25"/>
  <c r="N103" i="25" s="1"/>
  <c r="D56" i="25"/>
  <c r="D57" i="25"/>
  <c r="D58" i="25"/>
  <c r="D59" i="25"/>
  <c r="D60" i="25"/>
  <c r="D61" i="25"/>
  <c r="D62" i="25"/>
  <c r="E64" i="25"/>
  <c r="F64" i="25"/>
  <c r="G64" i="25"/>
  <c r="H64" i="25"/>
  <c r="I64" i="25"/>
  <c r="J64" i="25"/>
  <c r="K64" i="25"/>
  <c r="L64" i="25"/>
  <c r="M64" i="25"/>
  <c r="N64" i="25"/>
  <c r="O64" i="25"/>
  <c r="P64" i="25"/>
  <c r="D66" i="25"/>
  <c r="D67" i="25"/>
  <c r="D68" i="25"/>
  <c r="D69" i="25"/>
  <c r="D70" i="25"/>
  <c r="E72" i="25"/>
  <c r="F72" i="25"/>
  <c r="G72" i="25"/>
  <c r="H72" i="25"/>
  <c r="I72" i="25"/>
  <c r="J72" i="25"/>
  <c r="K72" i="25"/>
  <c r="L72" i="25"/>
  <c r="M72" i="25"/>
  <c r="N72" i="25"/>
  <c r="O72" i="25"/>
  <c r="P72" i="25"/>
  <c r="D74" i="25"/>
  <c r="D75" i="25"/>
  <c r="F8" i="26"/>
  <c r="G8" i="26"/>
  <c r="H8" i="26"/>
  <c r="I8" i="26"/>
  <c r="J8" i="26"/>
  <c r="K8" i="26"/>
  <c r="L8" i="26"/>
  <c r="M8" i="26"/>
  <c r="N8" i="26"/>
  <c r="O8" i="26"/>
  <c r="P8" i="26"/>
  <c r="Q8" i="26"/>
  <c r="E10" i="26"/>
  <c r="E11" i="26"/>
  <c r="L56" i="26" s="1"/>
  <c r="E12" i="26"/>
  <c r="E13" i="26"/>
  <c r="E14" i="26"/>
  <c r="E15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E19" i="26"/>
  <c r="L55" i="26" s="1"/>
  <c r="E20" i="26"/>
  <c r="L57" i="26" s="1"/>
  <c r="E21" i="26"/>
  <c r="E22" i="26"/>
  <c r="L59" i="26" s="1"/>
  <c r="E23" i="26"/>
  <c r="E24" i="26"/>
  <c r="E25" i="26"/>
  <c r="E26" i="26"/>
  <c r="E27" i="26"/>
  <c r="E28" i="26"/>
  <c r="E29" i="26"/>
  <c r="F31" i="26"/>
  <c r="G31" i="26"/>
  <c r="H31" i="26"/>
  <c r="I31" i="26"/>
  <c r="J31" i="26"/>
  <c r="K31" i="26"/>
  <c r="L31" i="26"/>
  <c r="M31" i="26"/>
  <c r="N31" i="26"/>
  <c r="O31" i="26"/>
  <c r="P31" i="26"/>
  <c r="Q31" i="26"/>
  <c r="E33" i="26"/>
  <c r="E34" i="26"/>
  <c r="E35" i="26"/>
  <c r="E36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E40" i="26"/>
  <c r="E41" i="26"/>
  <c r="L58" i="26"/>
  <c r="F9" i="27"/>
  <c r="G9" i="27"/>
  <c r="H9" i="27"/>
  <c r="I9" i="27"/>
  <c r="J9" i="27"/>
  <c r="K9" i="27"/>
  <c r="L9" i="27"/>
  <c r="M9" i="27"/>
  <c r="N9" i="27"/>
  <c r="O9" i="27"/>
  <c r="P9" i="27"/>
  <c r="Q9" i="27"/>
  <c r="E11" i="27"/>
  <c r="N61" i="27" s="1"/>
  <c r="E12" i="27"/>
  <c r="N63" i="27" s="1"/>
  <c r="E13" i="27"/>
  <c r="E14" i="27"/>
  <c r="E15" i="27"/>
  <c r="E16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E20" i="27"/>
  <c r="N62" i="27" s="1"/>
  <c r="E21" i="27"/>
  <c r="N64" i="27" s="1"/>
  <c r="E22" i="27"/>
  <c r="N65" i="27" s="1"/>
  <c r="E23" i="27"/>
  <c r="N66" i="27" s="1"/>
  <c r="E24" i="27"/>
  <c r="E25" i="27"/>
  <c r="E26" i="27"/>
  <c r="E27" i="27"/>
  <c r="E28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E32" i="27"/>
  <c r="E33" i="27"/>
  <c r="E34" i="27"/>
  <c r="E35" i="27"/>
  <c r="F37" i="27"/>
  <c r="G37" i="27"/>
  <c r="H37" i="27"/>
  <c r="I37" i="27"/>
  <c r="J37" i="27"/>
  <c r="K37" i="27"/>
  <c r="L37" i="27"/>
  <c r="M37" i="27"/>
  <c r="N37" i="27"/>
  <c r="O37" i="27"/>
  <c r="P37" i="27"/>
  <c r="Q37" i="27"/>
  <c r="E39" i="27"/>
  <c r="E40" i="27"/>
  <c r="F9" i="12"/>
  <c r="G9" i="12"/>
  <c r="H9" i="12"/>
  <c r="I9" i="12"/>
  <c r="J9" i="12"/>
  <c r="K9" i="12"/>
  <c r="D11" i="12"/>
  <c r="E11" i="12"/>
  <c r="D12" i="12"/>
  <c r="E12" i="12"/>
  <c r="D13" i="12"/>
  <c r="E13" i="12"/>
  <c r="D14" i="12"/>
  <c r="E14" i="12"/>
  <c r="D15" i="12"/>
  <c r="E15" i="12"/>
  <c r="F17" i="12"/>
  <c r="G17" i="12"/>
  <c r="H17" i="12"/>
  <c r="I17" i="12"/>
  <c r="J17" i="12"/>
  <c r="K17" i="12"/>
  <c r="D19" i="12"/>
  <c r="E19" i="12"/>
  <c r="D20" i="12"/>
  <c r="E20" i="12"/>
  <c r="D21" i="12"/>
  <c r="E21" i="12"/>
  <c r="D23" i="12"/>
  <c r="E23" i="12"/>
  <c r="D24" i="12"/>
  <c r="E24" i="12"/>
  <c r="F26" i="12"/>
  <c r="G26" i="12"/>
  <c r="H26" i="12"/>
  <c r="H7" i="12" s="1"/>
  <c r="I26" i="12"/>
  <c r="J26" i="12"/>
  <c r="K26" i="12"/>
  <c r="D28" i="12"/>
  <c r="E28" i="12"/>
  <c r="D29" i="12"/>
  <c r="E29" i="12"/>
  <c r="D30" i="12"/>
  <c r="E30" i="12"/>
  <c r="D32" i="12"/>
  <c r="E32" i="12"/>
  <c r="E7" i="13"/>
  <c r="F7" i="13"/>
  <c r="G7" i="13"/>
  <c r="H7" i="13"/>
  <c r="I7" i="13"/>
  <c r="J7" i="13"/>
  <c r="K7" i="13"/>
  <c r="L7" i="13"/>
  <c r="M7" i="13"/>
  <c r="N7" i="13"/>
  <c r="O7" i="13"/>
  <c r="P7" i="13"/>
  <c r="D9" i="13"/>
  <c r="W39" i="13" s="1"/>
  <c r="D10" i="13"/>
  <c r="D11" i="13"/>
  <c r="D12" i="13"/>
  <c r="W42" i="13" s="1"/>
  <c r="D13" i="13"/>
  <c r="W43" i="13" s="1"/>
  <c r="D14" i="13"/>
  <c r="D15" i="13"/>
  <c r="D16" i="13"/>
  <c r="W46" i="13" s="1"/>
  <c r="D17" i="13"/>
  <c r="W47" i="13" s="1"/>
  <c r="D18" i="13"/>
  <c r="D19" i="13"/>
  <c r="D20" i="13"/>
  <c r="W50" i="13" s="1"/>
  <c r="D21" i="13"/>
  <c r="D22" i="13"/>
  <c r="D23" i="13"/>
  <c r="D24" i="13"/>
  <c r="D25" i="13"/>
  <c r="D26" i="13"/>
  <c r="D27" i="13"/>
  <c r="D28" i="13"/>
  <c r="D29" i="13"/>
  <c r="D30" i="13"/>
  <c r="W40" i="13"/>
  <c r="W41" i="13"/>
  <c r="W44" i="13"/>
  <c r="W45" i="13"/>
  <c r="W48" i="13"/>
  <c r="W49" i="13"/>
  <c r="E7" i="20"/>
  <c r="F7" i="20"/>
  <c r="G7" i="20"/>
  <c r="H7" i="20"/>
  <c r="I7" i="20"/>
  <c r="J7" i="20"/>
  <c r="K7" i="20"/>
  <c r="L7" i="20"/>
  <c r="M7" i="20"/>
  <c r="N7" i="20"/>
  <c r="O7" i="20"/>
  <c r="P7" i="20"/>
  <c r="D9" i="20"/>
  <c r="F42" i="20" s="1"/>
  <c r="D10" i="20"/>
  <c r="D11" i="20"/>
  <c r="D12" i="20"/>
  <c r="D13" i="20"/>
  <c r="F46" i="20" s="1"/>
  <c r="D14" i="20"/>
  <c r="D15" i="20"/>
  <c r="D16" i="20"/>
  <c r="F49" i="20" s="1"/>
  <c r="D17" i="20"/>
  <c r="F50" i="20" s="1"/>
  <c r="D18" i="20"/>
  <c r="D19" i="20"/>
  <c r="D20" i="20"/>
  <c r="F53" i="20" s="1"/>
  <c r="D21" i="20"/>
  <c r="D22" i="20"/>
  <c r="D23" i="20"/>
  <c r="D24" i="20"/>
  <c r="D25" i="20"/>
  <c r="D26" i="20"/>
  <c r="D27" i="20"/>
  <c r="D28" i="20"/>
  <c r="D29" i="20"/>
  <c r="F43" i="20"/>
  <c r="F44" i="20"/>
  <c r="F45" i="20"/>
  <c r="F47" i="20"/>
  <c r="F48" i="20"/>
  <c r="F51" i="20"/>
  <c r="F52" i="20"/>
  <c r="E7" i="15"/>
  <c r="F7" i="15"/>
  <c r="G7" i="15"/>
  <c r="H7" i="15"/>
  <c r="I7" i="15"/>
  <c r="J7" i="15"/>
  <c r="K7" i="15"/>
  <c r="L7" i="15"/>
  <c r="M7" i="15"/>
  <c r="N7" i="15"/>
  <c r="O7" i="15"/>
  <c r="P7" i="15"/>
  <c r="D9" i="15"/>
  <c r="D10" i="15"/>
  <c r="H34" i="15" s="1"/>
  <c r="D11" i="15"/>
  <c r="D12" i="15"/>
  <c r="H36" i="15" s="1"/>
  <c r="D13" i="15"/>
  <c r="H37" i="15" s="1"/>
  <c r="D14" i="15"/>
  <c r="D15" i="15"/>
  <c r="D16" i="15"/>
  <c r="H40" i="15" s="1"/>
  <c r="D17" i="15"/>
  <c r="H41" i="15" s="1"/>
  <c r="D18" i="15"/>
  <c r="D19" i="15"/>
  <c r="D20" i="15"/>
  <c r="D21" i="15"/>
  <c r="D22" i="15"/>
  <c r="D23" i="15"/>
  <c r="D24" i="15"/>
  <c r="H35" i="15"/>
  <c r="H38" i="15"/>
  <c r="H39" i="15"/>
  <c r="E7" i="21"/>
  <c r="F7" i="21"/>
  <c r="G7" i="21"/>
  <c r="H7" i="21"/>
  <c r="I7" i="21"/>
  <c r="J7" i="21"/>
  <c r="K7" i="21"/>
  <c r="L7" i="21"/>
  <c r="M7" i="21"/>
  <c r="N7" i="21"/>
  <c r="O7" i="21"/>
  <c r="P7" i="21"/>
  <c r="D9" i="21"/>
  <c r="F35" i="21" s="1"/>
  <c r="D10" i="21"/>
  <c r="D11" i="21"/>
  <c r="F37" i="21" s="1"/>
  <c r="D12" i="21"/>
  <c r="F38" i="21" s="1"/>
  <c r="D13" i="21"/>
  <c r="F39" i="21" s="1"/>
  <c r="D14" i="21"/>
  <c r="F40" i="21" s="1"/>
  <c r="D15" i="21"/>
  <c r="D16" i="21"/>
  <c r="F42" i="21" s="1"/>
  <c r="D17" i="21"/>
  <c r="F43" i="21" s="1"/>
  <c r="D18" i="21"/>
  <c r="D19" i="21"/>
  <c r="D20" i="21"/>
  <c r="D21" i="21"/>
  <c r="D22" i="21"/>
  <c r="D23" i="21"/>
  <c r="D24" i="21"/>
  <c r="E35" i="21"/>
  <c r="E36" i="21"/>
  <c r="F36" i="21"/>
  <c r="E37" i="21"/>
  <c r="E38" i="21"/>
  <c r="E39" i="21"/>
  <c r="E40" i="21"/>
  <c r="E41" i="21"/>
  <c r="F41" i="21"/>
  <c r="E42" i="21"/>
  <c r="E43" i="21"/>
  <c r="N7" i="27" l="1"/>
  <c r="I7" i="27"/>
  <c r="F7" i="27"/>
  <c r="O8" i="25"/>
  <c r="L8" i="25"/>
  <c r="G8" i="25"/>
  <c r="J8" i="24"/>
  <c r="F13" i="22"/>
  <c r="F52" i="22" s="1"/>
  <c r="D7" i="20"/>
  <c r="F54" i="20" s="1"/>
  <c r="E26" i="12"/>
  <c r="I7" i="12"/>
  <c r="E9" i="12"/>
  <c r="D26" i="12"/>
  <c r="D9" i="12"/>
  <c r="J7" i="27"/>
  <c r="E9" i="27"/>
  <c r="N52" i="27" s="1"/>
  <c r="Q7" i="27"/>
  <c r="M7" i="27"/>
  <c r="E38" i="26"/>
  <c r="E58" i="26" s="1"/>
  <c r="K6" i="26"/>
  <c r="N6" i="26"/>
  <c r="J6" i="26"/>
  <c r="O6" i="26"/>
  <c r="G6" i="26"/>
  <c r="Q6" i="26"/>
  <c r="M6" i="26"/>
  <c r="I6" i="26"/>
  <c r="F6" i="26"/>
  <c r="P6" i="26"/>
  <c r="L6" i="26"/>
  <c r="H6" i="26"/>
  <c r="P8" i="25"/>
  <c r="H8" i="25"/>
  <c r="D72" i="25"/>
  <c r="N94" i="25" s="1"/>
  <c r="N8" i="25"/>
  <c r="J8" i="25"/>
  <c r="F8" i="25"/>
  <c r="N8" i="24"/>
  <c r="F8" i="24"/>
  <c r="D64" i="24"/>
  <c r="N94" i="24" s="1"/>
  <c r="Q8" i="23"/>
  <c r="M8" i="23"/>
  <c r="I8" i="23"/>
  <c r="R8" i="23"/>
  <c r="R6" i="23" s="1"/>
  <c r="N8" i="23"/>
  <c r="J8" i="23"/>
  <c r="J6" i="23" s="1"/>
  <c r="F20" i="23"/>
  <c r="F48" i="23" s="1"/>
  <c r="Q8" i="22"/>
  <c r="I8" i="22"/>
  <c r="M8" i="22"/>
  <c r="P8" i="22"/>
  <c r="H8" i="22"/>
  <c r="R8" i="22"/>
  <c r="N8" i="22"/>
  <c r="J8" i="22"/>
  <c r="L8" i="22"/>
  <c r="F48" i="21"/>
  <c r="D7" i="13"/>
  <c r="J7" i="12"/>
  <c r="D51" i="24"/>
  <c r="N93" i="24" s="1"/>
  <c r="N103" i="24"/>
  <c r="D32" i="24"/>
  <c r="N92" i="24" s="1"/>
  <c r="D7" i="21"/>
  <c r="F47" i="21" s="1"/>
  <c r="D64" i="25"/>
  <c r="N93" i="25" s="1"/>
  <c r="K8" i="25"/>
  <c r="Q6" i="23"/>
  <c r="H6" i="22"/>
  <c r="F7" i="12"/>
  <c r="I6" i="23"/>
  <c r="D7" i="15"/>
  <c r="H45" i="15" s="1"/>
  <c r="H33" i="15"/>
  <c r="L54" i="26"/>
  <c r="L53" i="26" s="1"/>
  <c r="E8" i="26"/>
  <c r="W51" i="13"/>
  <c r="K7" i="12"/>
  <c r="G7" i="12"/>
  <c r="E18" i="27"/>
  <c r="N53" i="27" s="1"/>
  <c r="P7" i="27"/>
  <c r="L7" i="27"/>
  <c r="H7" i="27"/>
  <c r="D10" i="24"/>
  <c r="N91" i="24" s="1"/>
  <c r="M8" i="24"/>
  <c r="I8" i="24"/>
  <c r="E8" i="24"/>
  <c r="F13" i="23"/>
  <c r="P8" i="23"/>
  <c r="L8" i="23"/>
  <c r="H8" i="23"/>
  <c r="Q6" i="22"/>
  <c r="I6" i="22"/>
  <c r="E30" i="27"/>
  <c r="N54" i="27" s="1"/>
  <c r="P8" i="24"/>
  <c r="H8" i="24"/>
  <c r="E17" i="12"/>
  <c r="E7" i="12" s="1"/>
  <c r="E37" i="27"/>
  <c r="N55" i="27" s="1"/>
  <c r="O7" i="27"/>
  <c r="K7" i="27"/>
  <c r="G7" i="27"/>
  <c r="E17" i="26"/>
  <c r="E56" i="26" s="1"/>
  <c r="D51" i="25"/>
  <c r="N92" i="25" s="1"/>
  <c r="D10" i="25"/>
  <c r="N90" i="25" s="1"/>
  <c r="M8" i="25"/>
  <c r="I8" i="25"/>
  <c r="E8" i="25"/>
  <c r="D72" i="24"/>
  <c r="N95" i="24" s="1"/>
  <c r="O8" i="24"/>
  <c r="K8" i="24"/>
  <c r="G8" i="24"/>
  <c r="M6" i="23"/>
  <c r="F20" i="22"/>
  <c r="F49" i="22" s="1"/>
  <c r="F54" i="22"/>
  <c r="F8" i="22"/>
  <c r="F51" i="22"/>
  <c r="O8" i="22"/>
  <c r="K8" i="22"/>
  <c r="G8" i="22"/>
  <c r="L8" i="24"/>
  <c r="F17" i="23"/>
  <c r="F52" i="23" s="1"/>
  <c r="R6" i="22"/>
  <c r="D17" i="12"/>
  <c r="E31" i="26"/>
  <c r="E57" i="26" s="1"/>
  <c r="D32" i="25"/>
  <c r="N91" i="25" s="1"/>
  <c r="O8" i="23"/>
  <c r="K8" i="23"/>
  <c r="G8" i="23"/>
  <c r="N6" i="22"/>
  <c r="N95" i="25" l="1"/>
  <c r="N51" i="27"/>
  <c r="D7" i="12"/>
  <c r="N6" i="23"/>
  <c r="P6" i="22"/>
  <c r="J6" i="22"/>
  <c r="M6" i="22"/>
  <c r="L6" i="22"/>
  <c r="H46" i="15"/>
  <c r="H42" i="15" s="1"/>
  <c r="H32" i="15" s="1"/>
  <c r="G6" i="23"/>
  <c r="F51" i="23"/>
  <c r="F8" i="23"/>
  <c r="D8" i="24"/>
  <c r="N105" i="24" s="1"/>
  <c r="N98" i="24" s="1"/>
  <c r="E7" i="27"/>
  <c r="N67" i="27" s="1"/>
  <c r="N60" i="27" s="1"/>
  <c r="E6" i="26"/>
  <c r="M53" i="26" s="1"/>
  <c r="E55" i="26"/>
  <c r="F44" i="21"/>
  <c r="K6" i="23"/>
  <c r="G6" i="22"/>
  <c r="F6" i="22"/>
  <c r="F48" i="22"/>
  <c r="D8" i="25"/>
  <c r="N107" i="25" s="1"/>
  <c r="N100" i="25" s="1"/>
  <c r="H6" i="23"/>
  <c r="O6" i="22"/>
  <c r="P6" i="23"/>
  <c r="O6" i="23"/>
  <c r="K6" i="22"/>
  <c r="L6" i="23"/>
  <c r="F34" i="21" l="1"/>
  <c r="F31" i="21"/>
  <c r="F47" i="23"/>
  <c r="F6" i="23"/>
  <c r="N90" i="24"/>
  <c r="H29" i="15"/>
  <c r="I42" i="15" s="1"/>
  <c r="E54" i="26"/>
  <c r="F55" i="26" s="1"/>
  <c r="G37" i="21" l="1"/>
  <c r="G36" i="21"/>
  <c r="G41" i="21"/>
  <c r="G40" i="21"/>
  <c r="G42" i="21"/>
  <c r="G39" i="21"/>
  <c r="G38" i="21"/>
  <c r="G35" i="21"/>
  <c r="G43" i="21"/>
  <c r="F58" i="26"/>
  <c r="F56" i="26"/>
  <c r="F57" i="26"/>
  <c r="I36" i="15"/>
  <c r="I35" i="15"/>
  <c r="I40" i="15"/>
  <c r="I39" i="15"/>
  <c r="I34" i="15"/>
  <c r="I38" i="15"/>
  <c r="I41" i="15"/>
  <c r="I37" i="15"/>
  <c r="I33" i="15"/>
  <c r="G44" i="21"/>
  <c r="I29" i="15" l="1"/>
  <c r="G31" i="21"/>
</calcChain>
</file>

<file path=xl/sharedStrings.xml><?xml version="1.0" encoding="utf-8"?>
<sst xmlns="http://schemas.openxmlformats.org/spreadsheetml/2006/main" count="1665" uniqueCount="176">
  <si>
    <t>PERÚ: EXPORTACIÓN DE PRODUCTOS HIDROBIOLÓGICOS SEGÚN UTILIZACIÓN, 2020</t>
  </si>
  <si>
    <t>(TMB)</t>
  </si>
  <si>
    <t>Tipo de Utilización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</si>
  <si>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</si>
  <si>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</si>
  <si>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</si>
  <si>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</si>
  <si>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</si>
  <si>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</si>
  <si>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</si>
  <si>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</si>
  <si>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</si>
  <si>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</si>
  <si>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</si>
  <si>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</si>
  <si>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</si>
  <si>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Consumo Humano Directo</t>
  </si>
  <si>
    <t xml:space="preserve"> 1.1</t>
  </si>
  <si>
    <t>Enlatado</t>
  </si>
  <si>
    <t>Marítimo</t>
  </si>
  <si>
    <t xml:space="preserve"> 1.2</t>
  </si>
  <si>
    <t>Congelado</t>
  </si>
  <si>
    <t>Continental</t>
  </si>
  <si>
    <t>1.3</t>
  </si>
  <si>
    <t>Curado</t>
  </si>
  <si>
    <t>Consumo Humano Indirecto</t>
  </si>
  <si>
    <t xml:space="preserve">Harina </t>
  </si>
  <si>
    <t>Harina Residual</t>
  </si>
  <si>
    <t>Aceite Crudo</t>
  </si>
  <si>
    <t>Otros Aceites</t>
  </si>
  <si>
    <t>Otros</t>
  </si>
  <si>
    <t>Fuente: Superintendencia Nacional de Aduanas y de Administración Tributaria (SUNAT) - Oficina de Estadística.</t>
  </si>
  <si>
    <t>Elaboración: PRODUCE-OGEIEE-OEE.</t>
  </si>
  <si>
    <t>CONSUMO HUMANO DIRECTO</t>
  </si>
  <si>
    <t>CONSUMO HUMANO INDIRECTO</t>
  </si>
  <si>
    <t>CONSUMO  NO ALIMENTICIO</t>
  </si>
  <si>
    <t>ENLATADO</t>
  </si>
  <si>
    <t xml:space="preserve">CONGELADO  </t>
  </si>
  <si>
    <t xml:space="preserve">CURADO  </t>
  </si>
  <si>
    <t xml:space="preserve"> 2.1</t>
  </si>
  <si>
    <t>HARINA</t>
  </si>
  <si>
    <t>2.2</t>
  </si>
  <si>
    <t>ACEITE CRUDO</t>
  </si>
  <si>
    <t>PERÚ: VALOR DE LA EXPORTACIÓN DE PRODUCTOS HIDROBIOLÓGICOS SEGÚN UTILIZACIÓN, 2020</t>
  </si>
  <si>
    <t>(Miles de US$ FOB)</t>
  </si>
  <si>
    <t/>
  </si>
  <si>
    <t xml:space="preserve">  PERÚ: EXPORTACIÓN  DE PESCADOS Y MARISCOS  CONGELADOS SEGÚN CONTINENTE Y PAÍS DE DESTINO, 2020</t>
  </si>
  <si>
    <t>País de Destino</t>
  </si>
  <si>
    <t>Europa</t>
  </si>
  <si>
    <t>España</t>
  </si>
  <si>
    <t>Francia</t>
  </si>
  <si>
    <t>Italia</t>
  </si>
  <si>
    <t>Bélgica</t>
  </si>
  <si>
    <t>-</t>
  </si>
  <si>
    <t>Rusia</t>
  </si>
  <si>
    <t>Alemania</t>
  </si>
  <si>
    <t>Países Bajos</t>
  </si>
  <si>
    <t>Portugal</t>
  </si>
  <si>
    <t>Polonia</t>
  </si>
  <si>
    <t>Reino Unido</t>
  </si>
  <si>
    <t>Lituania</t>
  </si>
  <si>
    <t>Estonia</t>
  </si>
  <si>
    <t>Dinamarca</t>
  </si>
  <si>
    <t>Islandia</t>
  </si>
  <si>
    <t>Ucrania</t>
  </si>
  <si>
    <t>Noruega</t>
  </si>
  <si>
    <t>Bulgaria</t>
  </si>
  <si>
    <t>Grecia</t>
  </si>
  <si>
    <t>América</t>
  </si>
  <si>
    <t>Estados Unidos</t>
  </si>
  <si>
    <t>Canadá</t>
  </si>
  <si>
    <t>México</t>
  </si>
  <si>
    <t>Brasil</t>
  </si>
  <si>
    <t>Ecuador</t>
  </si>
  <si>
    <t>Guadalupe</t>
  </si>
  <si>
    <t>Colombia</t>
  </si>
  <si>
    <t>Chile</t>
  </si>
  <si>
    <t>Panamá</t>
  </si>
  <si>
    <t>Venezuela</t>
  </si>
  <si>
    <t>Puerto Rico</t>
  </si>
  <si>
    <t>Martinica</t>
  </si>
  <si>
    <t>Guatemala</t>
  </si>
  <si>
    <t>Costa Rica</t>
  </si>
  <si>
    <t>República Dominicana</t>
  </si>
  <si>
    <t>Asia</t>
  </si>
  <si>
    <t>China</t>
  </si>
  <si>
    <t>Corea Del Sur</t>
  </si>
  <si>
    <t>Tailandia</t>
  </si>
  <si>
    <t>Japón</t>
  </si>
  <si>
    <t>Taiwán</t>
  </si>
  <si>
    <t>Vietnam</t>
  </si>
  <si>
    <t>Singapur</t>
  </si>
  <si>
    <t>Malasia</t>
  </si>
  <si>
    <t>Filipinas</t>
  </si>
  <si>
    <t>África</t>
  </si>
  <si>
    <t>Sudáfrica</t>
  </si>
  <si>
    <t>Argelia</t>
  </si>
  <si>
    <t>Marruecos</t>
  </si>
  <si>
    <t>Ghana</t>
  </si>
  <si>
    <t>Oceanía</t>
  </si>
  <si>
    <t>Australia</t>
  </si>
  <si>
    <t>Nueva Zelanda</t>
  </si>
  <si>
    <t>America</t>
  </si>
  <si>
    <t>Asía</t>
  </si>
  <si>
    <t>Africa</t>
  </si>
  <si>
    <t>Corea del Sur</t>
  </si>
  <si>
    <t xml:space="preserve">  PERÚ: VALOR DE LA EXPORTACIÓN  DE PESCADOS Y MARISCOS  CONGELADOS SEGÚN CONTINENTE Y PAÍS DE DESTINO, 2020</t>
  </si>
  <si>
    <t>PERÚ: EXPORTACIÓN  DE ENLATADO DE PESCADOS Y MARISCOS SEGÚN CONTINENTE Y PAÍS DE DESTINO, 2020</t>
  </si>
  <si>
    <t>Bolivia</t>
  </si>
  <si>
    <t>Uruguay</t>
  </si>
  <si>
    <t>Curacao</t>
  </si>
  <si>
    <t>ESPAÑA</t>
  </si>
  <si>
    <t>COLOMBIA</t>
  </si>
  <si>
    <t>ITALIA</t>
  </si>
  <si>
    <t>PANAMA</t>
  </si>
  <si>
    <t>BOLIVIA</t>
  </si>
  <si>
    <t>ESTADOS UNIDOS</t>
  </si>
  <si>
    <t>OTROS</t>
  </si>
  <si>
    <t>pais</t>
  </si>
  <si>
    <t>tm</t>
  </si>
  <si>
    <t>República dominicana</t>
  </si>
  <si>
    <t>Haití</t>
  </si>
  <si>
    <t>Estados unidos</t>
  </si>
  <si>
    <t>Taiwán (Formosa)</t>
  </si>
  <si>
    <t>Mauricio</t>
  </si>
  <si>
    <t>Otros Paises</t>
  </si>
  <si>
    <t>Otros Países</t>
  </si>
  <si>
    <t>Rumania</t>
  </si>
  <si>
    <t>Congo</t>
  </si>
  <si>
    <t>Angola</t>
  </si>
  <si>
    <t>Puerto rico</t>
  </si>
  <si>
    <t>Sri Lanka</t>
  </si>
  <si>
    <t>República Checa</t>
  </si>
  <si>
    <t>Jamaica</t>
  </si>
  <si>
    <t>Argentina</t>
  </si>
  <si>
    <t>Libia</t>
  </si>
  <si>
    <t>PERÚ: VALOR DE LA EXPORTACIÓN  DE ENLATADO DE PESCADOS Y MARISCOS SEGÚN CONTINENTE Y PAÍS DE DESTINO, 2020</t>
  </si>
  <si>
    <t>Taiwan</t>
  </si>
  <si>
    <t>Viet Nam</t>
  </si>
  <si>
    <t>Nota: "0" Corresponde a cifras menores a media tonelada métrica bruta</t>
  </si>
  <si>
    <t>PERÚ: EXPORTACIÓN DE LANGOSTINO CONGELADO POR TIPO SEGÚN PAÍS DE DESTINO,  2020</t>
  </si>
  <si>
    <t>Destino</t>
  </si>
  <si>
    <t>Entero</t>
  </si>
  <si>
    <t>Cola</t>
  </si>
  <si>
    <t>TMB</t>
  </si>
  <si>
    <t>Miles de US$</t>
  </si>
  <si>
    <t>Otros países</t>
  </si>
  <si>
    <t>Nota: Comprende lo procedente de la extracción marítima y acuicultura.</t>
  </si>
  <si>
    <t xml:space="preserve"> </t>
  </si>
  <si>
    <t>PERÚ: EXPORTACIÓN TOTAL DE HARINA DE PESCADO SEGÚN PAÍS DE DESTINO, 2020</t>
  </si>
  <si>
    <t xml:space="preserve">Ene   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</si>
  <si>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</si>
  <si>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</si>
  <si>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</si>
  <si>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</si>
  <si>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</si>
  <si>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</si>
  <si>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</si>
  <si>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</t>
  </si>
  <si>
    <t xml:space="preserve">Oct   </t>
  </si>
  <si>
    <t xml:space="preserve">Nov   </t>
  </si>
  <si>
    <t xml:space="preserve">Dic   </t>
  </si>
  <si>
    <t>Honduras</t>
  </si>
  <si>
    <t>Indonesia</t>
  </si>
  <si>
    <t>Hong Kong</t>
  </si>
  <si>
    <t>Turquia</t>
  </si>
  <si>
    <r>
      <t>Nueva Caledonia</t>
    </r>
    <r>
      <rPr>
        <b/>
        <vertAlign val="superscript"/>
        <sz val="11"/>
        <rFont val="Calibri"/>
        <family val="2"/>
      </rPr>
      <t>1/</t>
    </r>
  </si>
  <si>
    <t>1/ Colonia francesa ubicada en el Océano Índico y que forma parte de la Unión Europea.</t>
  </si>
  <si>
    <t>ORDENADO</t>
  </si>
  <si>
    <t>Corea de Sur</t>
  </si>
  <si>
    <t>PERÚ:VALOR DE LA EXPORTACIÓN TOTAL DE HARINA DE PESCADO SEGÚN PAÍS DE DESTINO, 2020</t>
  </si>
  <si>
    <r>
      <t>Nueva Caledonia</t>
    </r>
    <r>
      <rPr>
        <b/>
        <vertAlign val="superscript"/>
        <sz val="10"/>
        <rFont val="Calibri"/>
        <family val="2"/>
      </rPr>
      <t>1/</t>
    </r>
  </si>
  <si>
    <t>PERÚ: EXPORTACIÓN TOTAL DE ACEITE CRUDO DE PESCADO SEGÚN PAÍS DE DESTINO, 2020</t>
  </si>
  <si>
    <t>País</t>
  </si>
  <si>
    <t>TM</t>
  </si>
  <si>
    <t>PERÚ: VALOR DE LA EXPORTACIÓN TOTAL DE ACEITE CRUDO DE PESCADO SEGÚN PAÍS DE DESTINO,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</si>
</sst>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00"/>
    <numFmt numFmtId="166" formatCode="#,##0.0_);[Red]\(#,##0.0\)"/>
    <numFmt numFmtId="167" formatCode="0.000000"/>
    <numFmt numFmtId="168" formatCode="#,##0.000000000000"/>
    <numFmt numFmtId="169" formatCode="#,##0.0"/>
    <numFmt numFmtId="170" formatCode="0.0"/>
    <numFmt numFmtId="171" formatCode="_(* #,##0_);_(* \(#,##0\);_(* &quot;-&quot;??_);_(@_)"/>
    <numFmt numFmtId="172" formatCode="0.0%"/>
  </numFmts>
  <fonts count="104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9"/>
      <color indexed="9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</font>
    <font>
      <sz val="11"/>
      <color indexed="10"/>
      <name val="Arial"/>
      <family val="2"/>
    </font>
    <font>
      <b/>
      <sz val="13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9"/>
      <color indexed="9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9"/>
      <color rgb="FFFF0000"/>
      <name val="Arial"/>
      <family val="2"/>
    </font>
    <font>
      <sz val="14"/>
      <color theme="0"/>
      <name val="Arial"/>
      <family val="2"/>
    </font>
    <font>
      <sz val="14"/>
      <color theme="0" tint="-0.34998626667073579"/>
      <name val="Arial"/>
      <family val="2"/>
    </font>
    <font>
      <sz val="9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0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1"/>
      <color theme="1"/>
      <name val="Arial"/>
      <family val="2"/>
    </font>
    <font>
      <sz val="9"/>
      <color theme="0" tint="-0.249977111117893"/>
      <name val="Arial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1"/>
      <name val="Calibri"/>
      <family val="2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0"/>
      <name val="Calibri"/>
      <family val="2"/>
    </font>
    <font>
      <b/>
      <vertAlign val="superscript"/>
      <sz val="10"/>
      <name val="Calibri"/>
      <family val="2"/>
    </font>
    <font>
      <b/>
      <vertAlign val="superscript"/>
      <sz val="11"/>
      <name val="Calibri"/>
      <family val="2"/>
    </font>
    <font>
      <b/>
      <sz val="14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14"/>
      <color theme="0" tint="-0.14999847407452621"/>
      <name val="Arial"/>
      <family val="2"/>
    </font>
    <font>
      <sz val="8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lightGray">
        <fgColor indexed="9"/>
        <bgColor theme="9" tint="0.79998168889431442"/>
      </patternFill>
    </fill>
    <fill>
      <patternFill patternType="solid">
        <fgColor theme="9" tint="0.79998168889431442"/>
        <bgColor indexed="8"/>
      </patternFill>
    </fill>
    <fill>
      <patternFill patternType="lightGray">
        <fgColor indexed="9"/>
        <bgColor theme="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2">
    <xf numFmtId="0" fontId="0" fillId="0" borderId="0">
      <alignment vertical="top"/>
    </xf>
    <xf numFmtId="164" fontId="8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>
      <alignment vertical="top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>
      <alignment vertical="top"/>
    </xf>
    <xf numFmtId="9" fontId="30" fillId="0" borderId="0" applyFont="0" applyFill="0" applyBorder="0" applyAlignment="0" applyProtection="0"/>
  </cellStyleXfs>
  <cellXfs count="763">
    <xf numFmtId="0" fontId="0" fillId="0" borderId="0" xfId="0" applyAlignment="1"/>
    <xf numFmtId="0" fontId="32" fillId="7" borderId="0" xfId="0" applyFont="1" applyFill="1" applyAlignment="1"/>
    <xf numFmtId="0" fontId="33" fillId="0" borderId="0" xfId="0" applyFont="1" applyAlignment="1"/>
    <xf numFmtId="0" fontId="34" fillId="0" borderId="0" xfId="0" applyFont="1" applyAlignment="1"/>
    <xf numFmtId="0" fontId="32" fillId="0" borderId="0" xfId="0" applyFont="1" applyAlignment="1"/>
    <xf numFmtId="0" fontId="35" fillId="0" borderId="0" xfId="0" applyFont="1" applyAlignment="1"/>
    <xf numFmtId="3" fontId="32" fillId="0" borderId="0" xfId="0" applyNumberFormat="1" applyFont="1" applyAlignment="1"/>
    <xf numFmtId="0" fontId="36" fillId="0" borderId="0" xfId="0" applyFont="1" applyAlignment="1"/>
    <xf numFmtId="165" fontId="37" fillId="0" borderId="0" xfId="0" applyNumberFormat="1" applyFont="1" applyAlignment="1"/>
    <xf numFmtId="0" fontId="37" fillId="0" borderId="0" xfId="0" applyFont="1" applyAlignment="1"/>
    <xf numFmtId="0" fontId="5" fillId="0" borderId="0" xfId="7" applyFont="1" applyBorder="1"/>
    <xf numFmtId="3" fontId="4" fillId="0" borderId="0" xfId="0" applyNumberFormat="1" applyFont="1" applyAlignment="1"/>
    <xf numFmtId="0" fontId="6" fillId="0" borderId="0" xfId="0" applyFont="1" applyAlignment="1"/>
    <xf numFmtId="3" fontId="6" fillId="0" borderId="0" xfId="0" applyNumberFormat="1" applyFont="1" applyAlignment="1"/>
    <xf numFmtId="0" fontId="7" fillId="0" borderId="0" xfId="7" applyFont="1" applyBorder="1"/>
    <xf numFmtId="0" fontId="4" fillId="0" borderId="0" xfId="0" applyFont="1" applyAlignment="1"/>
    <xf numFmtId="0" fontId="38" fillId="0" borderId="0" xfId="7" applyFont="1" applyBorder="1"/>
    <xf numFmtId="3" fontId="33" fillId="0" borderId="0" xfId="0" applyNumberFormat="1" applyFont="1" applyAlignment="1"/>
    <xf numFmtId="3" fontId="35" fillId="0" borderId="0" xfId="0" applyNumberFormat="1" applyFont="1" applyAlignment="1">
      <alignment horizontal="right" vertical="center"/>
    </xf>
    <xf numFmtId="3" fontId="35" fillId="0" borderId="0" xfId="0" applyNumberFormat="1" applyFont="1" applyAlignment="1"/>
    <xf numFmtId="3" fontId="39" fillId="0" borderId="0" xfId="0" applyNumberFormat="1" applyFont="1" applyAlignment="1"/>
    <xf numFmtId="3" fontId="33" fillId="0" borderId="0" xfId="0" applyNumberFormat="1" applyFont="1">
      <alignment vertical="top"/>
    </xf>
    <xf numFmtId="3" fontId="33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0" fontId="36" fillId="7" borderId="0" xfId="0" applyFont="1" applyFill="1" applyAlignment="1"/>
    <xf numFmtId="165" fontId="37" fillId="7" borderId="0" xfId="0" applyNumberFormat="1" applyFont="1" applyFill="1" applyAlignment="1"/>
    <xf numFmtId="0" fontId="37" fillId="7" borderId="0" xfId="0" applyFont="1" applyFill="1" applyAlignment="1"/>
    <xf numFmtId="0" fontId="40" fillId="0" borderId="0" xfId="0" applyFont="1" applyAlignment="1"/>
    <xf numFmtId="0" fontId="39" fillId="0" borderId="0" xfId="0" applyFont="1" applyAlignment="1"/>
    <xf numFmtId="0" fontId="41" fillId="0" borderId="0" xfId="0" applyFont="1" applyAlignment="1"/>
    <xf numFmtId="165" fontId="42" fillId="0" borderId="0" xfId="0" applyNumberFormat="1" applyFont="1" applyAlignment="1"/>
    <xf numFmtId="0" fontId="42" fillId="0" borderId="0" xfId="0" applyFont="1" applyAlignment="1"/>
    <xf numFmtId="4" fontId="33" fillId="0" borderId="0" xfId="0" applyNumberFormat="1" applyFont="1" applyAlignment="1"/>
    <xf numFmtId="0" fontId="43" fillId="0" borderId="0" xfId="0" applyFont="1" applyAlignment="1"/>
    <xf numFmtId="165" fontId="44" fillId="0" borderId="0" xfId="0" applyNumberFormat="1" applyFont="1" applyAlignment="1"/>
    <xf numFmtId="0" fontId="44" fillId="0" borderId="0" xfId="0" applyFont="1" applyAlignment="1"/>
    <xf numFmtId="0" fontId="45" fillId="0" borderId="0" xfId="0" applyFont="1" applyAlignment="1"/>
    <xf numFmtId="3" fontId="46" fillId="0" borderId="0" xfId="0" applyNumberFormat="1" applyFont="1" applyAlignment="1"/>
    <xf numFmtId="165" fontId="46" fillId="0" borderId="0" xfId="0" applyNumberFormat="1" applyFont="1" applyAlignment="1"/>
    <xf numFmtId="4" fontId="46" fillId="0" borderId="0" xfId="0" applyNumberFormat="1" applyFont="1" applyAlignment="1"/>
    <xf numFmtId="0" fontId="46" fillId="0" borderId="0" xfId="0" applyFont="1" applyAlignment="1"/>
    <xf numFmtId="3" fontId="45" fillId="0" borderId="0" xfId="0" applyNumberFormat="1" applyFont="1" applyAlignment="1"/>
    <xf numFmtId="3" fontId="36" fillId="0" borderId="0" xfId="0" applyNumberFormat="1" applyFont="1" applyAlignment="1"/>
    <xf numFmtId="3" fontId="46" fillId="0" borderId="0" xfId="0" applyNumberFormat="1" applyFont="1">
      <alignment vertical="top"/>
    </xf>
    <xf numFmtId="3" fontId="47" fillId="0" borderId="0" xfId="0" applyNumberFormat="1" applyFont="1" applyAlignment="1">
      <alignment horizontal="right" vertical="center"/>
    </xf>
    <xf numFmtId="0" fontId="48" fillId="0" borderId="0" xfId="0" applyFont="1" applyAlignment="1"/>
    <xf numFmtId="3" fontId="44" fillId="0" borderId="0" xfId="0" applyNumberFormat="1" applyFont="1">
      <alignment vertical="top"/>
    </xf>
    <xf numFmtId="3" fontId="37" fillId="0" borderId="0" xfId="0" applyNumberFormat="1" applyFont="1">
      <alignment vertical="top"/>
    </xf>
    <xf numFmtId="3" fontId="40" fillId="0" borderId="0" xfId="0" applyNumberFormat="1" applyFont="1" applyAlignment="1">
      <alignment horizontal="right" vertical="center"/>
    </xf>
    <xf numFmtId="4" fontId="37" fillId="0" borderId="0" xfId="0" applyNumberFormat="1" applyFont="1">
      <alignment vertical="top"/>
    </xf>
    <xf numFmtId="0" fontId="40" fillId="0" borderId="0" xfId="0" applyFont="1" applyAlignment="1">
      <alignment vertical="center"/>
    </xf>
    <xf numFmtId="0" fontId="35" fillId="7" borderId="0" xfId="0" applyFont="1" applyFill="1" applyAlignment="1"/>
    <xf numFmtId="0" fontId="49" fillId="0" borderId="0" xfId="0" applyFont="1" applyAlignment="1"/>
    <xf numFmtId="0" fontId="50" fillId="0" borderId="0" xfId="0" applyFont="1" applyAlignment="1"/>
    <xf numFmtId="0" fontId="51" fillId="0" borderId="0" xfId="0" applyFont="1" applyAlignment="1"/>
    <xf numFmtId="0" fontId="8" fillId="7" borderId="0" xfId="0" applyFont="1" applyFill="1" applyAlignment="1"/>
    <xf numFmtId="0" fontId="4" fillId="7" borderId="0" xfId="0" applyFont="1" applyFill="1" applyAlignment="1"/>
    <xf numFmtId="0" fontId="9" fillId="0" borderId="0" xfId="0" applyFont="1" applyAlignment="1"/>
    <xf numFmtId="3" fontId="8" fillId="0" borderId="0" xfId="0" applyNumberFormat="1" applyFont="1" applyAlignment="1"/>
    <xf numFmtId="0" fontId="8" fillId="0" borderId="0" xfId="0" applyFont="1" applyAlignment="1"/>
    <xf numFmtId="0" fontId="10" fillId="0" borderId="0" xfId="0" applyFont="1" applyAlignment="1"/>
    <xf numFmtId="3" fontId="8" fillId="7" borderId="0" xfId="0" applyNumberFormat="1" applyFont="1" applyFill="1" applyAlignment="1"/>
    <xf numFmtId="0" fontId="7" fillId="7" borderId="0" xfId="7" applyFont="1" applyFill="1" applyBorder="1"/>
    <xf numFmtId="3" fontId="4" fillId="7" borderId="0" xfId="0" applyNumberFormat="1" applyFont="1" applyFill="1" applyAlignment="1"/>
    <xf numFmtId="4" fontId="31" fillId="8" borderId="0" xfId="0" applyNumberFormat="1" applyFont="1" applyFill="1" applyAlignment="1"/>
    <xf numFmtId="1" fontId="0" fillId="7" borderId="0" xfId="0" applyNumberFormat="1" applyFill="1" applyAlignment="1">
      <alignment horizontal="right"/>
    </xf>
    <xf numFmtId="3" fontId="11" fillId="0" borderId="0" xfId="0" applyNumberFormat="1" applyFont="1" applyAlignment="1"/>
    <xf numFmtId="3" fontId="4" fillId="0" borderId="0" xfId="0" applyNumberFormat="1" applyFont="1">
      <alignment vertical="top"/>
    </xf>
    <xf numFmtId="3" fontId="4" fillId="0" borderId="0" xfId="0" applyNumberFormat="1" applyFont="1" applyAlignment="1">
      <alignment horizontal="right" vertical="center"/>
    </xf>
    <xf numFmtId="4" fontId="8" fillId="0" borderId="0" xfId="0" applyNumberFormat="1" applyFont="1" applyAlignment="1"/>
    <xf numFmtId="3" fontId="9" fillId="0" borderId="0" xfId="0" applyNumberFormat="1" applyFont="1" applyAlignment="1"/>
    <xf numFmtId="0" fontId="4" fillId="0" borderId="0" xfId="0" applyFont="1" applyAlignment="1">
      <alignment vertical="center"/>
    </xf>
    <xf numFmtId="0" fontId="9" fillId="7" borderId="0" xfId="0" applyFont="1" applyFill="1" applyAlignment="1"/>
    <xf numFmtId="0" fontId="10" fillId="7" borderId="0" xfId="0" applyFont="1" applyFill="1" applyAlignment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52" fillId="0" borderId="0" xfId="0" applyFont="1" applyAlignment="1"/>
    <xf numFmtId="0" fontId="53" fillId="0" borderId="0" xfId="0" applyFont="1" applyAlignment="1"/>
    <xf numFmtId="0" fontId="54" fillId="0" borderId="0" xfId="0" applyFont="1" applyAlignment="1"/>
    <xf numFmtId="0" fontId="15" fillId="0" borderId="0" xfId="0" applyFont="1" applyAlignment="1"/>
    <xf numFmtId="0" fontId="53" fillId="7" borderId="0" xfId="0" applyFont="1" applyFill="1" applyAlignment="1"/>
    <xf numFmtId="0" fontId="12" fillId="7" borderId="0" xfId="0" applyFont="1" applyFill="1" applyAlignment="1"/>
    <xf numFmtId="0" fontId="55" fillId="0" borderId="0" xfId="0" applyFont="1" applyAlignment="1"/>
    <xf numFmtId="4" fontId="56" fillId="0" borderId="0" xfId="0" applyNumberFormat="1" applyFont="1" applyAlignment="1"/>
    <xf numFmtId="165" fontId="10" fillId="0" borderId="0" xfId="0" applyNumberFormat="1" applyFont="1" applyAlignment="1"/>
    <xf numFmtId="3" fontId="56" fillId="0" borderId="0" xfId="0" applyNumberFormat="1" applyFont="1" applyAlignment="1">
      <alignment horizontal="right" vertical="center"/>
    </xf>
    <xf numFmtId="165" fontId="56" fillId="0" borderId="0" xfId="0" applyNumberFormat="1" applyFont="1" applyAlignment="1"/>
    <xf numFmtId="3" fontId="56" fillId="0" borderId="0" xfId="0" applyNumberFormat="1" applyFont="1">
      <alignment vertical="top"/>
    </xf>
    <xf numFmtId="165" fontId="16" fillId="0" borderId="0" xfId="0" applyNumberFormat="1" applyFont="1" applyAlignment="1"/>
    <xf numFmtId="3" fontId="16" fillId="0" borderId="0" xfId="0" applyNumberFormat="1" applyFont="1">
      <alignment vertical="top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/>
    <xf numFmtId="3" fontId="10" fillId="0" borderId="0" xfId="0" applyNumberFormat="1" applyFont="1">
      <alignment vertical="top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10" applyFont="1" applyAlignment="1"/>
    <xf numFmtId="0" fontId="4" fillId="7" borderId="0" xfId="10" applyFont="1" applyFill="1" applyAlignment="1"/>
    <xf numFmtId="0" fontId="6" fillId="0" borderId="0" xfId="10" applyFont="1" applyAlignment="1"/>
    <xf numFmtId="0" fontId="8" fillId="0" borderId="0" xfId="10" applyFont="1" applyAlignment="1"/>
    <xf numFmtId="4" fontId="8" fillId="0" borderId="0" xfId="10" applyNumberFormat="1" applyFont="1" applyAlignment="1"/>
    <xf numFmtId="3" fontId="8" fillId="0" borderId="0" xfId="10" applyNumberFormat="1" applyFont="1" applyAlignment="1"/>
    <xf numFmtId="0" fontId="8" fillId="0" borderId="0" xfId="10" applyFont="1" applyAlignment="1">
      <alignment horizontal="centerContinuous"/>
    </xf>
    <xf numFmtId="4" fontId="17" fillId="0" borderId="0" xfId="10" applyNumberFormat="1" applyFont="1" applyAlignment="1">
      <alignment horizontal="centerContinuous"/>
    </xf>
    <xf numFmtId="3" fontId="17" fillId="0" borderId="0" xfId="10" applyNumberFormat="1" applyFont="1" applyAlignment="1">
      <alignment horizontal="centerContinuous"/>
    </xf>
    <xf numFmtId="4" fontId="8" fillId="0" borderId="0" xfId="10" applyNumberFormat="1" applyFont="1" applyAlignment="1">
      <alignment horizontal="centerContinuous"/>
    </xf>
    <xf numFmtId="3" fontId="8" fillId="0" borderId="0" xfId="10" applyNumberFormat="1" applyFont="1" applyAlignment="1">
      <alignment horizontal="centerContinuous"/>
    </xf>
    <xf numFmtId="4" fontId="2" fillId="6" borderId="14" xfId="10" applyNumberFormat="1" applyFont="1" applyFill="1" applyBorder="1" applyAlignment="1">
      <alignment horizontal="center" vertical="center"/>
    </xf>
    <xf numFmtId="3" fontId="2" fillId="6" borderId="15" xfId="10" applyNumberFormat="1" applyFont="1" applyFill="1" applyBorder="1" applyAlignment="1">
      <alignment horizontal="center" vertical="center"/>
    </xf>
    <xf numFmtId="4" fontId="2" fillId="6" borderId="15" xfId="10" applyNumberFormat="1" applyFont="1" applyFill="1" applyBorder="1" applyAlignment="1">
      <alignment horizontal="center" vertical="center"/>
    </xf>
    <xf numFmtId="0" fontId="4" fillId="3" borderId="0" xfId="10" applyFont="1" applyFill="1" applyAlignment="1"/>
    <xf numFmtId="0" fontId="18" fillId="3" borderId="16" xfId="10" applyFont="1" applyFill="1" applyBorder="1" applyAlignment="1"/>
    <xf numFmtId="0" fontId="2" fillId="3" borderId="0" xfId="10" applyFont="1" applyFill="1" applyAlignment="1">
      <alignment horizontal="centerContinuous" vertical="center"/>
    </xf>
    <xf numFmtId="4" fontId="2" fillId="3" borderId="5" xfId="10" applyNumberFormat="1" applyFont="1" applyFill="1" applyBorder="1" applyAlignment="1">
      <alignment horizontal="center" vertical="center"/>
    </xf>
    <xf numFmtId="3" fontId="2" fillId="3" borderId="5" xfId="10" applyNumberFormat="1" applyFont="1" applyFill="1" applyBorder="1" applyAlignment="1">
      <alignment horizontal="right" vertical="center"/>
    </xf>
    <xf numFmtId="0" fontId="31" fillId="0" borderId="0" xfId="0" applyFont="1" applyAlignment="1"/>
    <xf numFmtId="0" fontId="2" fillId="6" borderId="16" xfId="10" applyFont="1" applyFill="1" applyBorder="1" applyAlignment="1">
      <alignment horizontal="centerContinuous"/>
    </xf>
    <xf numFmtId="0" fontId="2" fillId="6" borderId="0" xfId="10" applyFont="1" applyFill="1" applyAlignment="1">
      <alignment horizontal="centerContinuous" vertical="center"/>
    </xf>
    <xf numFmtId="3" fontId="2" fillId="6" borderId="0" xfId="10" applyNumberFormat="1" applyFont="1" applyFill="1" applyAlignment="1">
      <alignment horizontal="right" vertical="center"/>
    </xf>
    <xf numFmtId="0" fontId="18" fillId="0" borderId="16" xfId="10" applyFont="1" applyBorder="1" applyAlignment="1"/>
    <xf numFmtId="0" fontId="2" fillId="0" borderId="0" xfId="10" applyFont="1" applyAlignment="1">
      <alignment vertical="center"/>
    </xf>
    <xf numFmtId="3" fontId="2" fillId="0" borderId="0" xfId="10" applyNumberFormat="1" applyFont="1" applyAlignment="1">
      <alignment horizontal="right" vertical="center"/>
    </xf>
    <xf numFmtId="3" fontId="31" fillId="0" borderId="0" xfId="0" applyNumberFormat="1" applyFont="1" applyAlignment="1"/>
    <xf numFmtId="0" fontId="4" fillId="4" borderId="0" xfId="10" applyFont="1" applyFill="1" applyAlignment="1"/>
    <xf numFmtId="0" fontId="18" fillId="6" borderId="16" xfId="10" applyFont="1" applyFill="1" applyBorder="1" applyAlignment="1"/>
    <xf numFmtId="0" fontId="2" fillId="6" borderId="0" xfId="10" applyFont="1" applyFill="1" applyAlignment="1">
      <alignment vertical="center"/>
    </xf>
    <xf numFmtId="0" fontId="0" fillId="0" borderId="0" xfId="10" applyFont="1" applyAlignment="1">
      <alignment vertical="center"/>
    </xf>
    <xf numFmtId="3" fontId="0" fillId="0" borderId="0" xfId="10" applyNumberFormat="1" applyFont="1" applyAlignment="1">
      <alignment horizontal="right" vertical="center"/>
    </xf>
    <xf numFmtId="0" fontId="18" fillId="7" borderId="16" xfId="10" applyFont="1" applyFill="1" applyBorder="1" applyAlignment="1"/>
    <xf numFmtId="0" fontId="18" fillId="7" borderId="0" xfId="10" applyFont="1" applyFill="1" applyAlignment="1"/>
    <xf numFmtId="3" fontId="18" fillId="7" borderId="0" xfId="10" applyNumberFormat="1" applyFont="1" applyFill="1" applyAlignment="1">
      <alignment horizontal="right" vertical="center"/>
    </xf>
    <xf numFmtId="3" fontId="2" fillId="6" borderId="0" xfId="10" applyNumberFormat="1" applyFont="1" applyFill="1" applyAlignment="1">
      <alignment vertical="center"/>
    </xf>
    <xf numFmtId="3" fontId="2" fillId="0" borderId="0" xfId="10" applyNumberFormat="1" applyFont="1" applyAlignment="1">
      <alignment vertical="center"/>
    </xf>
    <xf numFmtId="0" fontId="0" fillId="2" borderId="0" xfId="10" applyFont="1" applyFill="1" applyAlignment="1">
      <alignment vertical="center"/>
    </xf>
    <xf numFmtId="0" fontId="18" fillId="0" borderId="21" xfId="10" applyFont="1" applyBorder="1" applyAlignment="1"/>
    <xf numFmtId="0" fontId="18" fillId="0" borderId="0" xfId="10" applyFont="1" applyAlignment="1"/>
    <xf numFmtId="4" fontId="18" fillId="0" borderId="0" xfId="10" applyNumberFormat="1" applyFont="1" applyAlignment="1"/>
    <xf numFmtId="3" fontId="18" fillId="0" borderId="0" xfId="10" applyNumberFormat="1" applyFont="1" applyAlignment="1"/>
    <xf numFmtId="0" fontId="18" fillId="0" borderId="5" xfId="10" applyFont="1" applyBorder="1" applyAlignment="1"/>
    <xf numFmtId="4" fontId="18" fillId="0" borderId="5" xfId="10" applyNumberFormat="1" applyFont="1" applyBorder="1" applyAlignment="1"/>
    <xf numFmtId="3" fontId="18" fillId="0" borderId="5" xfId="10" applyNumberFormat="1" applyFont="1" applyBorder="1" applyAlignment="1"/>
    <xf numFmtId="3" fontId="19" fillId="7" borderId="0" xfId="10" applyNumberFormat="1" applyFont="1" applyFill="1" applyAlignment="1"/>
    <xf numFmtId="4" fontId="19" fillId="7" borderId="0" xfId="10" applyNumberFormat="1" applyFont="1" applyFill="1" applyAlignment="1"/>
    <xf numFmtId="0" fontId="20" fillId="0" borderId="0" xfId="7" applyFont="1" applyBorder="1"/>
    <xf numFmtId="0" fontId="21" fillId="0" borderId="0" xfId="10" applyFont="1" applyAlignment="1"/>
    <xf numFmtId="4" fontId="4" fillId="0" borderId="0" xfId="10" applyNumberFormat="1" applyFont="1" applyAlignment="1"/>
    <xf numFmtId="3" fontId="4" fillId="0" borderId="0" xfId="10" applyNumberFormat="1" applyFont="1" applyAlignment="1"/>
    <xf numFmtId="4" fontId="4" fillId="7" borderId="0" xfId="10" applyNumberFormat="1" applyFont="1" applyFill="1" applyAlignment="1"/>
    <xf numFmtId="3" fontId="4" fillId="7" borderId="0" xfId="10" applyNumberFormat="1" applyFont="1" applyFill="1" applyAlignment="1">
      <alignment vertical="center"/>
    </xf>
    <xf numFmtId="4" fontId="4" fillId="7" borderId="0" xfId="10" applyNumberFormat="1" applyFont="1" applyFill="1" applyAlignment="1">
      <alignment vertical="center"/>
    </xf>
    <xf numFmtId="4" fontId="4" fillId="0" borderId="0" xfId="10" applyNumberFormat="1" applyFont="1" applyAlignment="1">
      <alignment vertical="center"/>
    </xf>
    <xf numFmtId="3" fontId="4" fillId="0" borderId="0" xfId="10" applyNumberFormat="1" applyFont="1" applyAlignment="1">
      <alignment vertical="center"/>
    </xf>
    <xf numFmtId="0" fontId="21" fillId="6" borderId="27" xfId="10" applyFont="1" applyFill="1" applyBorder="1" applyAlignment="1"/>
    <xf numFmtId="3" fontId="2" fillId="6" borderId="13" xfId="10" applyNumberFormat="1" applyFont="1" applyFill="1" applyBorder="1" applyAlignment="1">
      <alignment horizontal="center" vertical="center"/>
    </xf>
    <xf numFmtId="4" fontId="2" fillId="6" borderId="28" xfId="10" applyNumberFormat="1" applyFont="1" applyFill="1" applyBorder="1" applyAlignment="1">
      <alignment horizontal="center" vertical="center"/>
    </xf>
    <xf numFmtId="3" fontId="2" fillId="6" borderId="17" xfId="10" applyNumberFormat="1" applyFont="1" applyFill="1" applyBorder="1" applyAlignment="1">
      <alignment horizontal="center" vertical="center"/>
    </xf>
    <xf numFmtId="0" fontId="21" fillId="6" borderId="11" xfId="10" applyFont="1" applyFill="1" applyBorder="1" applyAlignment="1">
      <alignment horizontal="centerContinuous"/>
    </xf>
    <xf numFmtId="3" fontId="2" fillId="3" borderId="5" xfId="10" applyNumberFormat="1" applyFont="1" applyFill="1" applyBorder="1" applyAlignment="1">
      <alignment horizontal="center" vertical="center"/>
    </xf>
    <xf numFmtId="4" fontId="31" fillId="0" borderId="0" xfId="0" applyNumberFormat="1" applyFont="1" applyAlignment="1"/>
    <xf numFmtId="0" fontId="21" fillId="3" borderId="19" xfId="10" applyFont="1" applyFill="1" applyBorder="1" applyAlignment="1"/>
    <xf numFmtId="0" fontId="21" fillId="6" borderId="19" xfId="10" applyFont="1" applyFill="1" applyBorder="1" applyAlignment="1">
      <alignment horizontal="right"/>
    </xf>
    <xf numFmtId="0" fontId="21" fillId="0" borderId="19" xfId="10" applyFont="1" applyBorder="1" applyAlignment="1">
      <alignment horizontal="right"/>
    </xf>
    <xf numFmtId="0" fontId="6" fillId="0" borderId="0" xfId="10" applyFont="1">
      <alignment vertical="top"/>
    </xf>
    <xf numFmtId="4" fontId="4" fillId="0" borderId="0" xfId="10" applyNumberFormat="1" applyFont="1" applyAlignment="1">
      <alignment horizontal="right" vertical="center"/>
    </xf>
    <xf numFmtId="0" fontId="4" fillId="0" borderId="0" xfId="10" applyFont="1" applyAlignment="1">
      <alignment horizontal="right" vertical="center"/>
    </xf>
    <xf numFmtId="38" fontId="4" fillId="0" borderId="0" xfId="10" applyNumberFormat="1" applyFont="1" applyAlignment="1">
      <alignment horizontal="right" vertical="center"/>
    </xf>
    <xf numFmtId="37" fontId="4" fillId="0" borderId="0" xfId="10" applyNumberFormat="1" applyFont="1" applyAlignment="1"/>
    <xf numFmtId="0" fontId="21" fillId="7" borderId="19" xfId="10" applyFont="1" applyFill="1" applyBorder="1" applyAlignment="1">
      <alignment horizontal="right"/>
    </xf>
    <xf numFmtId="4" fontId="21" fillId="7" borderId="0" xfId="10" applyNumberFormat="1" applyFont="1" applyFill="1" applyAlignment="1">
      <alignment horizontal="right" vertical="center"/>
    </xf>
    <xf numFmtId="38" fontId="21" fillId="7" borderId="0" xfId="10" applyNumberFormat="1" applyFont="1" applyFill="1" applyAlignment="1">
      <alignment horizontal="right" vertical="center"/>
    </xf>
    <xf numFmtId="4" fontId="11" fillId="0" borderId="0" xfId="10" applyNumberFormat="1" applyFont="1" applyAlignment="1">
      <alignment horizontal="right" vertical="center"/>
    </xf>
    <xf numFmtId="38" fontId="11" fillId="0" borderId="0" xfId="10" applyNumberFormat="1" applyFont="1" applyAlignment="1">
      <alignment horizontal="right" vertical="center"/>
    </xf>
    <xf numFmtId="166" fontId="4" fillId="0" borderId="0" xfId="10" applyNumberFormat="1" applyFont="1" applyAlignment="1">
      <alignment horizontal="right" vertical="center"/>
    </xf>
    <xf numFmtId="4" fontId="4" fillId="2" borderId="0" xfId="10" applyNumberFormat="1" applyFont="1" applyFill="1" applyAlignment="1">
      <alignment horizontal="right" vertical="center"/>
    </xf>
    <xf numFmtId="38" fontId="4" fillId="2" borderId="0" xfId="10" applyNumberFormat="1" applyFont="1" applyFill="1" applyAlignment="1">
      <alignment horizontal="right" vertical="center"/>
    </xf>
    <xf numFmtId="3" fontId="18" fillId="0" borderId="12" xfId="10" applyNumberFormat="1" applyFont="1" applyBorder="1" applyAlignment="1"/>
    <xf numFmtId="0" fontId="21" fillId="0" borderId="18" xfId="10" applyFont="1" applyBorder="1" applyAlignment="1"/>
    <xf numFmtId="0" fontId="11" fillId="0" borderId="0" xfId="10" applyFont="1" applyAlignment="1"/>
    <xf numFmtId="3" fontId="21" fillId="7" borderId="0" xfId="10" applyNumberFormat="1" applyFont="1" applyFill="1" applyAlignment="1"/>
    <xf numFmtId="3" fontId="21" fillId="0" borderId="0" xfId="10" applyNumberFormat="1" applyFont="1" applyAlignment="1"/>
    <xf numFmtId="0" fontId="33" fillId="0" borderId="0" xfId="6" applyFont="1" applyAlignment="1"/>
    <xf numFmtId="0" fontId="34" fillId="0" borderId="0" xfId="6" applyFont="1" applyAlignment="1"/>
    <xf numFmtId="0" fontId="57" fillId="0" borderId="0" xfId="6" applyFont="1" applyAlignment="1"/>
    <xf numFmtId="0" fontId="28" fillId="0" borderId="0" xfId="6" applyFont="1" applyAlignment="1"/>
    <xf numFmtId="0" fontId="39" fillId="0" borderId="0" xfId="6" applyFont="1" applyAlignment="1"/>
    <xf numFmtId="0" fontId="58" fillId="0" borderId="0" xfId="6" applyFont="1" applyAlignment="1"/>
    <xf numFmtId="4" fontId="31" fillId="0" borderId="0" xfId="6" applyNumberFormat="1" applyFont="1" applyAlignment="1"/>
    <xf numFmtId="0" fontId="59" fillId="0" borderId="0" xfId="7" applyFont="1" applyBorder="1"/>
    <xf numFmtId="0" fontId="28" fillId="7" borderId="0" xfId="6" applyFont="1" applyFill="1" applyAlignment="1"/>
    <xf numFmtId="0" fontId="29" fillId="7" borderId="0" xfId="6" applyFont="1" applyFill="1" applyAlignment="1"/>
    <xf numFmtId="0" fontId="4" fillId="7" borderId="0" xfId="6" applyFont="1" applyFill="1" applyAlignment="1">
      <alignment horizontal="left" indent="1"/>
    </xf>
    <xf numFmtId="0" fontId="4" fillId="0" borderId="0" xfId="6" applyFont="1" applyAlignment="1">
      <alignment horizontal="left" indent="1"/>
    </xf>
    <xf numFmtId="0" fontId="29" fillId="0" borderId="0" xfId="6" applyFont="1" applyAlignment="1"/>
    <xf numFmtId="3" fontId="28" fillId="0" borderId="0" xfId="6" applyNumberFormat="1" applyFont="1" applyAlignment="1"/>
    <xf numFmtId="1" fontId="28" fillId="7" borderId="0" xfId="6" applyNumberFormat="1" applyFont="1" applyFill="1" applyAlignment="1"/>
    <xf numFmtId="1" fontId="28" fillId="0" borderId="0" xfId="6" applyNumberFormat="1" applyFont="1" applyAlignment="1"/>
    <xf numFmtId="0" fontId="4" fillId="0" borderId="0" xfId="6" applyFont="1" applyAlignment="1"/>
    <xf numFmtId="0" fontId="22" fillId="0" borderId="0" xfId="6" applyFont="1" applyAlignment="1"/>
    <xf numFmtId="0" fontId="53" fillId="0" borderId="0" xfId="6" applyFont="1" applyAlignment="1"/>
    <xf numFmtId="4" fontId="11" fillId="0" borderId="0" xfId="6" applyNumberFormat="1" applyFont="1" applyAlignment="1"/>
    <xf numFmtId="0" fontId="11" fillId="0" borderId="0" xfId="6" applyFont="1" applyAlignment="1"/>
    <xf numFmtId="0" fontId="53" fillId="0" borderId="0" xfId="7" applyFont="1" applyBorder="1"/>
    <xf numFmtId="0" fontId="53" fillId="7" borderId="0" xfId="6" applyFont="1" applyFill="1" applyAlignment="1"/>
    <xf numFmtId="4" fontId="60" fillId="7" borderId="0" xfId="6" applyNumberFormat="1" applyFont="1" applyFill="1" applyAlignment="1"/>
    <xf numFmtId="0" fontId="60" fillId="7" borderId="0" xfId="6" applyFont="1" applyFill="1" applyAlignment="1"/>
    <xf numFmtId="2" fontId="60" fillId="7" borderId="0" xfId="6" applyNumberFormat="1" applyFont="1" applyFill="1" applyAlignment="1"/>
    <xf numFmtId="1" fontId="53" fillId="0" borderId="0" xfId="6" applyNumberFormat="1" applyFont="1" applyAlignment="1"/>
    <xf numFmtId="0" fontId="53" fillId="0" borderId="0" xfId="6" applyFont="1">
      <alignment vertical="top"/>
    </xf>
    <xf numFmtId="3" fontId="53" fillId="0" borderId="0" xfId="6" applyNumberFormat="1" applyFont="1" applyAlignment="1">
      <alignment horizontal="right"/>
    </xf>
    <xf numFmtId="165" fontId="53" fillId="7" borderId="0" xfId="6" applyNumberFormat="1" applyFont="1" applyFill="1" applyAlignment="1"/>
    <xf numFmtId="3" fontId="53" fillId="7" borderId="0" xfId="6" applyNumberFormat="1" applyFont="1" applyFill="1" applyAlignment="1"/>
    <xf numFmtId="168" fontId="4" fillId="0" borderId="0" xfId="6" applyNumberFormat="1" applyFont="1" applyAlignment="1"/>
    <xf numFmtId="3" fontId="60" fillId="7" borderId="0" xfId="6" applyNumberFormat="1" applyFont="1" applyFill="1" applyAlignment="1">
      <alignment horizontal="center" vertical="center"/>
    </xf>
    <xf numFmtId="0" fontId="4" fillId="7" borderId="0" xfId="6" applyFont="1" applyFill="1" applyAlignment="1"/>
    <xf numFmtId="4" fontId="11" fillId="7" borderId="0" xfId="6" applyNumberFormat="1" applyFont="1" applyFill="1" applyAlignment="1"/>
    <xf numFmtId="3" fontId="53" fillId="0" borderId="0" xfId="6" applyNumberFormat="1" applyFont="1" applyAlignment="1"/>
    <xf numFmtId="167" fontId="53" fillId="0" borderId="0" xfId="6" applyNumberFormat="1" applyFont="1" applyAlignment="1"/>
    <xf numFmtId="1" fontId="53" fillId="7" borderId="0" xfId="6" applyNumberFormat="1" applyFont="1" applyFill="1" applyAlignment="1"/>
    <xf numFmtId="1" fontId="4" fillId="7" borderId="0" xfId="6" applyNumberFormat="1" applyFont="1" applyFill="1" applyAlignment="1"/>
    <xf numFmtId="1" fontId="4" fillId="0" borderId="0" xfId="6" applyNumberFormat="1" applyFont="1" applyAlignment="1"/>
    <xf numFmtId="0" fontId="4" fillId="0" borderId="0" xfId="6" applyFont="1" applyProtection="1">
      <alignment vertical="top"/>
      <protection locked="0"/>
    </xf>
    <xf numFmtId="0" fontId="4" fillId="7" borderId="0" xfId="6" applyFont="1" applyFill="1" applyProtection="1">
      <alignment vertical="top"/>
      <protection locked="0"/>
    </xf>
    <xf numFmtId="0" fontId="11" fillId="7" borderId="0" xfId="6" applyFont="1" applyFill="1" applyProtection="1">
      <alignment vertical="top"/>
      <protection locked="0"/>
    </xf>
    <xf numFmtId="0" fontId="6" fillId="0" borderId="0" xfId="6" applyFont="1" applyProtection="1">
      <alignment vertical="top"/>
      <protection locked="0"/>
    </xf>
    <xf numFmtId="0" fontId="8" fillId="7" borderId="0" xfId="6" applyFont="1" applyFill="1" applyProtection="1">
      <alignment vertical="top"/>
      <protection locked="0"/>
    </xf>
    <xf numFmtId="0" fontId="61" fillId="0" borderId="0" xfId="6" applyFont="1" applyProtection="1">
      <alignment vertical="top"/>
      <protection locked="0"/>
    </xf>
    <xf numFmtId="0" fontId="8" fillId="0" borderId="0" xfId="6" applyFont="1" applyProtection="1">
      <alignment vertical="top"/>
      <protection locked="0"/>
    </xf>
    <xf numFmtId="0" fontId="17" fillId="0" borderId="0" xfId="6" applyFont="1" applyProtection="1">
      <alignment vertical="top"/>
      <protection locked="0"/>
    </xf>
    <xf numFmtId="0" fontId="11" fillId="0" borderId="0" xfId="6" applyFont="1" applyProtection="1">
      <alignment vertical="top"/>
      <protection locked="0"/>
    </xf>
    <xf numFmtId="0" fontId="11" fillId="9" borderId="23" xfId="6" applyFont="1" applyFill="1" applyBorder="1" applyAlignment="1" applyProtection="1">
      <alignment horizontal="center"/>
      <protection locked="0"/>
    </xf>
    <xf numFmtId="0" fontId="11" fillId="0" borderId="23" xfId="6" applyFont="1" applyBorder="1" applyAlignment="1" applyProtection="1">
      <alignment horizontal="center"/>
      <protection locked="0"/>
    </xf>
    <xf numFmtId="3" fontId="4" fillId="0" borderId="0" xfId="6" applyNumberFormat="1" applyFont="1" applyProtection="1">
      <alignment vertical="top"/>
      <protection locked="0"/>
    </xf>
    <xf numFmtId="3" fontId="11" fillId="0" borderId="0" xfId="6" applyNumberFormat="1" applyFont="1" applyProtection="1">
      <alignment vertical="top"/>
      <protection locked="0"/>
    </xf>
    <xf numFmtId="3" fontId="4" fillId="7" borderId="0" xfId="6" applyNumberFormat="1" applyFont="1" applyFill="1" applyProtection="1">
      <alignment vertical="top"/>
      <protection locked="0"/>
    </xf>
    <xf numFmtId="3" fontId="2" fillId="9" borderId="10" xfId="6" applyNumberFormat="1" applyFont="1" applyFill="1" applyBorder="1" applyAlignment="1" applyProtection="1">
      <alignment horizontal="right" vertical="center"/>
      <protection locked="0"/>
    </xf>
    <xf numFmtId="3" fontId="11" fillId="7" borderId="0" xfId="6" applyNumberFormat="1" applyFont="1" applyFill="1" applyProtection="1">
      <alignment vertical="top"/>
      <protection locked="0"/>
    </xf>
    <xf numFmtId="3" fontId="8" fillId="0" borderId="0" xfId="6" applyNumberFormat="1" applyFont="1" applyProtection="1">
      <alignment vertical="top"/>
      <protection locked="0"/>
    </xf>
    <xf numFmtId="3" fontId="6" fillId="0" borderId="0" xfId="6" applyNumberFormat="1" applyFont="1" applyProtection="1">
      <alignment vertical="top"/>
      <protection locked="0"/>
    </xf>
    <xf numFmtId="3" fontId="8" fillId="7" borderId="0" xfId="6" applyNumberFormat="1" applyFont="1" applyFill="1" applyProtection="1">
      <alignment vertical="top"/>
      <protection locked="0"/>
    </xf>
    <xf numFmtId="4" fontId="31" fillId="8" borderId="0" xfId="6" applyNumberFormat="1" applyFont="1" applyFill="1" applyAlignment="1"/>
    <xf numFmtId="0" fontId="61" fillId="7" borderId="0" xfId="6" applyFont="1" applyFill="1" applyProtection="1">
      <alignment vertical="top"/>
      <protection locked="0"/>
    </xf>
    <xf numFmtId="3" fontId="61" fillId="7" borderId="0" xfId="6" applyNumberFormat="1" applyFont="1" applyFill="1" applyProtection="1">
      <alignment vertical="top"/>
      <protection locked="0"/>
    </xf>
    <xf numFmtId="0" fontId="61" fillId="0" borderId="0" xfId="7" applyFont="1" applyBorder="1"/>
    <xf numFmtId="3" fontId="61" fillId="0" borderId="0" xfId="6" applyNumberFormat="1" applyFont="1" applyProtection="1">
      <alignment vertical="top"/>
      <protection locked="0"/>
    </xf>
    <xf numFmtId="0" fontId="62" fillId="0" borderId="0" xfId="6" applyFont="1" applyProtection="1">
      <alignment vertical="top"/>
      <protection locked="0"/>
    </xf>
    <xf numFmtId="0" fontId="63" fillId="0" borderId="0" xfId="6" applyFont="1" applyProtection="1">
      <alignment vertical="top"/>
      <protection locked="0"/>
    </xf>
    <xf numFmtId="0" fontId="17" fillId="0" borderId="0" xfId="6" applyFont="1" applyAlignment="1" applyProtection="1">
      <alignment horizontal="center" vertical="center"/>
      <protection locked="0"/>
    </xf>
    <xf numFmtId="165" fontId="8" fillId="0" borderId="0" xfId="6" applyNumberFormat="1" applyFont="1" applyProtection="1">
      <alignment vertical="top"/>
      <protection locked="0"/>
    </xf>
    <xf numFmtId="0" fontId="9" fillId="0" borderId="0" xfId="6" applyFont="1" applyProtection="1">
      <alignment vertical="top"/>
      <protection locked="0"/>
    </xf>
    <xf numFmtId="3" fontId="6" fillId="5" borderId="0" xfId="6" applyNumberFormat="1" applyFont="1" applyFill="1" applyProtection="1">
      <alignment vertical="top"/>
      <protection locked="0"/>
    </xf>
    <xf numFmtId="3" fontId="15" fillId="3" borderId="0" xfId="6" applyNumberFormat="1" applyFont="1" applyFill="1" applyProtection="1">
      <alignment vertical="top"/>
      <protection locked="0"/>
    </xf>
    <xf numFmtId="3" fontId="6" fillId="3" borderId="0" xfId="6" applyNumberFormat="1" applyFont="1" applyFill="1" applyProtection="1">
      <alignment vertical="top"/>
      <protection locked="0"/>
    </xf>
    <xf numFmtId="3" fontId="8" fillId="5" borderId="0" xfId="6" applyNumberFormat="1" applyFont="1" applyFill="1" applyProtection="1">
      <alignment vertical="top"/>
      <protection locked="0"/>
    </xf>
    <xf numFmtId="3" fontId="9" fillId="3" borderId="0" xfId="6" applyNumberFormat="1" applyFont="1" applyFill="1" applyProtection="1">
      <alignment vertical="top"/>
      <protection locked="0"/>
    </xf>
    <xf numFmtId="3" fontId="17" fillId="3" borderId="0" xfId="6" applyNumberFormat="1" applyFont="1" applyFill="1" applyProtection="1">
      <alignment vertical="top"/>
      <protection locked="0"/>
    </xf>
    <xf numFmtId="3" fontId="8" fillId="3" borderId="0" xfId="6" applyNumberFormat="1" applyFont="1" applyFill="1" applyProtection="1">
      <alignment vertical="top"/>
      <protection locked="0"/>
    </xf>
    <xf numFmtId="3" fontId="61" fillId="5" borderId="0" xfId="6" applyNumberFormat="1" applyFont="1" applyFill="1" applyProtection="1">
      <alignment vertical="top"/>
      <protection locked="0"/>
    </xf>
    <xf numFmtId="3" fontId="61" fillId="3" borderId="0" xfId="6" applyNumberFormat="1" applyFont="1" applyFill="1" applyProtection="1">
      <alignment vertical="top"/>
      <protection locked="0"/>
    </xf>
    <xf numFmtId="0" fontId="61" fillId="3" borderId="0" xfId="6" applyFont="1" applyFill="1" applyProtection="1">
      <alignment vertical="top"/>
      <protection locked="0"/>
    </xf>
    <xf numFmtId="0" fontId="64" fillId="7" borderId="0" xfId="6" applyFont="1" applyFill="1">
      <alignment vertical="top"/>
    </xf>
    <xf numFmtId="0" fontId="61" fillId="5" borderId="0" xfId="6" applyFont="1" applyFill="1" applyProtection="1">
      <alignment vertical="top"/>
      <protection locked="0"/>
    </xf>
    <xf numFmtId="0" fontId="8" fillId="7" borderId="0" xfId="6" applyFont="1" applyFill="1" applyAlignment="1" applyProtection="1">
      <alignment horizontal="right" vertical="center"/>
      <protection locked="0"/>
    </xf>
    <xf numFmtId="0" fontId="8" fillId="0" borderId="0" xfId="6" applyFont="1" applyAlignment="1" applyProtection="1">
      <alignment horizontal="right" vertical="center"/>
      <protection locked="0"/>
    </xf>
    <xf numFmtId="0" fontId="9" fillId="0" borderId="0" xfId="6" applyFont="1" applyAlignment="1" applyProtection="1">
      <alignment horizontal="right" vertical="center"/>
      <protection locked="0"/>
    </xf>
    <xf numFmtId="0" fontId="64" fillId="0" borderId="0" xfId="6" applyFont="1" applyProtection="1">
      <alignment vertical="top"/>
      <protection locked="0"/>
    </xf>
    <xf numFmtId="0" fontId="11" fillId="9" borderId="19" xfId="6" applyFont="1" applyFill="1" applyBorder="1" applyAlignment="1" applyProtection="1">
      <alignment horizontal="center" vertical="center"/>
      <protection locked="0"/>
    </xf>
    <xf numFmtId="0" fontId="4" fillId="0" borderId="19" xfId="6" applyFont="1" applyBorder="1" applyAlignment="1" applyProtection="1">
      <alignment horizontal="center" vertical="center"/>
      <protection locked="0"/>
    </xf>
    <xf numFmtId="0" fontId="4" fillId="0" borderId="10" xfId="6" applyFont="1" applyBorder="1" applyAlignment="1" applyProtection="1">
      <alignment horizontal="center" vertical="center"/>
      <protection locked="0"/>
    </xf>
    <xf numFmtId="0" fontId="11" fillId="9" borderId="10" xfId="6" applyFont="1" applyFill="1" applyBorder="1" applyAlignment="1" applyProtection="1">
      <alignment horizontal="center" vertical="center"/>
      <protection locked="0"/>
    </xf>
    <xf numFmtId="0" fontId="4" fillId="0" borderId="21" xfId="6" applyFont="1" applyBorder="1" applyProtection="1">
      <alignment vertical="top"/>
      <protection locked="0"/>
    </xf>
    <xf numFmtId="0" fontId="4" fillId="0" borderId="12" xfId="6" applyFont="1" applyBorder="1" applyProtection="1">
      <alignment vertical="top"/>
      <protection locked="0"/>
    </xf>
    <xf numFmtId="0" fontId="8" fillId="0" borderId="0" xfId="7" applyFont="1" applyBorder="1"/>
    <xf numFmtId="3" fontId="4" fillId="0" borderId="12" xfId="6" applyNumberFormat="1" applyFont="1" applyBorder="1" applyAlignment="1" applyProtection="1">
      <alignment horizontal="right" vertical="center"/>
      <protection locked="0"/>
    </xf>
    <xf numFmtId="3" fontId="8" fillId="12" borderId="0" xfId="6" applyNumberFormat="1" applyFont="1" applyFill="1" applyProtection="1">
      <alignment vertical="top"/>
      <protection locked="0"/>
    </xf>
    <xf numFmtId="3" fontId="63" fillId="12" borderId="0" xfId="6" applyNumberFormat="1" applyFont="1" applyFill="1" applyProtection="1">
      <alignment vertical="top"/>
      <protection locked="0"/>
    </xf>
    <xf numFmtId="3" fontId="63" fillId="13" borderId="0" xfId="6" applyNumberFormat="1" applyFont="1" applyFill="1" applyProtection="1">
      <alignment vertical="top"/>
      <protection locked="0"/>
    </xf>
    <xf numFmtId="0" fontId="63" fillId="12" borderId="0" xfId="6" applyFont="1" applyFill="1" applyProtection="1">
      <alignment vertical="top"/>
      <protection locked="0"/>
    </xf>
    <xf numFmtId="0" fontId="63" fillId="13" borderId="0" xfId="6" applyFont="1" applyFill="1" applyProtection="1">
      <alignment vertical="top"/>
      <protection locked="0"/>
    </xf>
    <xf numFmtId="0" fontId="8" fillId="3" borderId="0" xfId="6" applyFont="1" applyFill="1" applyProtection="1">
      <alignment vertical="top"/>
      <protection locked="0"/>
    </xf>
    <xf numFmtId="0" fontId="8" fillId="5" borderId="0" xfId="6" applyFont="1" applyFill="1" applyProtection="1">
      <alignment vertical="top"/>
      <protection locked="0"/>
    </xf>
    <xf numFmtId="0" fontId="65" fillId="7" borderId="0" xfId="6" applyFont="1" applyFill="1">
      <alignment vertical="top"/>
    </xf>
    <xf numFmtId="0" fontId="63" fillId="7" borderId="0" xfId="6" applyFont="1" applyFill="1" applyProtection="1">
      <alignment vertical="top"/>
      <protection locked="0"/>
    </xf>
    <xf numFmtId="0" fontId="11" fillId="12" borderId="19" xfId="6" applyFont="1" applyFill="1" applyBorder="1" applyAlignment="1" applyProtection="1">
      <alignment horizontal="center" vertical="center"/>
      <protection locked="0"/>
    </xf>
    <xf numFmtId="0" fontId="8" fillId="6" borderId="10" xfId="6" applyFont="1" applyFill="1" applyBorder="1" applyProtection="1">
      <alignment vertical="top"/>
      <protection locked="0"/>
    </xf>
    <xf numFmtId="0" fontId="8" fillId="0" borderId="10" xfId="6" applyFont="1" applyBorder="1" applyProtection="1">
      <alignment vertical="top"/>
      <protection locked="0"/>
    </xf>
    <xf numFmtId="0" fontId="4" fillId="0" borderId="18" xfId="6" applyFont="1" applyBorder="1" applyAlignment="1" applyProtection="1">
      <alignment horizontal="center" vertical="center"/>
      <protection locked="0"/>
    </xf>
    <xf numFmtId="0" fontId="0" fillId="0" borderId="0" xfId="6" applyFont="1" applyProtection="1">
      <alignment vertical="top"/>
      <protection locked="0"/>
    </xf>
    <xf numFmtId="0" fontId="20" fillId="0" borderId="0" xfId="6" applyFont="1" applyAlignment="1"/>
    <xf numFmtId="0" fontId="20" fillId="0" borderId="0" xfId="6" applyFont="1" applyAlignment="1">
      <alignment vertical="center"/>
    </xf>
    <xf numFmtId="0" fontId="5" fillId="0" borderId="0" xfId="6" applyFont="1" applyAlignment="1"/>
    <xf numFmtId="0" fontId="8" fillId="0" borderId="0" xfId="6" applyFont="1" applyAlignment="1"/>
    <xf numFmtId="0" fontId="8" fillId="5" borderId="0" xfId="6" applyFont="1" applyFill="1" applyAlignment="1"/>
    <xf numFmtId="0" fontId="7" fillId="5" borderId="0" xfId="6" applyFont="1" applyFill="1" applyAlignment="1"/>
    <xf numFmtId="0" fontId="7" fillId="0" borderId="0" xfId="6" applyFont="1" applyAlignment="1"/>
    <xf numFmtId="0" fontId="9" fillId="0" borderId="0" xfId="6" applyFont="1" applyAlignment="1"/>
    <xf numFmtId="0" fontId="66" fillId="0" borderId="0" xfId="6" applyFont="1" applyAlignment="1"/>
    <xf numFmtId="0" fontId="7" fillId="0" borderId="0" xfId="7" applyFont="1"/>
    <xf numFmtId="0" fontId="20" fillId="0" borderId="0" xfId="7" applyFont="1"/>
    <xf numFmtId="0" fontId="20" fillId="0" borderId="0" xfId="7" applyFont="1" applyAlignment="1">
      <alignment vertical="center"/>
    </xf>
    <xf numFmtId="3" fontId="26" fillId="0" borderId="0" xfId="7" applyNumberFormat="1" applyFont="1" applyBorder="1"/>
    <xf numFmtId="3" fontId="24" fillId="0" borderId="0" xfId="7" applyNumberFormat="1" applyFont="1" applyBorder="1"/>
    <xf numFmtId="2" fontId="0" fillId="0" borderId="0" xfId="0" applyNumberFormat="1" applyAlignment="1"/>
    <xf numFmtId="0" fontId="9" fillId="0" borderId="0" xfId="7" applyFont="1" applyBorder="1"/>
    <xf numFmtId="3" fontId="9" fillId="0" borderId="0" xfId="7" applyNumberFormat="1" applyFont="1" applyBorder="1"/>
    <xf numFmtId="3" fontId="9" fillId="0" borderId="0" xfId="6" applyNumberFormat="1" applyFont="1" applyAlignment="1"/>
    <xf numFmtId="0" fontId="8" fillId="5" borderId="0" xfId="7" applyFont="1" applyFill="1" applyBorder="1"/>
    <xf numFmtId="0" fontId="9" fillId="5" borderId="0" xfId="7" applyFont="1" applyFill="1" applyBorder="1"/>
    <xf numFmtId="0" fontId="9" fillId="5" borderId="0" xfId="6" applyFont="1" applyFill="1" applyAlignment="1"/>
    <xf numFmtId="3" fontId="9" fillId="5" borderId="0" xfId="6" applyNumberFormat="1" applyFont="1" applyFill="1" applyAlignment="1"/>
    <xf numFmtId="0" fontId="9" fillId="5" borderId="0" xfId="7" applyFont="1" applyFill="1" applyBorder="1" applyAlignment="1">
      <alignment horizontal="right" vertical="center"/>
    </xf>
    <xf numFmtId="0" fontId="20" fillId="0" borderId="10" xfId="6" applyFont="1" applyBorder="1" applyAlignment="1"/>
    <xf numFmtId="0" fontId="20" fillId="6" borderId="10" xfId="6" applyFont="1" applyFill="1" applyBorder="1" applyAlignment="1">
      <alignment vertical="center"/>
    </xf>
    <xf numFmtId="0" fontId="67" fillId="0" borderId="0" xfId="6" applyFont="1" applyAlignment="1"/>
    <xf numFmtId="0" fontId="67" fillId="0" borderId="0" xfId="6" applyFont="1" applyAlignment="1">
      <alignment vertical="center"/>
    </xf>
    <xf numFmtId="0" fontId="68" fillId="0" borderId="0" xfId="6" applyFont="1" applyAlignment="1"/>
    <xf numFmtId="0" fontId="66" fillId="5" borderId="0" xfId="6" applyFont="1" applyFill="1" applyAlignment="1"/>
    <xf numFmtId="4" fontId="7" fillId="0" borderId="0" xfId="6" applyNumberFormat="1" applyFont="1" applyAlignment="1"/>
    <xf numFmtId="0" fontId="69" fillId="0" borderId="0" xfId="6" applyFont="1" applyAlignment="1"/>
    <xf numFmtId="2" fontId="7" fillId="0" borderId="0" xfId="6" applyNumberFormat="1" applyFont="1" applyAlignment="1"/>
    <xf numFmtId="0" fontId="20" fillId="7" borderId="0" xfId="6" applyFont="1" applyFill="1" applyAlignment="1"/>
    <xf numFmtId="2" fontId="7" fillId="0" borderId="0" xfId="7" applyNumberFormat="1" applyFont="1"/>
    <xf numFmtId="2" fontId="7" fillId="0" borderId="0" xfId="7" applyNumberFormat="1" applyFont="1" applyBorder="1"/>
    <xf numFmtId="2" fontId="24" fillId="0" borderId="0" xfId="6" applyNumberFormat="1" applyFont="1" applyAlignment="1"/>
    <xf numFmtId="0" fontId="20" fillId="7" borderId="0" xfId="7" applyFont="1" applyFill="1" applyBorder="1"/>
    <xf numFmtId="169" fontId="0" fillId="0" borderId="0" xfId="0" applyNumberFormat="1" applyAlignment="1"/>
    <xf numFmtId="169" fontId="7" fillId="0" borderId="0" xfId="6" applyNumberFormat="1" applyFont="1" applyAlignment="1"/>
    <xf numFmtId="2" fontId="66" fillId="0" borderId="0" xfId="6" applyNumberFormat="1" applyFont="1" applyAlignment="1"/>
    <xf numFmtId="0" fontId="67" fillId="7" borderId="0" xfId="6" applyFont="1" applyFill="1" applyAlignment="1"/>
    <xf numFmtId="0" fontId="3" fillId="6" borderId="3" xfId="6" applyFont="1" applyFill="1" applyBorder="1" applyAlignment="1">
      <alignment horizontal="center" vertical="center"/>
    </xf>
    <xf numFmtId="0" fontId="3" fillId="6" borderId="3" xfId="5" applyFont="1" applyFill="1" applyBorder="1" applyAlignment="1">
      <alignment horizontal="center" vertical="center"/>
    </xf>
    <xf numFmtId="0" fontId="3" fillId="6" borderId="29" xfId="6" applyFont="1" applyFill="1" applyBorder="1" applyAlignment="1">
      <alignment horizontal="center" vertical="center"/>
    </xf>
    <xf numFmtId="0" fontId="3" fillId="6" borderId="9" xfId="6" applyFont="1" applyFill="1" applyBorder="1" applyAlignment="1"/>
    <xf numFmtId="0" fontId="20" fillId="0" borderId="31" xfId="7" applyFont="1" applyBorder="1"/>
    <xf numFmtId="0" fontId="20" fillId="0" borderId="5" xfId="7" applyFont="1" applyBorder="1"/>
    <xf numFmtId="0" fontId="20" fillId="0" borderId="5" xfId="6" applyFont="1" applyBorder="1" applyAlignment="1">
      <alignment horizontal="center"/>
    </xf>
    <xf numFmtId="0" fontId="20" fillId="0" borderId="5" xfId="7" applyFont="1" applyBorder="1" applyAlignment="1">
      <alignment horizontal="center"/>
    </xf>
    <xf numFmtId="0" fontId="20" fillId="0" borderId="4" xfId="7" applyFont="1" applyBorder="1"/>
    <xf numFmtId="0" fontId="3" fillId="6" borderId="4" xfId="7" applyFont="1" applyFill="1" applyBorder="1" applyAlignment="1">
      <alignment horizontal="right" vertical="center"/>
    </xf>
    <xf numFmtId="0" fontId="3" fillId="6" borderId="0" xfId="7" applyFont="1" applyFill="1" applyBorder="1" applyAlignment="1">
      <alignment vertical="center"/>
    </xf>
    <xf numFmtId="0" fontId="3" fillId="6" borderId="10" xfId="6" applyFont="1" applyFill="1" applyBorder="1" applyAlignment="1">
      <alignment vertical="center"/>
    </xf>
    <xf numFmtId="0" fontId="24" fillId="6" borderId="9" xfId="6" applyFont="1" applyFill="1" applyBorder="1" applyAlignment="1"/>
    <xf numFmtId="0" fontId="7" fillId="0" borderId="10" xfId="6" applyFont="1" applyBorder="1" applyAlignment="1"/>
    <xf numFmtId="0" fontId="7" fillId="6" borderId="10" xfId="6" applyFont="1" applyFill="1" applyBorder="1" applyAlignment="1">
      <alignment vertical="center"/>
    </xf>
    <xf numFmtId="0" fontId="24" fillId="6" borderId="4" xfId="7" applyFont="1" applyFill="1" applyBorder="1" applyAlignment="1">
      <alignment horizontal="right" vertical="center"/>
    </xf>
    <xf numFmtId="0" fontId="7" fillId="0" borderId="4" xfId="7" applyFont="1" applyBorder="1" applyAlignment="1">
      <alignment horizontal="right" vertical="center"/>
    </xf>
    <xf numFmtId="0" fontId="7" fillId="0" borderId="0" xfId="7" applyFont="1" applyBorder="1" applyAlignment="1">
      <alignment horizontal="right" vertical="center"/>
    </xf>
    <xf numFmtId="0" fontId="7" fillId="0" borderId="0" xfId="7" applyFont="1" applyBorder="1" applyAlignment="1">
      <alignment vertical="center"/>
    </xf>
    <xf numFmtId="0" fontId="7" fillId="7" borderId="4" xfId="7" applyFont="1" applyFill="1" applyBorder="1" applyAlignment="1">
      <alignment horizontal="right" vertical="center"/>
    </xf>
    <xf numFmtId="0" fontId="7" fillId="7" borderId="0" xfId="7" applyFont="1" applyFill="1" applyBorder="1" applyAlignment="1">
      <alignment horizontal="right" vertical="center"/>
    </xf>
    <xf numFmtId="0" fontId="7" fillId="7" borderId="0" xfId="7" applyFont="1" applyFill="1" applyBorder="1" applyAlignment="1">
      <alignment vertical="center"/>
    </xf>
    <xf numFmtId="0" fontId="7" fillId="7" borderId="10" xfId="6" applyFont="1" applyFill="1" applyBorder="1" applyAlignment="1"/>
    <xf numFmtId="3" fontId="7" fillId="0" borderId="10" xfId="7" applyNumberFormat="1" applyFont="1" applyBorder="1" applyAlignment="1">
      <alignment horizontal="right" vertical="center"/>
    </xf>
    <xf numFmtId="0" fontId="24" fillId="6" borderId="10" xfId="6" applyFont="1" applyFill="1" applyBorder="1" applyAlignment="1">
      <alignment vertical="center"/>
    </xf>
    <xf numFmtId="0" fontId="7" fillId="0" borderId="0" xfId="7" applyFont="1" applyFill="1" applyBorder="1" applyAlignment="1">
      <alignment vertical="center"/>
    </xf>
    <xf numFmtId="170" fontId="7" fillId="0" borderId="0" xfId="7" applyNumberFormat="1" applyFont="1" applyBorder="1" applyAlignment="1">
      <alignment horizontal="right" vertical="center"/>
    </xf>
    <xf numFmtId="0" fontId="7" fillId="0" borderId="6" xfId="7" applyFont="1" applyBorder="1"/>
    <xf numFmtId="0" fontId="7" fillId="0" borderId="7" xfId="7" applyFont="1" applyBorder="1"/>
    <xf numFmtId="0" fontId="7" fillId="0" borderId="7" xfId="6" applyFont="1" applyBorder="1" applyAlignment="1">
      <alignment horizontal="right" vertical="center"/>
    </xf>
    <xf numFmtId="3" fontId="7" fillId="0" borderId="7" xfId="7" applyNumberFormat="1" applyFont="1" applyBorder="1" applyAlignment="1">
      <alignment horizontal="right" vertical="center"/>
    </xf>
    <xf numFmtId="0" fontId="7" fillId="0" borderId="11" xfId="6" applyFont="1" applyBorder="1" applyAlignment="1"/>
    <xf numFmtId="0" fontId="7" fillId="14" borderId="4" xfId="7" applyFont="1" applyFill="1" applyBorder="1" applyAlignment="1">
      <alignment horizontal="right" vertical="center"/>
    </xf>
    <xf numFmtId="0" fontId="7" fillId="14" borderId="10" xfId="6" applyFont="1" applyFill="1" applyBorder="1" applyAlignment="1"/>
    <xf numFmtId="0" fontId="20" fillId="14" borderId="0" xfId="6" applyFont="1" applyFill="1" applyAlignment="1"/>
    <xf numFmtId="0" fontId="20" fillId="14" borderId="0" xfId="7" applyFont="1" applyFill="1"/>
    <xf numFmtId="0" fontId="24" fillId="14" borderId="0" xfId="7" applyFont="1" applyFill="1" applyBorder="1" applyAlignment="1">
      <alignment vertical="center"/>
    </xf>
    <xf numFmtId="0" fontId="24" fillId="14" borderId="0" xfId="7" applyFont="1" applyFill="1" applyBorder="1" applyAlignment="1">
      <alignment horizontal="right" vertical="center"/>
    </xf>
    <xf numFmtId="0" fontId="24" fillId="14" borderId="10" xfId="6" applyFont="1" applyFill="1" applyBorder="1" applyAlignment="1"/>
    <xf numFmtId="171" fontId="3" fillId="6" borderId="0" xfId="1" applyNumberFormat="1" applyFont="1" applyFill="1" applyBorder="1" applyAlignment="1">
      <alignment horizontal="right" vertical="center"/>
    </xf>
    <xf numFmtId="171" fontId="20" fillId="0" borderId="0" xfId="1" applyNumberFormat="1" applyFont="1" applyBorder="1" applyAlignment="1">
      <alignment horizontal="right" vertical="center"/>
    </xf>
    <xf numFmtId="171" fontId="20" fillId="0" borderId="0" xfId="1" applyNumberFormat="1" applyFont="1" applyBorder="1" applyAlignment="1">
      <alignment horizontal="right"/>
    </xf>
    <xf numFmtId="171" fontId="7" fillId="0" borderId="0" xfId="1" applyNumberFormat="1" applyFont="1" applyBorder="1" applyAlignment="1">
      <alignment horizontal="right"/>
    </xf>
    <xf numFmtId="171" fontId="24" fillId="14" borderId="0" xfId="1" applyNumberFormat="1" applyFont="1" applyFill="1" applyBorder="1" applyAlignment="1">
      <alignment horizontal="right" vertical="center"/>
    </xf>
    <xf numFmtId="171" fontId="8" fillId="0" borderId="0" xfId="1" applyNumberFormat="1" applyFont="1" applyBorder="1" applyAlignment="1">
      <alignment horizontal="right" vertical="center"/>
    </xf>
    <xf numFmtId="171" fontId="8" fillId="0" borderId="0" xfId="1" applyNumberFormat="1" applyFont="1" applyAlignment="1"/>
    <xf numFmtId="171" fontId="7" fillId="7" borderId="0" xfId="1" applyNumberFormat="1" applyFont="1" applyFill="1" applyBorder="1" applyAlignment="1">
      <alignment horizontal="right" vertical="center"/>
    </xf>
    <xf numFmtId="171" fontId="70" fillId="8" borderId="0" xfId="1" applyNumberFormat="1" applyFont="1" applyFill="1" applyBorder="1" applyAlignment="1"/>
    <xf numFmtId="171" fontId="7" fillId="0" borderId="0" xfId="1" applyNumberFormat="1" applyFont="1" applyBorder="1" applyAlignment="1">
      <alignment horizontal="right" vertical="center"/>
    </xf>
    <xf numFmtId="171" fontId="7" fillId="0" borderId="0" xfId="1" applyNumberFormat="1" applyFont="1" applyBorder="1" applyAlignment="1" applyProtection="1">
      <alignment horizontal="right"/>
      <protection locked="0"/>
    </xf>
    <xf numFmtId="171" fontId="7" fillId="0" borderId="0" xfId="1" applyNumberFormat="1" applyFont="1" applyFill="1" applyBorder="1" applyAlignment="1">
      <alignment horizontal="right" vertical="center"/>
    </xf>
    <xf numFmtId="0" fontId="8" fillId="7" borderId="0" xfId="6" applyFont="1" applyFill="1" applyAlignment="1"/>
    <xf numFmtId="169" fontId="4" fillId="7" borderId="0" xfId="6" applyNumberFormat="1" applyFont="1" applyFill="1" applyAlignment="1"/>
    <xf numFmtId="0" fontId="4" fillId="7" borderId="0" xfId="6" applyFont="1" applyFill="1" applyAlignment="1">
      <alignment vertical="center"/>
    </xf>
    <xf numFmtId="3" fontId="30" fillId="7" borderId="0" xfId="6" applyNumberFormat="1" applyFill="1" applyAlignment="1"/>
    <xf numFmtId="3" fontId="4" fillId="7" borderId="0" xfId="6" applyNumberFormat="1" applyFont="1" applyFill="1" applyAlignment="1"/>
    <xf numFmtId="0" fontId="2" fillId="7" borderId="0" xfId="5" applyFont="1" applyFill="1" applyBorder="1" applyAlignment="1">
      <alignment horizontal="center" vertical="center"/>
    </xf>
    <xf numFmtId="0" fontId="2" fillId="7" borderId="0" xfId="6" applyFont="1" applyFill="1" applyAlignment="1">
      <alignment horizontal="center" vertical="center"/>
    </xf>
    <xf numFmtId="170" fontId="4" fillId="7" borderId="0" xfId="6" applyNumberFormat="1" applyFont="1" applyFill="1" applyAlignment="1">
      <alignment vertical="center"/>
    </xf>
    <xf numFmtId="0" fontId="6" fillId="7" borderId="0" xfId="6" applyFont="1" applyFill="1" applyAlignment="1"/>
    <xf numFmtId="169" fontId="8" fillId="7" borderId="0" xfId="6" applyNumberFormat="1" applyFont="1" applyFill="1" applyAlignment="1">
      <alignment horizontal="center"/>
    </xf>
    <xf numFmtId="0" fontId="8" fillId="7" borderId="0" xfId="6" applyFont="1" applyFill="1" applyAlignment="1">
      <alignment horizontal="center"/>
    </xf>
    <xf numFmtId="3" fontId="8" fillId="7" borderId="0" xfId="6" applyNumberFormat="1" applyFont="1" applyFill="1" applyAlignment="1"/>
    <xf numFmtId="0" fontId="8" fillId="12" borderId="0" xfId="6" applyFont="1" applyFill="1" applyAlignment="1"/>
    <xf numFmtId="169" fontId="20" fillId="0" borderId="0" xfId="7" applyNumberFormat="1" applyFont="1" applyBorder="1"/>
    <xf numFmtId="0" fontId="7" fillId="0" borderId="7" xfId="7" applyFont="1" applyBorder="1" applyAlignment="1">
      <alignment horizontal="right" vertical="center"/>
    </xf>
    <xf numFmtId="0" fontId="7" fillId="0" borderId="7" xfId="6" applyFont="1" applyBorder="1" applyAlignment="1"/>
    <xf numFmtId="169" fontId="7" fillId="0" borderId="7" xfId="6" applyNumberFormat="1" applyFont="1" applyBorder="1" applyAlignment="1">
      <alignment horizontal="right" vertical="center"/>
    </xf>
    <xf numFmtId="171" fontId="71" fillId="0" borderId="0" xfId="1" applyNumberFormat="1" applyFont="1" applyFill="1" applyBorder="1" applyAlignment="1"/>
    <xf numFmtId="0" fontId="24" fillId="14" borderId="4" xfId="7" applyFont="1" applyFill="1" applyBorder="1" applyAlignment="1">
      <alignment horizontal="right" vertical="center"/>
    </xf>
    <xf numFmtId="171" fontId="31" fillId="0" borderId="0" xfId="1" applyNumberFormat="1" applyFont="1" applyFill="1" applyBorder="1" applyAlignment="1">
      <alignment horizontal="right"/>
    </xf>
    <xf numFmtId="171" fontId="31" fillId="0" borderId="0" xfId="1" applyNumberFormat="1" applyFont="1" applyBorder="1" applyAlignment="1">
      <alignment horizontal="right"/>
    </xf>
    <xf numFmtId="171" fontId="1" fillId="0" borderId="0" xfId="1" applyNumberFormat="1" applyFont="1" applyFill="1" applyBorder="1" applyAlignment="1">
      <alignment horizontal="right"/>
    </xf>
    <xf numFmtId="171" fontId="74" fillId="9" borderId="0" xfId="1" applyNumberFormat="1" applyFont="1" applyFill="1" applyAlignment="1" applyProtection="1">
      <alignment horizontal="right" vertical="center"/>
      <protection locked="0"/>
    </xf>
    <xf numFmtId="0" fontId="44" fillId="0" borderId="16" xfId="6" applyFont="1" applyBorder="1" applyProtection="1">
      <alignment vertical="top"/>
      <protection locked="0"/>
    </xf>
    <xf numFmtId="0" fontId="44" fillId="0" borderId="0" xfId="6" applyFont="1" applyProtection="1">
      <alignment vertical="top"/>
      <protection locked="0"/>
    </xf>
    <xf numFmtId="171" fontId="74" fillId="0" borderId="0" xfId="1" applyNumberFormat="1" applyFont="1" applyAlignment="1" applyProtection="1">
      <alignment horizontal="right" vertical="center"/>
      <protection locked="0"/>
    </xf>
    <xf numFmtId="0" fontId="44" fillId="9" borderId="16" xfId="6" applyFont="1" applyFill="1" applyBorder="1" applyProtection="1">
      <alignment vertical="top"/>
      <protection locked="0"/>
    </xf>
    <xf numFmtId="0" fontId="74" fillId="9" borderId="0" xfId="6" applyFont="1" applyFill="1" applyProtection="1">
      <alignment vertical="top"/>
      <protection locked="0"/>
    </xf>
    <xf numFmtId="3" fontId="44" fillId="0" borderId="0" xfId="6" applyNumberFormat="1" applyFont="1" applyAlignment="1" applyProtection="1">
      <alignment horizontal="right" vertical="center"/>
      <protection locked="0"/>
    </xf>
    <xf numFmtId="171" fontId="44" fillId="0" borderId="0" xfId="1" applyNumberFormat="1" applyFont="1" applyBorder="1" applyAlignment="1" applyProtection="1">
      <alignment horizontal="right" vertical="center"/>
      <protection locked="0"/>
    </xf>
    <xf numFmtId="171" fontId="74" fillId="9" borderId="0" xfId="1" applyNumberFormat="1" applyFont="1" applyFill="1" applyBorder="1" applyAlignment="1" applyProtection="1">
      <alignment horizontal="right" vertical="center"/>
      <protection locked="0"/>
    </xf>
    <xf numFmtId="171" fontId="44" fillId="0" borderId="0" xfId="1" applyNumberFormat="1" applyFont="1" applyAlignment="1" applyProtection="1">
      <alignment horizontal="right" vertical="center"/>
      <protection locked="0"/>
    </xf>
    <xf numFmtId="171" fontId="44" fillId="0" borderId="0" xfId="1" applyNumberFormat="1" applyFont="1" applyAlignment="1">
      <alignment horizontal="right"/>
    </xf>
    <xf numFmtId="171" fontId="44" fillId="0" borderId="0" xfId="1" applyNumberFormat="1" applyFont="1" applyBorder="1" applyAlignment="1">
      <alignment horizontal="right" vertical="center"/>
    </xf>
    <xf numFmtId="0" fontId="44" fillId="0" borderId="0" xfId="6" applyFont="1">
      <alignment vertical="top"/>
    </xf>
    <xf numFmtId="171" fontId="44" fillId="7" borderId="0" xfId="1" applyNumberFormat="1" applyFont="1" applyFill="1" applyBorder="1" applyAlignment="1">
      <alignment horizontal="right"/>
    </xf>
    <xf numFmtId="171" fontId="44" fillId="0" borderId="0" xfId="1" applyNumberFormat="1" applyFont="1" applyFill="1" applyBorder="1" applyAlignment="1" applyProtection="1">
      <alignment horizontal="right" vertical="center"/>
      <protection locked="0"/>
    </xf>
    <xf numFmtId="171" fontId="75" fillId="9" borderId="0" xfId="1" applyNumberFormat="1" applyFont="1" applyFill="1" applyAlignment="1" applyProtection="1">
      <alignment horizontal="right" vertical="center"/>
      <protection locked="0"/>
    </xf>
    <xf numFmtId="171" fontId="75" fillId="0" borderId="0" xfId="1" applyNumberFormat="1" applyFont="1" applyAlignment="1" applyProtection="1">
      <alignment horizontal="right" vertical="center"/>
      <protection locked="0"/>
    </xf>
    <xf numFmtId="0" fontId="75" fillId="9" borderId="0" xfId="6" applyFont="1" applyFill="1" applyProtection="1">
      <alignment vertical="top"/>
      <protection locked="0"/>
    </xf>
    <xf numFmtId="171" fontId="75" fillId="9" borderId="0" xfId="1" applyNumberFormat="1" applyFont="1" applyFill="1" applyBorder="1" applyAlignment="1" applyProtection="1">
      <alignment horizontal="right" vertical="center"/>
      <protection locked="0"/>
    </xf>
    <xf numFmtId="3" fontId="75" fillId="9" borderId="0" xfId="6" applyNumberFormat="1" applyFont="1" applyFill="1" applyAlignment="1" applyProtection="1">
      <alignment horizontal="right" vertical="center"/>
      <protection locked="0"/>
    </xf>
    <xf numFmtId="171" fontId="78" fillId="0" borderId="0" xfId="1" applyNumberFormat="1" applyFont="1" applyFill="1" applyBorder="1" applyAlignment="1">
      <alignment horizontal="right"/>
    </xf>
    <xf numFmtId="171" fontId="79" fillId="0" borderId="0" xfId="1" applyNumberFormat="1" applyFont="1" applyFill="1" applyBorder="1" applyAlignment="1">
      <alignment horizontal="right"/>
    </xf>
    <xf numFmtId="4" fontId="79" fillId="0" borderId="0" xfId="6" applyNumberFormat="1" applyFont="1" applyAlignment="1"/>
    <xf numFmtId="171" fontId="79" fillId="0" borderId="0" xfId="1" applyNumberFormat="1" applyFont="1" applyBorder="1" applyAlignment="1">
      <alignment horizontal="right"/>
    </xf>
    <xf numFmtId="0" fontId="44" fillId="11" borderId="16" xfId="6" applyFont="1" applyFill="1" applyBorder="1" applyProtection="1">
      <alignment vertical="top"/>
      <protection locked="0"/>
    </xf>
    <xf numFmtId="0" fontId="44" fillId="11" borderId="0" xfId="6" applyFont="1" applyFill="1" applyProtection="1">
      <alignment vertical="top"/>
      <protection locked="0"/>
    </xf>
    <xf numFmtId="3" fontId="79" fillId="0" borderId="0" xfId="6" applyNumberFormat="1" applyFont="1" applyAlignment="1">
      <alignment horizontal="right"/>
    </xf>
    <xf numFmtId="0" fontId="74" fillId="0" borderId="16" xfId="6" applyFont="1" applyBorder="1" applyProtection="1">
      <alignment vertical="top"/>
      <protection locked="0"/>
    </xf>
    <xf numFmtId="0" fontId="74" fillId="0" borderId="0" xfId="6" applyFont="1" applyProtection="1">
      <alignment vertical="top"/>
      <protection locked="0"/>
    </xf>
    <xf numFmtId="0" fontId="80" fillId="10" borderId="19" xfId="6" applyFont="1" applyFill="1" applyBorder="1" applyAlignment="1" applyProtection="1">
      <alignment horizontal="center" vertical="center"/>
      <protection locked="0"/>
    </xf>
    <xf numFmtId="0" fontId="80" fillId="0" borderId="0" xfId="6" applyFont="1" applyProtection="1">
      <alignment vertical="top"/>
      <protection locked="0"/>
    </xf>
    <xf numFmtId="0" fontId="80" fillId="9" borderId="15" xfId="6" applyFont="1" applyFill="1" applyBorder="1" applyAlignment="1" applyProtection="1">
      <alignment horizontal="center" vertical="center"/>
      <protection locked="0"/>
    </xf>
    <xf numFmtId="0" fontId="80" fillId="9" borderId="37" xfId="6" applyFont="1" applyFill="1" applyBorder="1" applyAlignment="1" applyProtection="1">
      <alignment horizontal="center" vertical="center"/>
      <protection locked="0"/>
    </xf>
    <xf numFmtId="0" fontId="80" fillId="0" borderId="16" xfId="6" applyFont="1" applyBorder="1" applyProtection="1">
      <alignment vertical="top"/>
      <protection locked="0"/>
    </xf>
    <xf numFmtId="3" fontId="80" fillId="0" borderId="5" xfId="6" applyNumberFormat="1" applyFont="1" applyBorder="1" applyAlignment="1" applyProtection="1">
      <alignment horizontal="center"/>
      <protection locked="0"/>
    </xf>
    <xf numFmtId="4" fontId="77" fillId="0" borderId="0" xfId="0" applyNumberFormat="1" applyFont="1" applyAlignment="1"/>
    <xf numFmtId="0" fontId="75" fillId="0" borderId="16" xfId="6" applyFont="1" applyBorder="1" applyAlignment="1" applyProtection="1">
      <alignment vertical="center"/>
      <protection locked="0"/>
    </xf>
    <xf numFmtId="0" fontId="75" fillId="0" borderId="0" xfId="6" applyFont="1" applyAlignment="1" applyProtection="1">
      <alignment vertical="center"/>
      <protection locked="0"/>
    </xf>
    <xf numFmtId="171" fontId="77" fillId="0" borderId="0" xfId="1" applyNumberFormat="1" applyFont="1" applyFill="1" applyBorder="1" applyAlignment="1">
      <alignment horizontal="right" vertical="center"/>
    </xf>
    <xf numFmtId="0" fontId="75" fillId="9" borderId="16" xfId="6" applyFont="1" applyFill="1" applyBorder="1" applyAlignment="1" applyProtection="1">
      <alignment vertical="center"/>
      <protection locked="0"/>
    </xf>
    <xf numFmtId="0" fontId="75" fillId="9" borderId="0" xfId="6" applyFont="1" applyFill="1" applyAlignment="1" applyProtection="1">
      <alignment vertical="center"/>
      <protection locked="0"/>
    </xf>
    <xf numFmtId="3" fontId="4" fillId="0" borderId="7" xfId="6" applyNumberFormat="1" applyFont="1" applyBorder="1" applyAlignment="1" applyProtection="1">
      <alignment horizontal="right" vertical="center"/>
      <protection locked="0"/>
    </xf>
    <xf numFmtId="2" fontId="8" fillId="0" borderId="0" xfId="6" applyNumberFormat="1" applyFont="1" applyProtection="1">
      <alignment vertical="top"/>
      <protection locked="0"/>
    </xf>
    <xf numFmtId="0" fontId="82" fillId="0" borderId="0" xfId="6" applyFont="1" applyProtection="1">
      <alignment vertical="top"/>
      <protection locked="0"/>
    </xf>
    <xf numFmtId="3" fontId="82" fillId="0" borderId="0" xfId="6" applyNumberFormat="1" applyFont="1" applyProtection="1">
      <alignment vertical="top"/>
      <protection locked="0"/>
    </xf>
    <xf numFmtId="0" fontId="81" fillId="12" borderId="0" xfId="6" applyFont="1" applyFill="1" applyProtection="1">
      <alignment vertical="top"/>
      <protection locked="0"/>
    </xf>
    <xf numFmtId="0" fontId="81" fillId="13" borderId="0" xfId="6" applyFont="1" applyFill="1" applyProtection="1">
      <alignment vertical="top"/>
      <protection locked="0"/>
    </xf>
    <xf numFmtId="0" fontId="81" fillId="13" borderId="0" xfId="6" applyFont="1" applyFill="1" applyAlignment="1" applyProtection="1">
      <alignment horizontal="left" vertical="top"/>
      <protection locked="0"/>
    </xf>
    <xf numFmtId="0" fontId="72" fillId="7" borderId="0" xfId="6" applyFont="1" applyFill="1">
      <alignment vertical="top"/>
    </xf>
    <xf numFmtId="2" fontId="81" fillId="13" borderId="0" xfId="6" applyNumberFormat="1" applyFont="1" applyFill="1" applyAlignment="1" applyProtection="1">
      <alignment horizontal="left" vertical="top"/>
      <protection locked="0"/>
    </xf>
    <xf numFmtId="1" fontId="83" fillId="7" borderId="0" xfId="6" applyNumberFormat="1" applyFont="1" applyFill="1" applyAlignment="1">
      <alignment horizontal="right"/>
    </xf>
    <xf numFmtId="0" fontId="82" fillId="13" borderId="0" xfId="6" applyFont="1" applyFill="1" applyProtection="1">
      <alignment vertical="top"/>
      <protection locked="0"/>
    </xf>
    <xf numFmtId="3" fontId="84" fillId="7" borderId="0" xfId="6" applyNumberFormat="1" applyFont="1" applyFill="1" applyAlignment="1">
      <alignment horizontal="right"/>
    </xf>
    <xf numFmtId="0" fontId="84" fillId="7" borderId="0" xfId="6" applyFont="1" applyFill="1">
      <alignment vertical="top"/>
    </xf>
    <xf numFmtId="171" fontId="84" fillId="7" borderId="0" xfId="1" applyNumberFormat="1" applyFont="1" applyFill="1" applyBorder="1" applyAlignment="1">
      <alignment horizontal="right"/>
    </xf>
    <xf numFmtId="171" fontId="84" fillId="7" borderId="0" xfId="1" applyNumberFormat="1" applyFont="1" applyFill="1" applyBorder="1" applyAlignment="1" applyProtection="1">
      <alignment horizontal="right" vertical="center"/>
      <protection locked="0"/>
    </xf>
    <xf numFmtId="4" fontId="70" fillId="0" borderId="0" xfId="6" applyNumberFormat="1" applyFont="1" applyAlignment="1"/>
    <xf numFmtId="3" fontId="32" fillId="0" borderId="0" xfId="6" applyNumberFormat="1" applyFont="1" applyAlignment="1">
      <alignment horizontal="right" vertical="center"/>
    </xf>
    <xf numFmtId="0" fontId="32" fillId="0" borderId="0" xfId="6" applyFont="1">
      <alignment vertical="top"/>
    </xf>
    <xf numFmtId="0" fontId="39" fillId="0" borderId="0" xfId="6" applyFont="1" applyProtection="1">
      <alignment vertical="top"/>
      <protection locked="0"/>
    </xf>
    <xf numFmtId="0" fontId="39" fillId="9" borderId="23" xfId="6" applyFont="1" applyFill="1" applyBorder="1" applyAlignment="1" applyProtection="1">
      <alignment horizontal="center"/>
      <protection locked="0"/>
    </xf>
    <xf numFmtId="0" fontId="39" fillId="0" borderId="23" xfId="6" applyFont="1" applyBorder="1" applyAlignment="1" applyProtection="1">
      <alignment horizontal="center"/>
      <protection locked="0"/>
    </xf>
    <xf numFmtId="3" fontId="39" fillId="9" borderId="19" xfId="6" applyNumberFormat="1" applyFont="1" applyFill="1" applyBorder="1" applyAlignment="1" applyProtection="1">
      <alignment horizontal="center" vertical="center"/>
      <protection locked="0"/>
    </xf>
    <xf numFmtId="0" fontId="33" fillId="0" borderId="16" xfId="6" applyFont="1" applyBorder="1" applyProtection="1">
      <alignment vertical="top"/>
      <protection locked="0"/>
    </xf>
    <xf numFmtId="0" fontId="33" fillId="0" borderId="0" xfId="6" applyFont="1" applyProtection="1">
      <alignment vertical="top"/>
      <protection locked="0"/>
    </xf>
    <xf numFmtId="3" fontId="33" fillId="0" borderId="19" xfId="6" applyNumberFormat="1" applyFont="1" applyBorder="1" applyAlignment="1" applyProtection="1">
      <alignment horizontal="center" vertical="center"/>
      <protection locked="0"/>
    </xf>
    <xf numFmtId="0" fontId="33" fillId="9" borderId="16" xfId="6" applyFont="1" applyFill="1" applyBorder="1" applyProtection="1">
      <alignment vertical="top"/>
      <protection locked="0"/>
    </xf>
    <xf numFmtId="3" fontId="33" fillId="0" borderId="10" xfId="6" applyNumberFormat="1" applyFont="1" applyBorder="1" applyAlignment="1" applyProtection="1">
      <alignment horizontal="center" vertical="center"/>
      <protection locked="0"/>
    </xf>
    <xf numFmtId="0" fontId="33" fillId="0" borderId="0" xfId="6" applyFont="1">
      <alignment vertical="top"/>
    </xf>
    <xf numFmtId="3" fontId="39" fillId="9" borderId="10" xfId="6" applyNumberFormat="1" applyFont="1" applyFill="1" applyBorder="1" applyAlignment="1" applyProtection="1">
      <alignment horizontal="right" vertical="center"/>
      <protection locked="0"/>
    </xf>
    <xf numFmtId="0" fontId="39" fillId="9" borderId="16" xfId="6" applyFont="1" applyFill="1" applyBorder="1" applyProtection="1">
      <alignment vertical="top"/>
      <protection locked="0"/>
    </xf>
    <xf numFmtId="3" fontId="39" fillId="10" borderId="19" xfId="6" applyNumberFormat="1" applyFont="1" applyFill="1" applyBorder="1" applyAlignment="1" applyProtection="1">
      <alignment horizontal="center" vertical="center"/>
      <protection locked="0"/>
    </xf>
    <xf numFmtId="0" fontId="39" fillId="11" borderId="16" xfId="6" applyFont="1" applyFill="1" applyBorder="1" applyProtection="1">
      <alignment vertical="top"/>
      <protection locked="0"/>
    </xf>
    <xf numFmtId="0" fontId="39" fillId="11" borderId="0" xfId="6" applyFont="1" applyFill="1" applyProtection="1">
      <alignment vertical="top"/>
      <protection locked="0"/>
    </xf>
    <xf numFmtId="3" fontId="39" fillId="12" borderId="19" xfId="6" applyNumberFormat="1" applyFont="1" applyFill="1" applyBorder="1" applyAlignment="1" applyProtection="1">
      <alignment horizontal="center" vertical="center"/>
      <protection locked="0"/>
    </xf>
    <xf numFmtId="3" fontId="33" fillId="6" borderId="10" xfId="6" applyNumberFormat="1" applyFont="1" applyFill="1" applyBorder="1" applyProtection="1">
      <alignment vertical="top"/>
      <protection locked="0"/>
    </xf>
    <xf numFmtId="3" fontId="33" fillId="0" borderId="10" xfId="6" applyNumberFormat="1" applyFont="1" applyBorder="1" applyProtection="1">
      <alignment vertical="top"/>
      <protection locked="0"/>
    </xf>
    <xf numFmtId="0" fontId="33" fillId="0" borderId="35" xfId="6" applyFont="1" applyBorder="1" applyProtection="1">
      <alignment vertical="top"/>
      <protection locked="0"/>
    </xf>
    <xf numFmtId="0" fontId="33" fillId="0" borderId="33" xfId="6" applyFont="1" applyBorder="1" applyProtection="1">
      <alignment vertical="top"/>
      <protection locked="0"/>
    </xf>
    <xf numFmtId="4" fontId="33" fillId="0" borderId="33" xfId="6" applyNumberFormat="1" applyFont="1" applyBorder="1" applyAlignment="1" applyProtection="1">
      <alignment horizontal="right" vertical="center"/>
      <protection locked="0"/>
    </xf>
    <xf numFmtId="3" fontId="33" fillId="0" borderId="33" xfId="6" applyNumberFormat="1" applyFont="1" applyBorder="1" applyAlignment="1" applyProtection="1">
      <alignment horizontal="right" vertical="center"/>
      <protection locked="0"/>
    </xf>
    <xf numFmtId="0" fontId="33" fillId="0" borderId="36" xfId="6" applyFont="1" applyBorder="1" applyAlignment="1" applyProtection="1">
      <alignment horizontal="center" vertical="center"/>
      <protection locked="0"/>
    </xf>
    <xf numFmtId="0" fontId="74" fillId="9" borderId="15" xfId="6" applyFont="1" applyFill="1" applyBorder="1" applyAlignment="1" applyProtection="1">
      <alignment horizontal="center" vertical="center"/>
      <protection locked="0"/>
    </xf>
    <xf numFmtId="0" fontId="74" fillId="9" borderId="5" xfId="6" applyFont="1" applyFill="1" applyBorder="1" applyAlignment="1" applyProtection="1">
      <alignment horizontal="center" vertical="center"/>
      <protection locked="0"/>
    </xf>
    <xf numFmtId="3" fontId="74" fillId="0" borderId="5" xfId="6" applyNumberFormat="1" applyFont="1" applyBorder="1" applyAlignment="1" applyProtection="1">
      <alignment horizontal="center"/>
      <protection locked="0"/>
    </xf>
    <xf numFmtId="0" fontId="74" fillId="0" borderId="5" xfId="6" applyFont="1" applyBorder="1" applyAlignment="1" applyProtection="1">
      <alignment horizontal="center"/>
      <protection locked="0"/>
    </xf>
    <xf numFmtId="3" fontId="74" fillId="9" borderId="10" xfId="6" applyNumberFormat="1" applyFont="1" applyFill="1" applyBorder="1" applyAlignment="1" applyProtection="1">
      <alignment horizontal="center" vertical="center"/>
      <protection locked="0"/>
    </xf>
    <xf numFmtId="171" fontId="33" fillId="0" borderId="0" xfId="1" applyNumberFormat="1" applyFont="1" applyAlignment="1" applyProtection="1">
      <alignment horizontal="right" vertical="center"/>
      <protection locked="0"/>
    </xf>
    <xf numFmtId="171" fontId="33" fillId="0" borderId="0" xfId="1" applyNumberFormat="1" applyFont="1" applyBorder="1" applyAlignment="1" applyProtection="1">
      <alignment horizontal="right" vertical="center"/>
      <protection locked="0"/>
    </xf>
    <xf numFmtId="171" fontId="33" fillId="0" borderId="0" xfId="1" applyNumberFormat="1" applyFont="1" applyAlignment="1">
      <alignment horizontal="right"/>
    </xf>
    <xf numFmtId="171" fontId="33" fillId="0" borderId="0" xfId="1" applyNumberFormat="1" applyFont="1" applyAlignment="1">
      <alignment horizontal="right" vertical="center"/>
    </xf>
    <xf numFmtId="171" fontId="33" fillId="0" borderId="0" xfId="1" applyNumberFormat="1" applyFont="1" applyBorder="1" applyAlignment="1">
      <alignment horizontal="right" vertical="center"/>
    </xf>
    <xf numFmtId="171" fontId="33" fillId="7" borderId="0" xfId="1" applyNumberFormat="1" applyFont="1" applyFill="1" applyBorder="1" applyAlignment="1">
      <alignment horizontal="right"/>
    </xf>
    <xf numFmtId="171" fontId="39" fillId="0" borderId="0" xfId="1" applyNumberFormat="1" applyFont="1" applyFill="1" applyBorder="1" applyAlignment="1" applyProtection="1">
      <alignment horizontal="right" vertical="center"/>
      <protection locked="0"/>
    </xf>
    <xf numFmtId="171" fontId="33" fillId="0" borderId="0" xfId="1" applyNumberFormat="1" applyFont="1" applyFill="1" applyBorder="1" applyAlignment="1" applyProtection="1">
      <alignment horizontal="right" vertical="center"/>
      <protection locked="0"/>
    </xf>
    <xf numFmtId="0" fontId="74" fillId="9" borderId="0" xfId="1" applyNumberFormat="1" applyFont="1" applyFill="1" applyBorder="1" applyAlignment="1" applyProtection="1">
      <alignment horizontal="right" vertical="center"/>
      <protection locked="0"/>
    </xf>
    <xf numFmtId="0" fontId="81" fillId="0" borderId="0" xfId="6" applyFont="1" applyProtection="1">
      <alignment vertical="top"/>
      <protection locked="0"/>
    </xf>
    <xf numFmtId="3" fontId="81" fillId="0" borderId="0" xfId="6" applyNumberFormat="1" applyFont="1" applyProtection="1">
      <alignment vertical="top"/>
      <protection locked="0"/>
    </xf>
    <xf numFmtId="3" fontId="81" fillId="5" borderId="0" xfId="6" applyNumberFormat="1" applyFont="1" applyFill="1" applyProtection="1">
      <alignment vertical="top"/>
      <protection locked="0"/>
    </xf>
    <xf numFmtId="3" fontId="81" fillId="3" borderId="0" xfId="6" applyNumberFormat="1" applyFont="1" applyFill="1" applyProtection="1">
      <alignment vertical="top"/>
      <protection locked="0"/>
    </xf>
    <xf numFmtId="3" fontId="81" fillId="12" borderId="0" xfId="6" applyNumberFormat="1" applyFont="1" applyFill="1" applyProtection="1">
      <alignment vertical="top"/>
      <protection locked="0"/>
    </xf>
    <xf numFmtId="3" fontId="81" fillId="13" borderId="0" xfId="6" applyNumberFormat="1" applyFont="1" applyFill="1" applyProtection="1">
      <alignment vertical="top"/>
      <protection locked="0"/>
    </xf>
    <xf numFmtId="0" fontId="81" fillId="3" borderId="0" xfId="6" applyFont="1" applyFill="1" applyProtection="1">
      <alignment vertical="top"/>
      <protection locked="0"/>
    </xf>
    <xf numFmtId="0" fontId="82" fillId="13" borderId="0" xfId="6" applyFont="1" applyFill="1" applyAlignment="1" applyProtection="1">
      <alignment horizontal="left" vertical="top"/>
      <protection locked="0"/>
    </xf>
    <xf numFmtId="2" fontId="82" fillId="13" borderId="0" xfId="6" applyNumberFormat="1" applyFont="1" applyFill="1" applyAlignment="1" applyProtection="1">
      <alignment horizontal="left" vertical="top"/>
      <protection locked="0"/>
    </xf>
    <xf numFmtId="0" fontId="87" fillId="7" borderId="0" xfId="6" applyFont="1" applyFill="1">
      <alignment vertical="top"/>
    </xf>
    <xf numFmtId="1" fontId="88" fillId="7" borderId="0" xfId="6" applyNumberFormat="1" applyFont="1" applyFill="1" applyAlignment="1">
      <alignment horizontal="right"/>
    </xf>
    <xf numFmtId="0" fontId="82" fillId="7" borderId="0" xfId="6" applyFont="1" applyFill="1" applyProtection="1">
      <alignment vertical="top"/>
      <protection locked="0"/>
    </xf>
    <xf numFmtId="3" fontId="82" fillId="7" borderId="0" xfId="6" applyNumberFormat="1" applyFont="1" applyFill="1" applyProtection="1">
      <alignment vertical="top"/>
      <protection locked="0"/>
    </xf>
    <xf numFmtId="3" fontId="44" fillId="0" borderId="0" xfId="0" applyNumberFormat="1" applyFont="1" applyAlignment="1"/>
    <xf numFmtId="0" fontId="85" fillId="0" borderId="0" xfId="6" applyFont="1" applyAlignment="1"/>
    <xf numFmtId="4" fontId="85" fillId="0" borderId="0" xfId="6" applyNumberFormat="1" applyFont="1" applyAlignment="1"/>
    <xf numFmtId="3" fontId="85" fillId="6" borderId="19" xfId="6" applyNumberFormat="1" applyFont="1" applyFill="1" applyBorder="1" applyAlignment="1">
      <alignment horizontal="center" vertical="center"/>
    </xf>
    <xf numFmtId="3" fontId="90" fillId="0" borderId="19" xfId="6" applyNumberFormat="1" applyFont="1" applyBorder="1" applyAlignment="1">
      <alignment horizontal="center" vertical="center"/>
    </xf>
    <xf numFmtId="0" fontId="85" fillId="6" borderId="0" xfId="6" applyFont="1" applyFill="1" applyAlignment="1">
      <alignment vertical="center"/>
    </xf>
    <xf numFmtId="0" fontId="32" fillId="0" borderId="16" xfId="6" applyFont="1" applyBorder="1" applyAlignment="1"/>
    <xf numFmtId="0" fontId="32" fillId="0" borderId="0" xfId="6" applyFont="1" applyAlignment="1">
      <alignment vertical="center"/>
    </xf>
    <xf numFmtId="0" fontId="32" fillId="0" borderId="0" xfId="6" applyFont="1" applyAlignment="1"/>
    <xf numFmtId="3" fontId="32" fillId="0" borderId="19" xfId="6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right"/>
    </xf>
    <xf numFmtId="0" fontId="32" fillId="0" borderId="4" xfId="6" applyFont="1" applyBorder="1" applyAlignment="1"/>
    <xf numFmtId="4" fontId="70" fillId="0" borderId="4" xfId="6" applyNumberFormat="1" applyFont="1" applyBorder="1" applyAlignment="1"/>
    <xf numFmtId="0" fontId="32" fillId="6" borderId="4" xfId="6" applyFont="1" applyFill="1" applyBorder="1" applyAlignment="1"/>
    <xf numFmtId="3" fontId="85" fillId="6" borderId="19" xfId="6" applyNumberFormat="1" applyFont="1" applyFill="1" applyBorder="1" applyAlignment="1">
      <alignment horizontal="right" vertical="center"/>
    </xf>
    <xf numFmtId="0" fontId="32" fillId="0" borderId="34" xfId="6" applyFont="1" applyBorder="1" applyAlignment="1"/>
    <xf numFmtId="4" fontId="70" fillId="0" borderId="34" xfId="6" applyNumberFormat="1" applyFont="1" applyBorder="1" applyAlignment="1"/>
    <xf numFmtId="0" fontId="71" fillId="0" borderId="0" xfId="0" applyFont="1" applyAlignment="1"/>
    <xf numFmtId="0" fontId="32" fillId="0" borderId="21" xfId="6" applyFont="1" applyBorder="1" applyAlignment="1"/>
    <xf numFmtId="0" fontId="32" fillId="0" borderId="12" xfId="6" applyFont="1" applyBorder="1" applyAlignment="1"/>
    <xf numFmtId="3" fontId="32" fillId="0" borderId="18" xfId="6" applyNumberFormat="1" applyFont="1" applyBorder="1" applyAlignment="1">
      <alignment horizontal="center" vertical="center"/>
    </xf>
    <xf numFmtId="0" fontId="32" fillId="0" borderId="5" xfId="6" applyFont="1" applyBorder="1" applyAlignment="1"/>
    <xf numFmtId="0" fontId="91" fillId="0" borderId="0" xfId="6" applyFont="1" applyAlignment="1"/>
    <xf numFmtId="4" fontId="92" fillId="0" borderId="0" xfId="6" applyNumberFormat="1" applyFont="1" applyAlignment="1"/>
    <xf numFmtId="0" fontId="85" fillId="0" borderId="19" xfId="6" applyFont="1" applyBorder="1" applyAlignment="1">
      <alignment horizontal="center" vertical="center"/>
    </xf>
    <xf numFmtId="0" fontId="85" fillId="6" borderId="27" xfId="6" applyFont="1" applyFill="1" applyBorder="1" applyAlignment="1">
      <alignment horizontal="center" vertical="center"/>
    </xf>
    <xf numFmtId="171" fontId="85" fillId="0" borderId="0" xfId="1" applyNumberFormat="1" applyFont="1" applyAlignment="1">
      <alignment horizontal="right"/>
    </xf>
    <xf numFmtId="171" fontId="32" fillId="0" borderId="0" xfId="1" applyNumberFormat="1" applyFont="1" applyAlignment="1">
      <alignment horizontal="right"/>
    </xf>
    <xf numFmtId="171" fontId="32" fillId="0" borderId="0" xfId="1" applyNumberFormat="1" applyFont="1" applyFill="1" applyAlignment="1">
      <alignment horizontal="right"/>
    </xf>
    <xf numFmtId="171" fontId="32" fillId="0" borderId="0" xfId="1" applyNumberFormat="1" applyFont="1" applyBorder="1" applyAlignment="1">
      <alignment horizontal="right"/>
    </xf>
    <xf numFmtId="171" fontId="70" fillId="0" borderId="0" xfId="1" applyNumberFormat="1" applyFont="1" applyBorder="1" applyAlignment="1">
      <alignment horizontal="right"/>
    </xf>
    <xf numFmtId="171" fontId="70" fillId="0" borderId="0" xfId="1" applyNumberFormat="1" applyFont="1" applyFill="1" applyBorder="1" applyAlignment="1">
      <alignment horizontal="right"/>
    </xf>
    <xf numFmtId="171" fontId="71" fillId="0" borderId="0" xfId="1" applyNumberFormat="1" applyFont="1" applyFill="1" applyBorder="1" applyAlignment="1">
      <alignment horizontal="right"/>
    </xf>
    <xf numFmtId="171" fontId="71" fillId="0" borderId="0" xfId="1" applyNumberFormat="1" applyFont="1" applyFill="1" applyAlignment="1">
      <alignment horizontal="right"/>
    </xf>
    <xf numFmtId="171" fontId="32" fillId="0" borderId="0" xfId="1" applyNumberFormat="1" applyFont="1" applyAlignment="1">
      <alignment horizontal="right" vertical="center"/>
    </xf>
    <xf numFmtId="171" fontId="32" fillId="0" borderId="0" xfId="1" applyNumberFormat="1" applyFont="1" applyFill="1" applyAlignment="1">
      <alignment horizontal="right" vertical="center"/>
    </xf>
    <xf numFmtId="4" fontId="74" fillId="6" borderId="39" xfId="6" applyNumberFormat="1" applyFont="1" applyFill="1" applyBorder="1" applyAlignment="1">
      <alignment horizontal="center" vertical="center"/>
    </xf>
    <xf numFmtId="0" fontId="74" fillId="6" borderId="39" xfId="6" applyFont="1" applyFill="1" applyBorder="1" applyAlignment="1">
      <alignment horizontal="center" vertical="center"/>
    </xf>
    <xf numFmtId="0" fontId="74" fillId="0" borderId="16" xfId="6" applyFont="1" applyBorder="1" applyAlignment="1"/>
    <xf numFmtId="0" fontId="74" fillId="0" borderId="0" xfId="6" applyFont="1" applyAlignment="1"/>
    <xf numFmtId="4" fontId="74" fillId="0" borderId="0" xfId="6" applyNumberFormat="1" applyFont="1" applyAlignment="1">
      <alignment horizontal="center" vertical="center"/>
    </xf>
    <xf numFmtId="4" fontId="78" fillId="0" borderId="0" xfId="0" applyNumberFormat="1" applyFont="1" applyAlignment="1"/>
    <xf numFmtId="171" fontId="74" fillId="6" borderId="0" xfId="1" applyNumberFormat="1" applyFont="1" applyFill="1" applyAlignment="1">
      <alignment horizontal="right"/>
    </xf>
    <xf numFmtId="0" fontId="93" fillId="0" borderId="16" xfId="6" applyFont="1" applyBorder="1" applyAlignment="1"/>
    <xf numFmtId="0" fontId="93" fillId="0" borderId="0" xfId="6" applyFont="1" applyAlignment="1"/>
    <xf numFmtId="171" fontId="94" fillId="0" borderId="0" xfId="1" applyNumberFormat="1" applyFont="1" applyFill="1" applyAlignment="1">
      <alignment horizontal="right"/>
    </xf>
    <xf numFmtId="0" fontId="44" fillId="6" borderId="16" xfId="6" applyFont="1" applyFill="1" applyBorder="1" applyAlignment="1"/>
    <xf numFmtId="0" fontId="74" fillId="6" borderId="0" xfId="6" applyFont="1" applyFill="1" applyAlignment="1">
      <alignment vertical="center"/>
    </xf>
    <xf numFmtId="0" fontId="44" fillId="6" borderId="0" xfId="6" applyFont="1" applyFill="1" applyAlignment="1">
      <alignment vertical="center"/>
    </xf>
    <xf numFmtId="3" fontId="74" fillId="6" borderId="19" xfId="6" applyNumberFormat="1" applyFont="1" applyFill="1" applyBorder="1" applyAlignment="1">
      <alignment horizontal="right" vertical="center"/>
    </xf>
    <xf numFmtId="0" fontId="30" fillId="0" borderId="0" xfId="6" applyAlignment="1"/>
    <xf numFmtId="3" fontId="74" fillId="6" borderId="0" xfId="6" applyNumberFormat="1" applyFont="1" applyFill="1" applyAlignment="1">
      <alignment horizontal="right"/>
    </xf>
    <xf numFmtId="0" fontId="32" fillId="0" borderId="17" xfId="6" applyFont="1" applyBorder="1" applyAlignment="1"/>
    <xf numFmtId="0" fontId="32" fillId="0" borderId="7" xfId="6" applyFont="1" applyBorder="1" applyAlignment="1"/>
    <xf numFmtId="171" fontId="32" fillId="0" borderId="7" xfId="1" applyNumberFormat="1" applyFont="1" applyBorder="1" applyAlignment="1">
      <alignment horizontal="right" vertical="center"/>
    </xf>
    <xf numFmtId="171" fontId="32" fillId="0" borderId="7" xfId="1" applyNumberFormat="1" applyFont="1" applyFill="1" applyBorder="1" applyAlignment="1">
      <alignment horizontal="right" vertical="center"/>
    </xf>
    <xf numFmtId="3" fontId="32" fillId="0" borderId="20" xfId="6" applyNumberFormat="1" applyFont="1" applyBorder="1" applyAlignment="1">
      <alignment horizontal="center" vertical="center"/>
    </xf>
    <xf numFmtId="171" fontId="85" fillId="0" borderId="0" xfId="1" applyNumberFormat="1" applyFont="1" applyAlignment="1">
      <alignment horizontal="right" vertical="center"/>
    </xf>
    <xf numFmtId="171" fontId="32" fillId="0" borderId="0" xfId="1" applyNumberFormat="1" applyFont="1" applyBorder="1" applyAlignment="1">
      <alignment horizontal="right" vertical="center"/>
    </xf>
    <xf numFmtId="3" fontId="32" fillId="0" borderId="7" xfId="6" applyNumberFormat="1" applyFont="1" applyBorder="1" applyAlignment="1">
      <alignment horizontal="right" vertical="center"/>
    </xf>
    <xf numFmtId="0" fontId="85" fillId="0" borderId="5" xfId="6" applyFont="1" applyBorder="1" applyAlignment="1"/>
    <xf numFmtId="0" fontId="74" fillId="6" borderId="15" xfId="6" applyFont="1" applyFill="1" applyBorder="1" applyAlignment="1">
      <alignment horizontal="center" vertical="center"/>
    </xf>
    <xf numFmtId="0" fontId="74" fillId="6" borderId="5" xfId="6" applyFont="1" applyFill="1" applyBorder="1" applyAlignment="1">
      <alignment horizontal="center" vertical="center"/>
    </xf>
    <xf numFmtId="0" fontId="74" fillId="6" borderId="23" xfId="6" applyFont="1" applyFill="1" applyBorder="1" applyAlignment="1">
      <alignment horizontal="center" vertical="center"/>
    </xf>
    <xf numFmtId="0" fontId="74" fillId="0" borderId="5" xfId="6" applyFont="1" applyBorder="1" applyAlignment="1"/>
    <xf numFmtId="3" fontId="74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95" fillId="0" borderId="5" xfId="6" applyFont="1" applyBorder="1" applyAlignment="1">
      <alignment horizontal="center" vertical="center"/>
    </xf>
    <xf numFmtId="3" fontId="95" fillId="0" borderId="5" xfId="6" applyNumberFormat="1" applyFont="1" applyBorder="1" applyAlignment="1">
      <alignment horizontal="center" vertical="center"/>
    </xf>
    <xf numFmtId="0" fontId="74" fillId="0" borderId="23" xfId="6" applyFont="1" applyBorder="1" applyAlignment="1">
      <alignment horizontal="center" vertical="center"/>
    </xf>
    <xf numFmtId="171" fontId="74" fillId="6" borderId="0" xfId="1" applyNumberFormat="1" applyFont="1" applyFill="1" applyAlignment="1">
      <alignment horizontal="right" vertical="center"/>
    </xf>
    <xf numFmtId="3" fontId="74" fillId="6" borderId="19" xfId="6" applyNumberFormat="1" applyFont="1" applyFill="1" applyBorder="1" applyAlignment="1">
      <alignment horizontal="center" vertical="center"/>
    </xf>
    <xf numFmtId="171" fontId="94" fillId="0" borderId="0" xfId="1" applyNumberFormat="1" applyFont="1" applyFill="1" applyAlignment="1">
      <alignment horizontal="right" vertical="center"/>
    </xf>
    <xf numFmtId="3" fontId="93" fillId="0" borderId="19" xfId="6" applyNumberFormat="1" applyFont="1" applyBorder="1" applyAlignment="1">
      <alignment horizontal="center" vertical="center"/>
    </xf>
    <xf numFmtId="171" fontId="8" fillId="0" borderId="0" xfId="1" applyNumberFormat="1" applyFont="1" applyAlignment="1">
      <alignment horizontal="right"/>
    </xf>
    <xf numFmtId="171" fontId="32" fillId="0" borderId="0" xfId="1" applyNumberFormat="1" applyFont="1" applyFill="1" applyBorder="1" applyAlignment="1">
      <alignment horizontal="right"/>
    </xf>
    <xf numFmtId="0" fontId="1" fillId="0" borderId="0" xfId="6" applyFont="1" applyAlignment="1"/>
    <xf numFmtId="0" fontId="31" fillId="0" borderId="0" xfId="6" applyFont="1" applyAlignment="1"/>
    <xf numFmtId="0" fontId="1" fillId="0" borderId="0" xfId="7" applyFont="1" applyBorder="1"/>
    <xf numFmtId="0" fontId="1" fillId="7" borderId="0" xfId="6" applyFont="1" applyFill="1" applyAlignment="1"/>
    <xf numFmtId="0" fontId="31" fillId="7" borderId="0" xfId="6" applyFont="1" applyFill="1" applyAlignment="1"/>
    <xf numFmtId="2" fontId="31" fillId="7" borderId="0" xfId="6" applyNumberFormat="1" applyFont="1" applyFill="1" applyAlignment="1"/>
    <xf numFmtId="3" fontId="31" fillId="7" borderId="0" xfId="6" applyNumberFormat="1" applyFont="1" applyFill="1" applyAlignment="1">
      <alignment horizontal="center" vertical="center"/>
    </xf>
    <xf numFmtId="1" fontId="1" fillId="7" borderId="0" xfId="6" applyNumberFormat="1" applyFont="1" applyFill="1" applyAlignment="1"/>
    <xf numFmtId="0" fontId="47" fillId="7" borderId="0" xfId="6" applyFont="1" applyFill="1" applyAlignment="1"/>
    <xf numFmtId="0" fontId="96" fillId="7" borderId="0" xfId="6" applyFont="1" applyFill="1" applyAlignment="1"/>
    <xf numFmtId="3" fontId="96" fillId="7" borderId="0" xfId="6" applyNumberFormat="1" applyFont="1" applyFill="1" applyAlignment="1"/>
    <xf numFmtId="0" fontId="47" fillId="0" borderId="0" xfId="6" applyFont="1" applyAlignment="1"/>
    <xf numFmtId="1" fontId="96" fillId="0" borderId="0" xfId="6" applyNumberFormat="1" applyFont="1" applyAlignment="1"/>
    <xf numFmtId="0" fontId="47" fillId="0" borderId="0" xfId="6" applyFont="1">
      <alignment vertical="top"/>
    </xf>
    <xf numFmtId="3" fontId="47" fillId="0" borderId="0" xfId="6" applyNumberFormat="1" applyFont="1" applyAlignment="1">
      <alignment horizontal="right"/>
    </xf>
    <xf numFmtId="3" fontId="47" fillId="0" borderId="0" xfId="6" applyNumberFormat="1" applyFont="1" applyAlignment="1"/>
    <xf numFmtId="167" fontId="47" fillId="0" borderId="0" xfId="6" applyNumberFormat="1" applyFont="1" applyAlignment="1"/>
    <xf numFmtId="171" fontId="0" fillId="0" borderId="0" xfId="1" applyNumberFormat="1" applyFont="1" applyAlignment="1">
      <alignment horizontal="right" vertical="center"/>
    </xf>
    <xf numFmtId="171" fontId="0" fillId="2" borderId="0" xfId="1" applyNumberFormat="1" applyFont="1" applyFill="1" applyAlignment="1">
      <alignment horizontal="right" vertical="center"/>
    </xf>
    <xf numFmtId="164" fontId="2" fillId="6" borderId="0" xfId="1" applyFont="1" applyFill="1" applyAlignment="1">
      <alignment horizontal="right" vertical="center"/>
    </xf>
    <xf numFmtId="164" fontId="2" fillId="6" borderId="0" xfId="1" applyFont="1" applyFill="1" applyBorder="1" applyAlignment="1">
      <alignment vertical="center"/>
    </xf>
    <xf numFmtId="164" fontId="2" fillId="6" borderId="0" xfId="1" applyFont="1" applyFill="1" applyAlignment="1">
      <alignment vertical="center"/>
    </xf>
    <xf numFmtId="4" fontId="6" fillId="0" borderId="0" xfId="10" applyNumberFormat="1" applyFont="1" applyAlignment="1"/>
    <xf numFmtId="3" fontId="6" fillId="7" borderId="0" xfId="10" applyNumberFormat="1" applyFont="1" applyFill="1" applyAlignment="1"/>
    <xf numFmtId="4" fontId="6" fillId="7" borderId="0" xfId="10" applyNumberFormat="1" applyFont="1" applyFill="1" applyAlignment="1"/>
    <xf numFmtId="0" fontId="19" fillId="0" borderId="0" xfId="10" applyFont="1" applyAlignment="1"/>
    <xf numFmtId="3" fontId="6" fillId="0" borderId="0" xfId="10" applyNumberFormat="1" applyFont="1" applyAlignment="1"/>
    <xf numFmtId="3" fontId="6" fillId="7" borderId="0" xfId="10" applyNumberFormat="1" applyFont="1" applyFill="1" applyAlignment="1">
      <alignment vertical="center"/>
    </xf>
    <xf numFmtId="4" fontId="6" fillId="7" borderId="0" xfId="10" applyNumberFormat="1" applyFont="1" applyFill="1" applyAlignment="1">
      <alignment vertical="center"/>
    </xf>
    <xf numFmtId="4" fontId="39" fillId="8" borderId="0" xfId="0" applyNumberFormat="1" applyFont="1" applyFill="1" applyAlignment="1"/>
    <xf numFmtId="0" fontId="74" fillId="6" borderId="39" xfId="0" applyFont="1" applyFill="1" applyBorder="1" applyAlignment="1">
      <alignment horizontal="center" vertical="center"/>
    </xf>
    <xf numFmtId="3" fontId="74" fillId="6" borderId="39" xfId="0" applyNumberFormat="1" applyFont="1" applyFill="1" applyBorder="1" applyAlignment="1">
      <alignment horizontal="center" vertical="center"/>
    </xf>
    <xf numFmtId="0" fontId="74" fillId="6" borderId="26" xfId="0" applyFont="1" applyFill="1" applyBorder="1" applyAlignment="1">
      <alignment horizontal="center" vertical="center"/>
    </xf>
    <xf numFmtId="0" fontId="44" fillId="0" borderId="16" xfId="0" applyFont="1" applyBorder="1" applyAlignment="1"/>
    <xf numFmtId="0" fontId="74" fillId="0" borderId="0" xfId="0" applyFont="1" applyAlignment="1"/>
    <xf numFmtId="0" fontId="74" fillId="0" borderId="0" xfId="0" applyFont="1" applyAlignment="1">
      <alignment horizontal="center"/>
    </xf>
    <xf numFmtId="3" fontId="74" fillId="0" borderId="0" xfId="0" applyNumberFormat="1" applyFont="1" applyAlignment="1">
      <alignment horizontal="center"/>
    </xf>
    <xf numFmtId="0" fontId="74" fillId="9" borderId="16" xfId="0" applyFont="1" applyFill="1" applyBorder="1" applyAlignment="1"/>
    <xf numFmtId="0" fontId="74" fillId="9" borderId="0" xfId="0" applyFont="1" applyFill="1" applyAlignment="1">
      <alignment horizontal="center" vertical="center"/>
    </xf>
    <xf numFmtId="0" fontId="44" fillId="7" borderId="0" xfId="0" applyFont="1" applyFill="1" applyAlignment="1"/>
    <xf numFmtId="3" fontId="44" fillId="7" borderId="0" xfId="0" applyNumberFormat="1" applyFont="1" applyFill="1" applyAlignment="1"/>
    <xf numFmtId="4" fontId="74" fillId="8" borderId="0" xfId="0" applyNumberFormat="1" applyFont="1" applyFill="1" applyAlignment="1"/>
    <xf numFmtId="0" fontId="44" fillId="6" borderId="27" xfId="0" applyFont="1" applyFill="1" applyBorder="1" applyAlignment="1">
      <alignment horizontal="centerContinuous" vertical="center"/>
    </xf>
    <xf numFmtId="0" fontId="44" fillId="0" borderId="19" xfId="0" applyFont="1" applyBorder="1" applyAlignment="1"/>
    <xf numFmtId="0" fontId="44" fillId="9" borderId="19" xfId="0" applyFont="1" applyFill="1" applyBorder="1" applyAlignment="1"/>
    <xf numFmtId="0" fontId="32" fillId="0" borderId="16" xfId="0" applyFont="1" applyBorder="1" applyAlignment="1"/>
    <xf numFmtId="0" fontId="32" fillId="0" borderId="19" xfId="0" applyFont="1" applyBorder="1" applyAlignment="1"/>
    <xf numFmtId="0" fontId="32" fillId="0" borderId="17" xfId="0" applyFont="1" applyBorder="1" applyAlignment="1"/>
    <xf numFmtId="0" fontId="32" fillId="0" borderId="7" xfId="0" applyFont="1" applyBorder="1" applyAlignment="1"/>
    <xf numFmtId="3" fontId="32" fillId="0" borderId="7" xfId="0" applyNumberFormat="1" applyFont="1" applyBorder="1" applyAlignment="1"/>
    <xf numFmtId="2" fontId="32" fillId="0" borderId="7" xfId="0" applyNumberFormat="1" applyFont="1" applyBorder="1" applyAlignment="1">
      <alignment horizontal="right"/>
    </xf>
    <xf numFmtId="0" fontId="32" fillId="0" borderId="20" xfId="0" applyFont="1" applyBorder="1" applyAlignment="1"/>
    <xf numFmtId="171" fontId="74" fillId="9" borderId="0" xfId="1" applyNumberFormat="1" applyFont="1" applyFill="1" applyAlignment="1">
      <alignment horizontal="right" vertical="center"/>
    </xf>
    <xf numFmtId="0" fontId="97" fillId="0" borderId="0" xfId="0" applyFont="1" applyAlignment="1">
      <alignment vertical="center"/>
    </xf>
    <xf numFmtId="0" fontId="32" fillId="0" borderId="0" xfId="1" applyNumberFormat="1" applyFont="1" applyFill="1" applyBorder="1" applyAlignment="1">
      <alignment horizontal="right"/>
    </xf>
    <xf numFmtId="0" fontId="73" fillId="0" borderId="0" xfId="0" applyFont="1" applyAlignment="1">
      <alignment horizontal="left" vertical="center" indent="1"/>
    </xf>
    <xf numFmtId="0" fontId="89" fillId="0" borderId="0" xfId="0" applyFont="1" applyAlignment="1">
      <alignment horizontal="left" vertical="center" indent="1"/>
    </xf>
    <xf numFmtId="0" fontId="73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7" fillId="15" borderId="0" xfId="0" applyFont="1" applyFill="1" applyAlignment="1">
      <alignment horizontal="left" vertical="center" indent="1"/>
    </xf>
    <xf numFmtId="0" fontId="97" fillId="0" borderId="0" xfId="0" applyFont="1" applyAlignment="1">
      <alignment horizontal="left" vertical="center" indent="1"/>
    </xf>
    <xf numFmtId="171" fontId="10" fillId="0" borderId="0" xfId="1" applyNumberFormat="1" applyFont="1" applyAlignment="1"/>
    <xf numFmtId="171" fontId="10" fillId="7" borderId="0" xfId="1" applyNumberFormat="1" applyFont="1" applyFill="1" applyBorder="1" applyAlignment="1"/>
    <xf numFmtId="171" fontId="14" fillId="0" borderId="0" xfId="1" applyNumberFormat="1" applyFont="1" applyAlignment="1"/>
    <xf numFmtId="171" fontId="6" fillId="0" borderId="0" xfId="1" applyNumberFormat="1" applyFont="1" applyAlignment="1"/>
    <xf numFmtId="171" fontId="10" fillId="7" borderId="0" xfId="1" applyNumberFormat="1" applyFont="1" applyFill="1" applyAlignment="1"/>
    <xf numFmtId="171" fontId="10" fillId="0" borderId="0" xfId="1" applyNumberFormat="1" applyFont="1" applyFill="1" applyAlignment="1"/>
    <xf numFmtId="0" fontId="74" fillId="0" borderId="5" xfId="0" applyFont="1" applyBorder="1" applyAlignment="1"/>
    <xf numFmtId="0" fontId="74" fillId="0" borderId="5" xfId="0" applyFont="1" applyBorder="1" applyAlignment="1">
      <alignment horizontal="center"/>
    </xf>
    <xf numFmtId="3" fontId="74" fillId="0" borderId="5" xfId="0" applyNumberFormat="1" applyFont="1" applyBorder="1" applyAlignment="1">
      <alignment horizontal="center"/>
    </xf>
    <xf numFmtId="0" fontId="78" fillId="8" borderId="0" xfId="0" applyFont="1" applyFill="1" applyAlignment="1"/>
    <xf numFmtId="3" fontId="66" fillId="0" borderId="0" xfId="0" applyNumberFormat="1" applyFont="1" applyAlignment="1"/>
    <xf numFmtId="0" fontId="66" fillId="0" borderId="0" xfId="0" applyFont="1" applyAlignment="1"/>
    <xf numFmtId="0" fontId="101" fillId="0" borderId="0" xfId="0" applyFont="1" applyAlignment="1">
      <alignment vertical="center"/>
    </xf>
    <xf numFmtId="3" fontId="67" fillId="0" borderId="0" xfId="0" applyNumberFormat="1" applyFont="1" applyAlignment="1">
      <alignment horizontal="right" vertical="center"/>
    </xf>
    <xf numFmtId="165" fontId="66" fillId="0" borderId="0" xfId="0" applyNumberFormat="1" applyFont="1" applyAlignment="1"/>
    <xf numFmtId="171" fontId="66" fillId="0" borderId="0" xfId="1" applyNumberFormat="1" applyFont="1" applyAlignment="1"/>
    <xf numFmtId="3" fontId="102" fillId="0" borderId="0" xfId="0" applyNumberFormat="1" applyFont="1">
      <alignment vertical="top"/>
    </xf>
    <xf numFmtId="3" fontId="102" fillId="0" borderId="0" xfId="0" applyNumberFormat="1" applyFont="1" applyAlignment="1">
      <alignment horizontal="right" vertical="center"/>
    </xf>
    <xf numFmtId="0" fontId="101" fillId="0" borderId="0" xfId="0" applyFont="1" applyAlignment="1"/>
    <xf numFmtId="171" fontId="101" fillId="0" borderId="0" xfId="1" applyNumberFormat="1" applyFont="1" applyAlignment="1"/>
    <xf numFmtId="0" fontId="100" fillId="0" borderId="0" xfId="0" applyFont="1" applyAlignment="1"/>
    <xf numFmtId="3" fontId="100" fillId="0" borderId="0" xfId="0" applyNumberFormat="1" applyFont="1" applyAlignment="1"/>
    <xf numFmtId="0" fontId="66" fillId="0" borderId="0" xfId="0" applyFont="1" applyAlignment="1">
      <alignment horizontal="left"/>
    </xf>
    <xf numFmtId="3" fontId="66" fillId="0" borderId="0" xfId="0" applyNumberFormat="1" applyFont="1" applyAlignment="1">
      <alignment horizontal="right" vertical="center"/>
    </xf>
    <xf numFmtId="165" fontId="102" fillId="0" borderId="0" xfId="0" applyNumberFormat="1" applyFont="1" applyAlignment="1"/>
    <xf numFmtId="3" fontId="66" fillId="0" borderId="0" xfId="0" applyNumberFormat="1" applyFont="1">
      <alignment vertical="top"/>
    </xf>
    <xf numFmtId="0" fontId="74" fillId="6" borderId="3" xfId="0" applyFont="1" applyFill="1" applyBorder="1" applyAlignment="1">
      <alignment horizontal="center" vertical="center"/>
    </xf>
    <xf numFmtId="3" fontId="74" fillId="6" borderId="3" xfId="0" applyNumberFormat="1" applyFont="1" applyFill="1" applyBorder="1" applyAlignment="1">
      <alignment horizontal="center" vertical="center"/>
    </xf>
    <xf numFmtId="0" fontId="74" fillId="6" borderId="40" xfId="0" applyFont="1" applyFill="1" applyBorder="1" applyAlignment="1">
      <alignment horizontal="center" vertical="center"/>
    </xf>
    <xf numFmtId="0" fontId="44" fillId="0" borderId="4" xfId="0" applyFont="1" applyBorder="1" applyAlignment="1"/>
    <xf numFmtId="3" fontId="74" fillId="0" borderId="41" xfId="0" applyNumberFormat="1" applyFont="1" applyBorder="1" applyAlignment="1">
      <alignment horizontal="center"/>
    </xf>
    <xf numFmtId="0" fontId="74" fillId="9" borderId="4" xfId="0" applyFont="1" applyFill="1" applyBorder="1" applyAlignment="1"/>
    <xf numFmtId="171" fontId="74" fillId="9" borderId="0" xfId="1" applyNumberFormat="1" applyFont="1" applyFill="1" applyBorder="1" applyAlignment="1">
      <alignment horizontal="right" vertical="center"/>
    </xf>
    <xf numFmtId="171" fontId="74" fillId="9" borderId="10" xfId="1" applyNumberFormat="1" applyFont="1" applyFill="1" applyBorder="1" applyAlignment="1">
      <alignment horizontal="right" vertical="center"/>
    </xf>
    <xf numFmtId="0" fontId="32" fillId="0" borderId="4" xfId="0" applyFont="1" applyBorder="1" applyAlignment="1"/>
    <xf numFmtId="171" fontId="32" fillId="0" borderId="10" xfId="1" applyNumberFormat="1" applyFont="1" applyBorder="1" applyAlignment="1">
      <alignment horizontal="right"/>
    </xf>
    <xf numFmtId="171" fontId="32" fillId="0" borderId="10" xfId="1" applyNumberFormat="1" applyFont="1" applyFill="1" applyBorder="1" applyAlignment="1">
      <alignment horizontal="right"/>
    </xf>
    <xf numFmtId="0" fontId="32" fillId="0" borderId="6" xfId="0" applyFont="1" applyBorder="1" applyAlignment="1"/>
    <xf numFmtId="2" fontId="32" fillId="0" borderId="11" xfId="0" applyNumberFormat="1" applyFont="1" applyBorder="1" applyAlignment="1">
      <alignment horizontal="right"/>
    </xf>
    <xf numFmtId="0" fontId="74" fillId="6" borderId="8" xfId="0" applyFont="1" applyFill="1" applyBorder="1" applyAlignment="1">
      <alignment horizontal="center" vertical="center"/>
    </xf>
    <xf numFmtId="0" fontId="74" fillId="6" borderId="4" xfId="0" applyFont="1" applyFill="1" applyBorder="1" applyAlignment="1"/>
    <xf numFmtId="0" fontId="74" fillId="6" borderId="0" xfId="0" applyFont="1" applyFill="1" applyAlignment="1">
      <alignment horizontal="center" vertical="center"/>
    </xf>
    <xf numFmtId="3" fontId="74" fillId="6" borderId="0" xfId="0" applyNumberFormat="1" applyFont="1" applyFill="1" applyAlignment="1">
      <alignment horizontal="right" vertical="center"/>
    </xf>
    <xf numFmtId="4" fontId="78" fillId="8" borderId="0" xfId="0" applyNumberFormat="1" applyFont="1" applyFill="1" applyAlignment="1"/>
    <xf numFmtId="0" fontId="44" fillId="0" borderId="10" xfId="0" applyFont="1" applyBorder="1" applyAlignment="1"/>
    <xf numFmtId="3" fontId="44" fillId="6" borderId="10" xfId="0" applyNumberFormat="1" applyFont="1" applyFill="1" applyBorder="1" applyAlignment="1"/>
    <xf numFmtId="0" fontId="85" fillId="0" borderId="4" xfId="0" applyFont="1" applyBorder="1" applyAlignment="1"/>
    <xf numFmtId="0" fontId="85" fillId="0" borderId="0" xfId="0" applyFont="1" applyAlignment="1">
      <alignment horizontal="center" vertical="center"/>
    </xf>
    <xf numFmtId="3" fontId="85" fillId="0" borderId="0" xfId="0" applyNumberFormat="1" applyFont="1" applyAlignment="1">
      <alignment horizontal="right" vertical="center"/>
    </xf>
    <xf numFmtId="3" fontId="32" fillId="0" borderId="10" xfId="0" applyNumberFormat="1" applyFont="1" applyBorder="1" applyAlignment="1"/>
    <xf numFmtId="3" fontId="32" fillId="0" borderId="0" xfId="0" applyNumberFormat="1" applyFont="1" applyAlignment="1">
      <alignment horizontal="right" vertical="center"/>
    </xf>
    <xf numFmtId="3" fontId="32" fillId="0" borderId="11" xfId="0" applyNumberFormat="1" applyFont="1" applyBorder="1" applyAlignment="1"/>
    <xf numFmtId="0" fontId="44" fillId="6" borderId="9" xfId="0" applyFont="1" applyFill="1" applyBorder="1" applyAlignment="1">
      <alignment horizontal="centerContinuous" vertical="center"/>
    </xf>
    <xf numFmtId="4" fontId="78" fillId="8" borderId="32" xfId="0" applyNumberFormat="1" applyFont="1" applyFill="1" applyBorder="1" applyAlignment="1"/>
    <xf numFmtId="171" fontId="74" fillId="6" borderId="0" xfId="1" applyNumberFormat="1" applyFont="1" applyFill="1" applyBorder="1" applyAlignment="1">
      <alignment horizontal="right" vertical="center"/>
    </xf>
    <xf numFmtId="171" fontId="85" fillId="0" borderId="0" xfId="1" applyNumberFormat="1" applyFont="1" applyFill="1" applyBorder="1" applyAlignment="1">
      <alignment horizontal="right" vertical="center"/>
    </xf>
    <xf numFmtId="0" fontId="76" fillId="7" borderId="0" xfId="0" applyFont="1" applyFill="1" applyAlignment="1"/>
    <xf numFmtId="3" fontId="77" fillId="8" borderId="0" xfId="0" applyNumberFormat="1" applyFont="1" applyFill="1" applyAlignment="1"/>
    <xf numFmtId="0" fontId="7" fillId="0" borderId="0" xfId="7" applyFont="1" applyBorder="1" applyAlignment="1">
      <alignment vertical="top"/>
    </xf>
    <xf numFmtId="0" fontId="103" fillId="0" borderId="0" xfId="7" applyFont="1" applyBorder="1" applyAlignment="1">
      <alignment vertical="top"/>
    </xf>
    <xf numFmtId="0" fontId="3" fillId="0" borderId="0" xfId="7" applyFont="1" applyAlignment="1">
      <alignment horizontal="center"/>
    </xf>
    <xf numFmtId="172" fontId="20" fillId="0" borderId="0" xfId="11" applyNumberFormat="1" applyFont="1" applyBorder="1"/>
    <xf numFmtId="171" fontId="3" fillId="0" borderId="0" xfId="1" applyNumberFormat="1" applyFont="1" applyAlignment="1"/>
    <xf numFmtId="0" fontId="54" fillId="0" borderId="0" xfId="6" applyFont="1" applyAlignment="1"/>
    <xf numFmtId="0" fontId="63" fillId="0" borderId="0" xfId="6" applyFont="1" applyAlignment="1"/>
    <xf numFmtId="0" fontId="74" fillId="6" borderId="26" xfId="6" applyFont="1" applyFill="1" applyBorder="1" applyAlignment="1">
      <alignment horizontal="center" vertical="center"/>
    </xf>
    <xf numFmtId="0" fontId="27" fillId="0" borderId="0" xfId="7" applyFont="1" applyAlignment="1">
      <alignment horizontal="center"/>
    </xf>
    <xf numFmtId="0" fontId="25" fillId="0" borderId="0" xfId="5" applyFont="1" applyAlignment="1">
      <alignment horizontal="center"/>
    </xf>
    <xf numFmtId="0" fontId="3" fillId="6" borderId="1" xfId="5" applyFont="1" applyFill="1" applyBorder="1" applyAlignment="1">
      <alignment horizontal="center" vertical="center"/>
    </xf>
    <xf numFmtId="0" fontId="3" fillId="6" borderId="30" xfId="5" applyFont="1" applyFill="1" applyBorder="1" applyAlignment="1">
      <alignment horizontal="center" vertical="center"/>
    </xf>
    <xf numFmtId="0" fontId="3" fillId="6" borderId="2" xfId="5" applyFont="1" applyFill="1" applyBorder="1" applyAlignment="1">
      <alignment horizontal="center" vertical="center"/>
    </xf>
    <xf numFmtId="0" fontId="3" fillId="6" borderId="4" xfId="7" applyFont="1" applyFill="1" applyBorder="1" applyAlignment="1">
      <alignment horizontal="center" vertical="center"/>
    </xf>
    <xf numFmtId="0" fontId="3" fillId="6" borderId="0" xfId="7" applyFont="1" applyFill="1" applyBorder="1" applyAlignment="1">
      <alignment horizontal="center" vertical="center"/>
    </xf>
    <xf numFmtId="0" fontId="23" fillId="0" borderId="0" xfId="7" applyFont="1" applyAlignment="1">
      <alignment horizontal="center"/>
    </xf>
    <xf numFmtId="0" fontId="23" fillId="0" borderId="0" xfId="5" applyFont="1" applyAlignment="1">
      <alignment horizontal="center"/>
    </xf>
    <xf numFmtId="0" fontId="80" fillId="0" borderId="0" xfId="6" applyFont="1" applyAlignment="1" applyProtection="1">
      <alignment horizontal="center"/>
      <protection locked="0"/>
    </xf>
    <xf numFmtId="0" fontId="80" fillId="9" borderId="13" xfId="6" applyFont="1" applyFill="1" applyBorder="1" applyAlignment="1" applyProtection="1">
      <alignment horizontal="center" vertical="center"/>
      <protection locked="0"/>
    </xf>
    <xf numFmtId="0" fontId="80" fillId="9" borderId="14" xfId="6" applyFont="1" applyFill="1" applyBorder="1" applyAlignment="1" applyProtection="1">
      <alignment horizontal="center" vertical="center"/>
      <protection locked="0"/>
    </xf>
    <xf numFmtId="0" fontId="75" fillId="9" borderId="16" xfId="6" applyFont="1" applyFill="1" applyBorder="1" applyAlignment="1" applyProtection="1">
      <alignment horizontal="center" vertical="center"/>
      <protection locked="0"/>
    </xf>
    <xf numFmtId="0" fontId="75" fillId="9" borderId="0" xfId="6" applyFont="1" applyFill="1" applyAlignment="1" applyProtection="1">
      <alignment horizontal="center" vertical="center"/>
      <protection locked="0"/>
    </xf>
    <xf numFmtId="0" fontId="20" fillId="0" borderId="0" xfId="7" applyFont="1" applyBorder="1" applyAlignment="1">
      <alignment horizontal="left" wrapText="1"/>
    </xf>
    <xf numFmtId="0" fontId="86" fillId="0" borderId="0" xfId="6" applyFont="1" applyAlignment="1" applyProtection="1">
      <alignment horizontal="center"/>
      <protection locked="0"/>
    </xf>
    <xf numFmtId="0" fontId="74" fillId="9" borderId="13" xfId="6" applyFont="1" applyFill="1" applyBorder="1" applyAlignment="1" applyProtection="1">
      <alignment horizontal="center" vertical="center"/>
      <protection locked="0"/>
    </xf>
    <xf numFmtId="0" fontId="74" fillId="9" borderId="14" xfId="6" applyFont="1" applyFill="1" applyBorder="1" applyAlignment="1" applyProtection="1">
      <alignment horizontal="center" vertical="center"/>
      <protection locked="0"/>
    </xf>
    <xf numFmtId="0" fontId="74" fillId="9" borderId="16" xfId="6" applyFont="1" applyFill="1" applyBorder="1" applyAlignment="1" applyProtection="1">
      <alignment horizontal="center" vertical="center"/>
      <protection locked="0"/>
    </xf>
    <xf numFmtId="0" fontId="74" fillId="9" borderId="0" xfId="6" applyFont="1" applyFill="1" applyAlignment="1" applyProtection="1">
      <alignment horizontal="center" vertical="center"/>
      <protection locked="0"/>
    </xf>
    <xf numFmtId="0" fontId="75" fillId="0" borderId="0" xfId="6" applyFont="1" applyAlignment="1">
      <alignment horizontal="center"/>
    </xf>
    <xf numFmtId="0" fontId="74" fillId="6" borderId="25" xfId="6" applyFont="1" applyFill="1" applyBorder="1" applyAlignment="1">
      <alignment horizontal="center" vertical="center"/>
    </xf>
    <xf numFmtId="0" fontId="74" fillId="6" borderId="26" xfId="6" applyFont="1" applyFill="1" applyBorder="1" applyAlignment="1">
      <alignment horizontal="center" vertical="center"/>
    </xf>
    <xf numFmtId="0" fontId="74" fillId="6" borderId="38" xfId="6" applyFont="1" applyFill="1" applyBorder="1" applyAlignment="1">
      <alignment horizontal="center" vertical="center"/>
    </xf>
    <xf numFmtId="0" fontId="74" fillId="6" borderId="16" xfId="6" applyFont="1" applyFill="1" applyBorder="1" applyAlignment="1">
      <alignment horizontal="center" vertical="center"/>
    </xf>
    <xf numFmtId="0" fontId="74" fillId="6" borderId="0" xfId="6" applyFont="1" applyFill="1" applyAlignment="1">
      <alignment horizontal="center" vertical="center"/>
    </xf>
    <xf numFmtId="0" fontId="86" fillId="0" borderId="0" xfId="6" applyFont="1" applyAlignment="1">
      <alignment horizontal="center"/>
    </xf>
    <xf numFmtId="0" fontId="74" fillId="6" borderId="13" xfId="6" applyFont="1" applyFill="1" applyBorder="1" applyAlignment="1">
      <alignment horizontal="center" vertical="center"/>
    </xf>
    <xf numFmtId="0" fontId="74" fillId="6" borderId="24" xfId="6" applyFont="1" applyFill="1" applyBorder="1" applyAlignment="1">
      <alignment horizontal="center" vertical="center"/>
    </xf>
    <xf numFmtId="0" fontId="74" fillId="6" borderId="14" xfId="6" applyFont="1" applyFill="1" applyBorder="1" applyAlignment="1">
      <alignment horizontal="center" vertical="center"/>
    </xf>
    <xf numFmtId="0" fontId="59" fillId="0" borderId="0" xfId="7" applyFont="1" applyBorder="1" applyAlignment="1">
      <alignment horizontal="left" wrapText="1"/>
    </xf>
    <xf numFmtId="0" fontId="59" fillId="0" borderId="0" xfId="7" applyFont="1" applyBorder="1" applyAlignment="1">
      <alignment horizontal="left" vertical="top" wrapText="1"/>
    </xf>
    <xf numFmtId="0" fontId="80" fillId="0" borderId="0" xfId="10" applyFont="1" applyAlignment="1">
      <alignment horizontal="center"/>
    </xf>
    <xf numFmtId="39" fontId="2" fillId="6" borderId="13" xfId="10" applyNumberFormat="1" applyFont="1" applyFill="1" applyBorder="1" applyAlignment="1">
      <alignment horizontal="center" vertical="center"/>
    </xf>
    <xf numFmtId="39" fontId="2" fillId="6" borderId="14" xfId="10" applyNumberFormat="1" applyFont="1" applyFill="1" applyBorder="1" applyAlignment="1">
      <alignment horizontal="center" vertical="center"/>
    </xf>
    <xf numFmtId="39" fontId="2" fillId="6" borderId="24" xfId="10" applyNumberFormat="1" applyFont="1" applyFill="1" applyBorder="1" applyAlignment="1">
      <alignment horizontal="center" vertical="center"/>
    </xf>
    <xf numFmtId="39" fontId="2" fillId="6" borderId="25" xfId="10" applyNumberFormat="1" applyFont="1" applyFill="1" applyBorder="1" applyAlignment="1">
      <alignment horizontal="center" vertical="center"/>
    </xf>
    <xf numFmtId="39" fontId="2" fillId="6" borderId="26" xfId="10" applyNumberFormat="1" applyFont="1" applyFill="1" applyBorder="1" applyAlignment="1">
      <alignment horizontal="center" vertical="center"/>
    </xf>
    <xf numFmtId="0" fontId="2" fillId="6" borderId="22" xfId="10" applyFont="1" applyFill="1" applyBorder="1" applyAlignment="1">
      <alignment horizontal="center" vertical="center"/>
    </xf>
    <xf numFmtId="0" fontId="2" fillId="6" borderId="23" xfId="10" applyFont="1" applyFill="1" applyBorder="1" applyAlignment="1">
      <alignment horizontal="center" vertical="center"/>
    </xf>
    <xf numFmtId="0" fontId="2" fillId="6" borderId="21" xfId="10" applyFont="1" applyFill="1" applyBorder="1" applyAlignment="1">
      <alignment horizontal="center" vertical="center"/>
    </xf>
    <xf numFmtId="0" fontId="2" fillId="6" borderId="18" xfId="10" applyFont="1" applyFill="1" applyBorder="1" applyAlignment="1">
      <alignment horizontal="center" vertical="center"/>
    </xf>
    <xf numFmtId="0" fontId="75" fillId="0" borderId="0" xfId="0" applyFont="1" applyAlignment="1">
      <alignment horizontal="center"/>
    </xf>
    <xf numFmtId="0" fontId="74" fillId="6" borderId="25" xfId="0" applyFont="1" applyFill="1" applyBorder="1" applyAlignment="1">
      <alignment horizontal="center" vertical="center"/>
    </xf>
    <xf numFmtId="0" fontId="74" fillId="6" borderId="38" xfId="0" applyFont="1" applyFill="1" applyBorder="1" applyAlignment="1">
      <alignment horizontal="center" vertical="center"/>
    </xf>
    <xf numFmtId="3" fontId="100" fillId="0" borderId="0" xfId="0" applyNumberFormat="1" applyFont="1" applyAlignment="1">
      <alignment horizontal="center"/>
    </xf>
    <xf numFmtId="0" fontId="74" fillId="6" borderId="1" xfId="0" applyFont="1" applyFill="1" applyBorder="1" applyAlignment="1">
      <alignment horizontal="center" vertical="center"/>
    </xf>
    <xf numFmtId="0" fontId="74" fillId="6" borderId="2" xfId="0" applyFont="1" applyFill="1" applyBorder="1" applyAlignment="1">
      <alignment horizontal="center" vertical="center"/>
    </xf>
  </cellXfs>
  <cellStyles count="12">
    <cellStyle name="F2" xfId="7" xr:uid="{00000000-0005-0000-0000-000000000000}"/>
    <cellStyle name="F3" xfId="5" xr:uid="{00000000-0005-0000-0000-000001000000}"/>
    <cellStyle name="F4" xfId="2" xr:uid="{00000000-0005-0000-0000-000002000000}"/>
    <cellStyle name="F5" xfId="8" xr:uid="{00000000-0005-0000-0000-000003000000}"/>
    <cellStyle name="F6" xfId="9" xr:uid="{00000000-0005-0000-0000-000004000000}"/>
    <cellStyle name="F7" xfId="4" xr:uid="{00000000-0005-0000-0000-000005000000}"/>
    <cellStyle name="F8" xfId="3" xr:uid="{00000000-0005-0000-0000-000006000000}"/>
    <cellStyle name="Millares" xfId="1" builtinId="3"/>
    <cellStyle name="Normal" xfId="0" builtinId="0"/>
    <cellStyle name="Normal 2" xfId="6" xr:uid="{00000000-0005-0000-0000-000009000000}"/>
    <cellStyle name="Normal_HA2_Exportaciones_2007_Anuario2007" xfId="10" xr:uid="{00000000-0005-0000-0000-00000A000000}"/>
    <cellStyle name="Porcentaje" xfId="1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8F-458B-87B6-0C0D038158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8F-458B-87B6-0C0D0381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3E-49F9-901C-D3F9B33F85E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3E-49F9-901C-D3F9B33F8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44-4FA0-A64A-2D51F1312D4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44-4FA0-A64A-2D51F131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'Exportac total'!#REF!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Ref>
              <c:f>'Exportac total (US$)'!$G$4:$R$4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 (US$)'!$G$6:$R$6</c:f>
              <c:numCache>
                <c:formatCode>_(* #,##0_);_(* \(#,##0\);_(* "-"??_);_(@_)</c:formatCode>
                <c:ptCount val="12"/>
                <c:pt idx="0">
                  <c:v>207009.9877</c:v>
                </c:pt>
                <c:pt idx="1">
                  <c:v>212317.2066</c:v>
                </c:pt>
                <c:pt idx="2">
                  <c:v>180574.25836000001</c:v>
                </c:pt>
                <c:pt idx="3">
                  <c:v>106707.38321</c:v>
                </c:pt>
                <c:pt idx="4">
                  <c:v>114629.73901</c:v>
                </c:pt>
                <c:pt idx="5">
                  <c:v>161290.92030999999</c:v>
                </c:pt>
                <c:pt idx="6">
                  <c:v>422545.83032000001</c:v>
                </c:pt>
                <c:pt idx="7">
                  <c:v>469052.677629999</c:v>
                </c:pt>
                <c:pt idx="8">
                  <c:v>352349.18735000002</c:v>
                </c:pt>
                <c:pt idx="9">
                  <c:v>251554.82715999999</c:v>
                </c:pt>
                <c:pt idx="10">
                  <c:v>144169.5722</c:v>
                </c:pt>
                <c:pt idx="11">
                  <c:v>239971.75125999999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A-4DD5-AFE7-45B5BE33BFEF}"/>
            </c:ext>
          </c:extLst>
        </c:ser>
        <c:ser>
          <c:idx val="1"/>
          <c:order val="1"/>
          <c:tx>
            <c:v>'Exportac total'!#REF!</c:v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'Exportac total (US$)'!$G$4:$R$4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 (US$)'!$G$8:$R$8</c:f>
              <c:numCache>
                <c:formatCode>_(* #,##0_);_(* \(#,##0\);_(* "-"??_);_(@_)</c:formatCode>
                <c:ptCount val="12"/>
                <c:pt idx="0">
                  <c:v>89639.299110000109</c:v>
                </c:pt>
                <c:pt idx="1">
                  <c:v>106884.62388</c:v>
                </c:pt>
                <c:pt idx="2">
                  <c:v>89310.536030000003</c:v>
                </c:pt>
                <c:pt idx="3">
                  <c:v>61352.874460000006</c:v>
                </c:pt>
                <c:pt idx="4">
                  <c:v>63839.06237</c:v>
                </c:pt>
                <c:pt idx="5">
                  <c:v>71057.139159999992</c:v>
                </c:pt>
                <c:pt idx="6">
                  <c:v>120025.74455</c:v>
                </c:pt>
                <c:pt idx="7">
                  <c:v>149280.04381999897</c:v>
                </c:pt>
                <c:pt idx="8">
                  <c:v>137181.23466000002</c:v>
                </c:pt>
                <c:pt idx="9">
                  <c:v>159205.87925</c:v>
                </c:pt>
                <c:pt idx="10">
                  <c:v>118641.93158</c:v>
                </c:pt>
                <c:pt idx="11">
                  <c:v>114570.66632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A-4DD5-AFE7-45B5BE33BFEF}"/>
            </c:ext>
          </c:extLst>
        </c:ser>
        <c:ser>
          <c:idx val="2"/>
          <c:order val="2"/>
          <c:tx>
            <c:v>'Exportac total'!#REF!</c:v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'Exportac total (US$)'!$G$4:$R$4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 (US$)'!$G$20:$R$20</c:f>
              <c:numCache>
                <c:formatCode>_(* #,##0_);_(* \(#,##0\);_(* "-"??_);_(@_)</c:formatCode>
                <c:ptCount val="12"/>
                <c:pt idx="0">
                  <c:v>115176.84727</c:v>
                </c:pt>
                <c:pt idx="1">
                  <c:v>102749.61062999998</c:v>
                </c:pt>
                <c:pt idx="2">
                  <c:v>87986.170310000001</c:v>
                </c:pt>
                <c:pt idx="3">
                  <c:v>43312.4378</c:v>
                </c:pt>
                <c:pt idx="4">
                  <c:v>48434.135829999999</c:v>
                </c:pt>
                <c:pt idx="5">
                  <c:v>87831.021559999994</c:v>
                </c:pt>
                <c:pt idx="6">
                  <c:v>298297.97614000004</c:v>
                </c:pt>
                <c:pt idx="7">
                  <c:v>316406.24397000001</c:v>
                </c:pt>
                <c:pt idx="8">
                  <c:v>212498.80944999997</c:v>
                </c:pt>
                <c:pt idx="9">
                  <c:v>88889.749379999994</c:v>
                </c:pt>
                <c:pt idx="10">
                  <c:v>23218.644570000011</c:v>
                </c:pt>
                <c:pt idx="11">
                  <c:v>122489.24663000011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A-4DD5-AFE7-45B5BE33B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012552"/>
        <c:axId val="1"/>
      </c:lineChart>
      <c:catAx>
        <c:axId val="5000125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TMB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500012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41-480E-946F-84068F8BE01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41-480E-946F-84068F8B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CC-4F95-871E-6AC18C4AB7F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CC-4F95-871E-6AC18C4A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7F-4B66-9DAE-0C592DC0DDC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7F-4B66-9DAE-0C592DC0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'[1]Exportac total'!#REF!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Ref>
              <c:f>'[1]Exportac total'!$G$4:$R$4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'[1]Exportac total'!$G$6:$R$6</c:f>
              <c:numCache>
                <c:formatCode>General</c:formatCode>
                <c:ptCount val="12"/>
                <c:pt idx="0">
                  <c:v>169759</c:v>
                </c:pt>
                <c:pt idx="1">
                  <c:v>221164</c:v>
                </c:pt>
                <c:pt idx="2">
                  <c:v>171022</c:v>
                </c:pt>
                <c:pt idx="3">
                  <c:v>120954</c:v>
                </c:pt>
                <c:pt idx="4">
                  <c:v>130600</c:v>
                </c:pt>
                <c:pt idx="5">
                  <c:v>162924</c:v>
                </c:pt>
                <c:pt idx="6">
                  <c:v>252027</c:v>
                </c:pt>
                <c:pt idx="7">
                  <c:v>188543</c:v>
                </c:pt>
                <c:pt idx="8">
                  <c:v>172606</c:v>
                </c:pt>
                <c:pt idx="9">
                  <c:v>108594</c:v>
                </c:pt>
                <c:pt idx="10">
                  <c:v>93793</c:v>
                </c:pt>
                <c:pt idx="11">
                  <c:v>156796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B-441C-A2DF-C74A0F03FF8E}"/>
            </c:ext>
          </c:extLst>
        </c:ser>
        <c:ser>
          <c:idx val="1"/>
          <c:order val="1"/>
          <c:tx>
            <c:v>'[1]Exportac total'!#REF!</c:v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'[1]Exportac total'!$G$4:$R$4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'[1]Exportac total'!$G$8:$R$8</c:f>
              <c:numCache>
                <c:formatCode>General</c:formatCode>
                <c:ptCount val="12"/>
                <c:pt idx="0">
                  <c:v>27107</c:v>
                </c:pt>
                <c:pt idx="1">
                  <c:v>36573</c:v>
                </c:pt>
                <c:pt idx="2">
                  <c:v>46738</c:v>
                </c:pt>
                <c:pt idx="3">
                  <c:v>42914</c:v>
                </c:pt>
                <c:pt idx="4">
                  <c:v>33267</c:v>
                </c:pt>
                <c:pt idx="5">
                  <c:v>26504</c:v>
                </c:pt>
                <c:pt idx="6">
                  <c:v>25032</c:v>
                </c:pt>
                <c:pt idx="7">
                  <c:v>25855</c:v>
                </c:pt>
                <c:pt idx="8">
                  <c:v>16205</c:v>
                </c:pt>
                <c:pt idx="9">
                  <c:v>20291</c:v>
                </c:pt>
                <c:pt idx="10">
                  <c:v>15597</c:v>
                </c:pt>
                <c:pt idx="11">
                  <c:v>23568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B-441C-A2DF-C74A0F03FF8E}"/>
            </c:ext>
          </c:extLst>
        </c:ser>
        <c:ser>
          <c:idx val="2"/>
          <c:order val="2"/>
          <c:tx>
            <c:v>'[1]Exportac total'!#REF!</c:v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'[1]Exportac total'!$G$4:$R$4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'[1]Exportac total'!$G$20:$R$20</c:f>
              <c:numCache>
                <c:formatCode>General</c:formatCode>
                <c:ptCount val="12"/>
                <c:pt idx="0">
                  <c:v>141057</c:v>
                </c:pt>
                <c:pt idx="1">
                  <c:v>182531</c:v>
                </c:pt>
                <c:pt idx="2">
                  <c:v>121844</c:v>
                </c:pt>
                <c:pt idx="3">
                  <c:v>75257</c:v>
                </c:pt>
                <c:pt idx="4">
                  <c:v>94929</c:v>
                </c:pt>
                <c:pt idx="5">
                  <c:v>134357</c:v>
                </c:pt>
                <c:pt idx="6">
                  <c:v>224691</c:v>
                </c:pt>
                <c:pt idx="7">
                  <c:v>159778</c:v>
                </c:pt>
                <c:pt idx="8">
                  <c:v>155054</c:v>
                </c:pt>
                <c:pt idx="9">
                  <c:v>86711</c:v>
                </c:pt>
                <c:pt idx="10">
                  <c:v>76118</c:v>
                </c:pt>
                <c:pt idx="11">
                  <c:v>131678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B-441C-A2DF-C74A0F03F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482496"/>
        <c:axId val="1"/>
      </c:lineChart>
      <c:catAx>
        <c:axId val="4414824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TMB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441482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latin typeface="Calibri"/>
                <a:cs typeface="Calibri"/>
              </a:rPr>
              <a:t>PERÚ:VALOR DE LA EXPORTACIÓN DE PRODUCTOS HIDROBIOLÓGICOS SEGÚN UTILIZACIÓN, 2020</a:t>
            </a:r>
          </a:p>
          <a:p>
            <a:pPr>
              <a:defRPr sz="1400" b="1">
                <a:solidFill>
                  <a:sysClr val="windowText" lastClr="000000"/>
                </a:solidFill>
              </a:defRPr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latin typeface="Calibri"/>
                <a:cs typeface="Calibri"/>
              </a:rPr>
              <a:t>(Miles de US$ FOB)</a:t>
            </a:r>
            <a:endParaRPr lang="en-U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232596595666829"/>
          <c:y val="6.7220370459827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4.9865806913193964E-2"/>
          <c:y val="0.20089906943450253"/>
          <c:w val="0.90970502527449082"/>
          <c:h val="0.6507815648918011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'Exportac total (US$)'!$D$8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2.1747011027447752E-3"/>
                  <c:y val="0.112803920488959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1E-4E25-A1FB-7E72084B1720}"/>
                </c:ext>
              </c:extLst>
            </c:dLbl>
            <c:dLbl>
              <c:idx val="7"/>
              <c:layout>
                <c:manualLayout>
                  <c:x val="-4.3494022054894705E-3"/>
                  <c:y val="0.133069544628599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1E-4E25-A1FB-7E72084B1720}"/>
                </c:ext>
              </c:extLst>
            </c:dLbl>
            <c:dLbl>
              <c:idx val="8"/>
              <c:layout>
                <c:manualLayout>
                  <c:x val="-4.3494022054895503E-3"/>
                  <c:y val="0.124688288089862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1E-4E25-A1FB-7E72084B1720}"/>
                </c:ext>
              </c:extLst>
            </c:dLbl>
            <c:dLbl>
              <c:idx val="9"/>
              <c:layout>
                <c:manualLayout>
                  <c:x val="-4.3494022054893907E-3"/>
                  <c:y val="0.153931611695391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1E-4E25-A1FB-7E72084B1720}"/>
                </c:ext>
              </c:extLst>
            </c:dLbl>
            <c:dLbl>
              <c:idx val="11"/>
              <c:layout>
                <c:manualLayout>
                  <c:x val="-4.3494022054893907E-3"/>
                  <c:y val="0.106227850889268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1E-4E25-A1FB-7E72084B1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 total (US$)'!$G$4:$R$4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 (US$)'!$G$8:$R$8</c:f>
              <c:numCache>
                <c:formatCode>_(* #,##0_);_(* \(#,##0\);_(* "-"??_);_(@_)</c:formatCode>
                <c:ptCount val="12"/>
                <c:pt idx="0">
                  <c:v>89639.299110000109</c:v>
                </c:pt>
                <c:pt idx="1">
                  <c:v>106884.62388</c:v>
                </c:pt>
                <c:pt idx="2">
                  <c:v>89310.536030000003</c:v>
                </c:pt>
                <c:pt idx="3">
                  <c:v>61352.874460000006</c:v>
                </c:pt>
                <c:pt idx="4">
                  <c:v>63839.06237</c:v>
                </c:pt>
                <c:pt idx="5">
                  <c:v>71057.139159999992</c:v>
                </c:pt>
                <c:pt idx="6">
                  <c:v>120025.74455</c:v>
                </c:pt>
                <c:pt idx="7">
                  <c:v>149280.04381999897</c:v>
                </c:pt>
                <c:pt idx="8">
                  <c:v>137181.23466000002</c:v>
                </c:pt>
                <c:pt idx="9">
                  <c:v>159205.87925</c:v>
                </c:pt>
                <c:pt idx="10">
                  <c:v>118641.93158</c:v>
                </c:pt>
                <c:pt idx="11">
                  <c:v>114570.66632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E-4E25-A1FB-7E72084B1720}"/>
            </c:ext>
          </c:extLst>
        </c:ser>
        <c:ser>
          <c:idx val="0"/>
          <c:order val="1"/>
          <c:tx>
            <c:strRef>
              <c:f>'Exportac total (US$)'!$D$20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98601398601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1E-4E25-A1FB-7E72084B1720}"/>
                </c:ext>
              </c:extLst>
            </c:dLbl>
            <c:dLbl>
              <c:idx val="1"/>
              <c:layout>
                <c:manualLayout>
                  <c:x val="-1.9934529823103445E-17"/>
                  <c:y val="1.6783216783216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1E-4E25-A1FB-7E72084B1720}"/>
                </c:ext>
              </c:extLst>
            </c:dLbl>
            <c:dLbl>
              <c:idx val="2"/>
              <c:layout>
                <c:manualLayout>
                  <c:x val="0"/>
                  <c:y val="1.6783216783216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1E-4E25-A1FB-7E72084B1720}"/>
                </c:ext>
              </c:extLst>
            </c:dLbl>
            <c:dLbl>
              <c:idx val="3"/>
              <c:layout>
                <c:manualLayout>
                  <c:x val="-1.0873505513723477E-3"/>
                  <c:y val="1.6783216783216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1E-4E25-A1FB-7E72084B1720}"/>
                </c:ext>
              </c:extLst>
            </c:dLbl>
            <c:dLbl>
              <c:idx val="4"/>
              <c:layout>
                <c:manualLayout>
                  <c:x val="-7.9738119292413778E-17"/>
                  <c:y val="1.1188811188811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1E-4E25-A1FB-7E72084B1720}"/>
                </c:ext>
              </c:extLst>
            </c:dLbl>
            <c:dLbl>
              <c:idx val="5"/>
              <c:layout>
                <c:manualLayout>
                  <c:x val="-7.9738119292413778E-17"/>
                  <c:y val="8.3916083916083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1E-4E25-A1FB-7E72084B1720}"/>
                </c:ext>
              </c:extLst>
            </c:dLbl>
            <c:dLbl>
              <c:idx val="6"/>
              <c:layout>
                <c:manualLayout>
                  <c:x val="0"/>
                  <c:y val="8.3916083916083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1E-4E25-A1FB-7E72084B1720}"/>
                </c:ext>
              </c:extLst>
            </c:dLbl>
            <c:dLbl>
              <c:idx val="7"/>
              <c:layout>
                <c:manualLayout>
                  <c:x val="0"/>
                  <c:y val="1.398601398601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1E-4E25-A1FB-7E72084B1720}"/>
                </c:ext>
              </c:extLst>
            </c:dLbl>
            <c:dLbl>
              <c:idx val="8"/>
              <c:layout>
                <c:manualLayout>
                  <c:x val="-1.0873505513723477E-3"/>
                  <c:y val="1.398601398601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1E-4E25-A1FB-7E72084B1720}"/>
                </c:ext>
              </c:extLst>
            </c:dLbl>
            <c:dLbl>
              <c:idx val="9"/>
              <c:layout>
                <c:manualLayout>
                  <c:x val="-1.5947623858482756E-16"/>
                  <c:y val="1.398601398601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1E-4E25-A1FB-7E72084B1720}"/>
                </c:ext>
              </c:extLst>
            </c:dLbl>
            <c:dLbl>
              <c:idx val="10"/>
              <c:layout>
                <c:manualLayout>
                  <c:x val="0"/>
                  <c:y val="1.398601398601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1E-4E25-A1FB-7E72084B1720}"/>
                </c:ext>
              </c:extLst>
            </c:dLbl>
            <c:dLbl>
              <c:idx val="11"/>
              <c:layout>
                <c:manualLayout>
                  <c:x val="0"/>
                  <c:y val="1.6783216783216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1E-4E25-A1FB-7E72084B1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 total (US$)'!$G$4:$R$4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 (US$)'!$G$20:$R$20</c:f>
              <c:numCache>
                <c:formatCode>_(* #,##0_);_(* \(#,##0\);_(* "-"??_);_(@_)</c:formatCode>
                <c:ptCount val="12"/>
                <c:pt idx="0">
                  <c:v>115176.84727</c:v>
                </c:pt>
                <c:pt idx="1">
                  <c:v>102749.61062999998</c:v>
                </c:pt>
                <c:pt idx="2">
                  <c:v>87986.170310000001</c:v>
                </c:pt>
                <c:pt idx="3">
                  <c:v>43312.4378</c:v>
                </c:pt>
                <c:pt idx="4">
                  <c:v>48434.135829999999</c:v>
                </c:pt>
                <c:pt idx="5">
                  <c:v>87831.021559999994</c:v>
                </c:pt>
                <c:pt idx="6">
                  <c:v>298297.97614000004</c:v>
                </c:pt>
                <c:pt idx="7">
                  <c:v>316406.24397000001</c:v>
                </c:pt>
                <c:pt idx="8">
                  <c:v>212498.80944999997</c:v>
                </c:pt>
                <c:pt idx="9">
                  <c:v>88889.749379999994</c:v>
                </c:pt>
                <c:pt idx="10">
                  <c:v>23218.644570000011</c:v>
                </c:pt>
                <c:pt idx="11">
                  <c:v>122489.24663000011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1E-4E25-A1FB-7E72084B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9"/>
        <c:axId val="441487416"/>
        <c:axId val="1"/>
      </c:barChart>
      <c:lineChart>
        <c:grouping val="standard"/>
        <c:varyColors val="0"/>
        <c:ser>
          <c:idx val="1"/>
          <c:order val="2"/>
          <c:tx>
            <c:strRef>
              <c:f>'Exportac total (US$)'!$C$6:$E$6</c:f>
              <c:strCache>
                <c:ptCount val="3"/>
                <c:pt idx="0">
                  <c:v>Total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7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35"/>
            <c:spPr>
              <a:solidFill>
                <a:schemeClr val="bg1"/>
              </a:solidFill>
              <a:ln w="25400" cap="flat" cmpd="sng" algn="ctr">
                <a:solidFill>
                  <a:schemeClr val="accent2">
                    <a:shade val="7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24242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'Exportac total (US$)'!$G$4:$R$4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 (US$)'!$G$6:$R$6</c:f>
              <c:numCache>
                <c:formatCode>_(* #,##0_);_(* \(#,##0\);_(* "-"??_);_(@_)</c:formatCode>
                <c:ptCount val="12"/>
                <c:pt idx="0">
                  <c:v>207009.9877</c:v>
                </c:pt>
                <c:pt idx="1">
                  <c:v>212317.2066</c:v>
                </c:pt>
                <c:pt idx="2">
                  <c:v>180574.25836000001</c:v>
                </c:pt>
                <c:pt idx="3">
                  <c:v>106707.38321</c:v>
                </c:pt>
                <c:pt idx="4">
                  <c:v>114629.73901</c:v>
                </c:pt>
                <c:pt idx="5">
                  <c:v>161290.92030999999</c:v>
                </c:pt>
                <c:pt idx="6">
                  <c:v>422545.83032000001</c:v>
                </c:pt>
                <c:pt idx="7">
                  <c:v>469052.677629999</c:v>
                </c:pt>
                <c:pt idx="8">
                  <c:v>352349.18735000002</c:v>
                </c:pt>
                <c:pt idx="9">
                  <c:v>251554.82715999999</c:v>
                </c:pt>
                <c:pt idx="10">
                  <c:v>144169.5722</c:v>
                </c:pt>
                <c:pt idx="11">
                  <c:v>239971.75125999999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E-4E25-A1FB-7E72084B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487416"/>
        <c:axId val="1"/>
      </c:lineChart>
      <c:catAx>
        <c:axId val="44148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 w="317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441487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9672880432707294"/>
          <c:y val="0.91840559440559444"/>
          <c:w val="0.51196719180846606"/>
          <c:h val="6.4708110786850945E-2"/>
        </c:manualLayout>
      </c:layout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SEGUN CONTINENTE : 2 003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04-4E02-B38F-C9FB270A4522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04-4E02-B38F-C9FB270A4522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04-4E02-B38F-C9FB270A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SEGÚN PAIS DE DESTINO : 2 003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DC-45C7-A038-7D565F239391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DC-45C7-A038-7D565F239391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DC-45C7-A038-7D565F239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B5-4225-B8A2-E579ED30DFA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B5-4225-B8A2-E579ED30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SEGUN CONTINENTE : 2 004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explosion val="15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B0F-48B4-B7FA-038173A06C76}"/>
              </c:ext>
            </c:extLst>
          </c:dPt>
          <c:dPt>
            <c:idx val="1"/>
            <c:bubble3D val="0"/>
            <c:explosion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0F-48B4-B7FA-038173A06C76}"/>
              </c:ext>
            </c:extLst>
          </c:dPt>
          <c:dPt>
            <c:idx val="2"/>
            <c:bubble3D val="0"/>
            <c:explosion val="1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B0F-48B4-B7FA-038173A06C76}"/>
              </c:ext>
            </c:extLst>
          </c:dPt>
          <c:dPt>
            <c:idx val="3"/>
            <c:bubble3D val="0"/>
            <c:explosion val="56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0F-48B4-B7FA-038173A06C76}"/>
              </c:ext>
            </c:extLst>
          </c:dPt>
          <c:dPt>
            <c:idx val="4"/>
            <c:bubble3D val="0"/>
            <c:explosion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B0F-48B4-B7FA-038173A06C76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0F-48B4-B7FA-038173A06C76}"/>
                </c:ext>
              </c:extLst>
            </c:dLbl>
            <c:dLbl>
              <c:idx val="1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0F-48B4-B7FA-038173A06C76}"/>
                </c:ext>
              </c:extLst>
            </c:dLbl>
            <c:dLbl>
              <c:idx val="2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F-48B4-B7FA-038173A06C76}"/>
                </c:ext>
              </c:extLst>
            </c:dLbl>
            <c:dLbl>
              <c:idx val="3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F-48B4-B7FA-038173A06C76}"/>
                </c:ext>
              </c:extLst>
            </c:dLbl>
            <c:dLbl>
              <c:idx val="4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F-48B4-B7FA-038173A06C76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'[2]Congelado cont país'!$C$48:$C$52</c:f>
              <c:strCache>
                <c:ptCount val="5"/>
                <c:pt idx="0">
                  <c:v>EUROPA</c:v>
                </c:pt>
                <c:pt idx="1">
                  <c:v>AMERICA</c:v>
                </c:pt>
                <c:pt idx="2">
                  <c:v>ASIA</c:v>
                </c:pt>
                <c:pt idx="3">
                  <c:v>AFRICA</c:v>
                </c:pt>
                <c:pt idx="4">
                  <c:v>OCEANIA</c:v>
                </c:pt>
              </c:strCache>
            </c:strRef>
          </c:cat>
          <c:val>
            <c:numRef>
              <c:f>'[2]Congelado cont país'!$E$48:$E$52</c:f>
              <c:numCache>
                <c:formatCode>General</c:formatCode>
                <c:ptCount val="5"/>
                <c:pt idx="0">
                  <c:v>44.2</c:v>
                </c:pt>
                <c:pt idx="1">
                  <c:v>12</c:v>
                </c:pt>
                <c:pt idx="2">
                  <c:v>42.9</c:v>
                </c:pt>
                <c:pt idx="3">
                  <c:v>0.8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0F-48B4-B7FA-038173A06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SEGÚN PAIS DE DESTINO : 2 004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F91-445F-8FAD-689B5503112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91-445F-8FAD-689B5503112D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91-445F-8FAD-689B5503112D}"/>
              </c:ext>
            </c:extLst>
          </c:dPt>
          <c:dPt>
            <c:idx val="3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91-445F-8FAD-689B5503112D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91-445F-8FAD-689B5503112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91-445F-8FAD-689B5503112D}"/>
              </c:ext>
            </c:extLst>
          </c:dPt>
          <c:dPt>
            <c:idx val="6"/>
            <c:bubble3D val="0"/>
            <c:spPr>
              <a:solidFill>
                <a:srgbClr val="E3E3E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F91-445F-8FAD-689B5503112D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91-445F-8FAD-689B5503112D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1-445F-8FAD-689B5503112D}"/>
                </c:ext>
              </c:extLst>
            </c:dLbl>
            <c:dLbl>
              <c:idx val="1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91-445F-8FAD-689B5503112D}"/>
                </c:ext>
              </c:extLst>
            </c:dLbl>
            <c:dLbl>
              <c:idx val="2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1-445F-8FAD-689B5503112D}"/>
                </c:ext>
              </c:extLst>
            </c:dLbl>
            <c:dLbl>
              <c:idx val="3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91-445F-8FAD-689B5503112D}"/>
                </c:ext>
              </c:extLst>
            </c:dLbl>
            <c:dLbl>
              <c:idx val="4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91-445F-8FAD-689B5503112D}"/>
                </c:ext>
              </c:extLst>
            </c:dLbl>
            <c:dLbl>
              <c:idx val="5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91-445F-8FAD-689B5503112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COREA
7,46%</a:t>
                    </a:r>
                  </a:p>
                </c:rich>
              </c:tx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91-445F-8FAD-689B5503112D}"/>
                </c:ext>
              </c:extLst>
            </c:dLbl>
            <c:dLbl>
              <c:idx val="7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91-445F-8FAD-689B5503112D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'[2]Congelado cont país'!$K$48:$K$55</c:f>
              <c:strCache>
                <c:ptCount val="8"/>
                <c:pt idx="0">
                  <c:v>ESPAÑA</c:v>
                </c:pt>
                <c:pt idx="1">
                  <c:v>FRANCIA</c:v>
                </c:pt>
                <c:pt idx="2">
                  <c:v>ITALIA</c:v>
                </c:pt>
                <c:pt idx="3">
                  <c:v>ESTADOS UNIDOS</c:v>
                </c:pt>
                <c:pt idx="4">
                  <c:v>CHINA</c:v>
                </c:pt>
                <c:pt idx="5">
                  <c:v>JAPON</c:v>
                </c:pt>
                <c:pt idx="6">
                  <c:v>COREA</c:v>
                </c:pt>
                <c:pt idx="7">
                  <c:v>OTROS</c:v>
                </c:pt>
              </c:strCache>
            </c:strRef>
          </c:cat>
          <c:val>
            <c:numRef>
              <c:f>'[2]Congelado cont país'!$L$48:$L$55</c:f>
              <c:numCache>
                <c:formatCode>General</c:formatCode>
                <c:ptCount val="8"/>
                <c:pt idx="0">
                  <c:v>53250</c:v>
                </c:pt>
                <c:pt idx="1">
                  <c:v>3470</c:v>
                </c:pt>
                <c:pt idx="2">
                  <c:v>8194</c:v>
                </c:pt>
                <c:pt idx="3">
                  <c:v>11628</c:v>
                </c:pt>
                <c:pt idx="4">
                  <c:v>43265</c:v>
                </c:pt>
                <c:pt idx="5">
                  <c:v>4522</c:v>
                </c:pt>
                <c:pt idx="6">
                  <c:v>22763</c:v>
                </c:pt>
                <c:pt idx="7">
                  <c:v>28071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91-445F-8FAD-689B5503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SEGUN CONTINENTE : 2 003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AF-474B-AD0F-B42294F295F1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AF-474B-AD0F-B42294F295F1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AF-474B-AD0F-B42294F29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SEGÚN PAIS DE DESTINO : 2 003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2D-4CF5-9BC9-F45F9AE213CC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D-4CF5-9BC9-F45F9AE213CC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2D-4CF5-9BC9-F45F9AE21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EXPORTACIÓN DE CONGELADO SEGÚN CONTINENTE, 2020</a:t>
            </a:r>
            <a:endParaRPr lang="en-US" sz="1400"/>
          </a:p>
        </c:rich>
      </c:tx>
      <c:layout>
        <c:manualLayout>
          <c:xMode val="edge"/>
          <c:yMode val="edge"/>
          <c:x val="0.15110758214046774"/>
          <c:y val="5.803399350664650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8676470588235292"/>
          <c:y val="0.35438657207129259"/>
          <c:w val="0.44411764705882351"/>
          <c:h val="0.5298254691362889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F50-4129-B7DE-9D0C30C49D28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50-4129-B7DE-9D0C30C49D2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F50-4129-B7DE-9D0C30C49D28}"/>
              </c:ext>
            </c:extLst>
          </c:dPt>
          <c:dPt>
            <c:idx val="3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50-4129-B7DE-9D0C30C49D28}"/>
              </c:ext>
            </c:extLst>
          </c:dPt>
          <c:dPt>
            <c:idx val="4"/>
            <c:bubble3D val="0"/>
            <c:spPr>
              <a:solidFill>
                <a:schemeClr val="accent4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50-4129-B7DE-9D0C30C49D28}"/>
              </c:ext>
            </c:extLst>
          </c:dPt>
          <c:dLbls>
            <c:dLbl>
              <c:idx val="0"/>
              <c:layout>
                <c:manualLayout>
                  <c:x val="0.11285046844984607"/>
                  <c:y val="-2.199513952786250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0-4129-B7DE-9D0C30C49D28}"/>
                </c:ext>
              </c:extLst>
            </c:dLbl>
            <c:dLbl>
              <c:idx val="1"/>
              <c:layout>
                <c:manualLayout>
                  <c:x val="9.50670238301769E-2"/>
                  <c:y val="5.25581660413560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0-4129-B7DE-9D0C30C49D28}"/>
                </c:ext>
              </c:extLst>
            </c:dLbl>
            <c:dLbl>
              <c:idx val="2"/>
              <c:layout>
                <c:manualLayout>
                  <c:x val="-0.10419648065646027"/>
                  <c:y val="-2.898319786016773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50-4129-B7DE-9D0C30C49D28}"/>
                </c:ext>
              </c:extLst>
            </c:dLbl>
            <c:dLbl>
              <c:idx val="3"/>
              <c:layout>
                <c:manualLayout>
                  <c:x val="-6.328778711144889E-2"/>
                  <c:y val="-8.126766956092902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0-4129-B7DE-9D0C30C49D28}"/>
                </c:ext>
              </c:extLst>
            </c:dLbl>
            <c:dLbl>
              <c:idx val="4"/>
              <c:layout>
                <c:manualLayout>
                  <c:x val="5.052460334071163E-3"/>
                  <c:y val="-0.1052118668997126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0-4129-B7DE-9D0C30C49D28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rgbClr val="000000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'Congelado cont país'!$M$91:$M$95</c:f>
              <c:strCache>
                <c:ptCount val="5"/>
                <c:pt idx="0">
                  <c:v>Europa</c:v>
                </c:pt>
                <c:pt idx="1">
                  <c:v>America</c:v>
                </c:pt>
                <c:pt idx="2">
                  <c:v>Asía</c:v>
                </c:pt>
                <c:pt idx="3">
                  <c:v>Africa</c:v>
                </c:pt>
                <c:pt idx="4">
                  <c:v>Oceanía</c:v>
                </c:pt>
              </c:strCache>
            </c:strRef>
          </c:cat>
          <c:val>
            <c:numRef>
              <c:f>'Congelado cont país'!$N$91:$N$95</c:f>
              <c:numCache>
                <c:formatCode>#,##0</c:formatCode>
                <c:ptCount val="5"/>
                <c:pt idx="0">
                  <c:v>132631.13746100001</c:v>
                </c:pt>
                <c:pt idx="1">
                  <c:v>60657.211687999988</c:v>
                </c:pt>
                <c:pt idx="2">
                  <c:v>224086.56582799999</c:v>
                </c:pt>
                <c:pt idx="3">
                  <c:v>51638.756874999992</c:v>
                </c:pt>
                <c:pt idx="4">
                  <c:v>652.51900000000001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0-4129-B7DE-9D0C30C49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EXPORTACIÓN DE CONGELADO SEGÚN PAÍS DE DESTINO, 2020</a:t>
            </a:r>
            <a:endParaRPr lang="en-US" sz="1400"/>
          </a:p>
        </c:rich>
      </c:tx>
      <c:layout>
        <c:manualLayout>
          <c:xMode val="edge"/>
          <c:yMode val="edge"/>
          <c:x val="0.14024255410136471"/>
          <c:y val="5.656991665168633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0536205233963692"/>
          <c:y val="0.320557763976212"/>
          <c:w val="0.4525476301589797"/>
          <c:h val="0.5649559760139251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F43-4D86-9D52-82BCDA344201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43-4D86-9D52-82BCDA344201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F43-4D86-9D52-82BCDA344201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43-4D86-9D52-82BCDA344201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43-4D86-9D52-82BCDA344201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43-4D86-9D52-82BCDA344201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F43-4D86-9D52-82BCDA344201}"/>
              </c:ext>
            </c:extLst>
          </c:dPt>
          <c:dLbls>
            <c:dLbl>
              <c:idx val="0"/>
              <c:layout>
                <c:manualLayout>
                  <c:x val="7.9677638858188571E-2"/>
                  <c:y val="-7.5900322339077009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43-4D86-9D52-82BCDA344201}"/>
                </c:ext>
              </c:extLst>
            </c:dLbl>
            <c:dLbl>
              <c:idx val="1"/>
              <c:layout>
                <c:manualLayout>
                  <c:x val="9.6445888351515588E-2"/>
                  <c:y val="1.8888947053963646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43-4D86-9D52-82BCDA344201}"/>
                </c:ext>
              </c:extLst>
            </c:dLbl>
            <c:dLbl>
              <c:idx val="2"/>
              <c:layout>
                <c:manualLayout>
                  <c:x val="8.854239520498515E-2"/>
                  <c:y val="6.61307280874401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43-4D86-9D52-82BCDA344201}"/>
                </c:ext>
              </c:extLst>
            </c:dLbl>
            <c:dLbl>
              <c:idx val="3"/>
              <c:layout>
                <c:manualLayout>
                  <c:x val="2.7405832102683828E-2"/>
                  <c:y val="0.10383985433576526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43-4D86-9D52-82BCDA344201}"/>
                </c:ext>
              </c:extLst>
            </c:dLbl>
            <c:dLbl>
              <c:idx val="4"/>
              <c:layout>
                <c:manualLayout>
                  <c:x val="-0.11042051695944365"/>
                  <c:y val="0.10115385128023154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43-4D86-9D52-82BCDA344201}"/>
                </c:ext>
              </c:extLst>
            </c:dLbl>
            <c:dLbl>
              <c:idx val="5"/>
              <c:layout>
                <c:manualLayout>
                  <c:x val="-8.554906980227496E-2"/>
                  <c:y val="6.12256093827175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43-4D86-9D52-82BCDA344201}"/>
                </c:ext>
              </c:extLst>
            </c:dLbl>
            <c:dLbl>
              <c:idx val="6"/>
              <c:layout>
                <c:manualLayout>
                  <c:x val="-4.3371111075350445E-2"/>
                  <c:y val="-0.10735416239684584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43-4D86-9D52-82BCDA344201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rgbClr val="000000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'Congelado cont país'!$M$99:$M$105</c:f>
              <c:strCache>
                <c:ptCount val="7"/>
                <c:pt idx="0">
                  <c:v>China</c:v>
                </c:pt>
                <c:pt idx="1">
                  <c:v>España</c:v>
                </c:pt>
                <c:pt idx="2">
                  <c:v>Tailandia</c:v>
                </c:pt>
                <c:pt idx="3">
                  <c:v>Corea del Sur</c:v>
                </c:pt>
                <c:pt idx="4">
                  <c:v>Estados Unidos</c:v>
                </c:pt>
                <c:pt idx="5">
                  <c:v>Italia</c:v>
                </c:pt>
                <c:pt idx="6">
                  <c:v>Otros</c:v>
                </c:pt>
              </c:strCache>
            </c:strRef>
          </c:cat>
          <c:val>
            <c:numRef>
              <c:f>'Congelado cont país'!$N$99:$N$105</c:f>
              <c:numCache>
                <c:formatCode>_(* #,##0_);_(* \(#,##0\);_(* "-"??_);_(@_)</c:formatCode>
                <c:ptCount val="7"/>
                <c:pt idx="0">
                  <c:v>67005.024412000028</c:v>
                </c:pt>
                <c:pt idx="1">
                  <c:v>81346.950192000004</c:v>
                </c:pt>
                <c:pt idx="2">
                  <c:v>38981.517593999997</c:v>
                </c:pt>
                <c:pt idx="3">
                  <c:v>75504.200871000008</c:v>
                </c:pt>
                <c:pt idx="4">
                  <c:v>32021.654409000002</c:v>
                </c:pt>
                <c:pt idx="5">
                  <c:v>15819.927655000001</c:v>
                </c:pt>
                <c:pt idx="6">
                  <c:v>158986.91571899987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43-4D86-9D52-82BCDA34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SEGUN CONTINENTE : 2 003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84-47D7-B36C-8BD9BF55D691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84-47D7-B36C-8BD9BF55D691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84-47D7-B36C-8BD9BF55D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SEGÚN PAIS DE DESTINO : 2 003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4C-4AD1-894C-1EAE0A4981F8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4C-4AD1-894C-1EAE0A4981F8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4C-4AD1-894C-1EAE0A498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SEGUN CONTINENTE : 2 004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explosion val="15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756-41DC-8E2B-87BEEFE8A76F}"/>
              </c:ext>
            </c:extLst>
          </c:dPt>
          <c:dPt>
            <c:idx val="1"/>
            <c:bubble3D val="0"/>
            <c:explosion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6-41DC-8E2B-87BEEFE8A76F}"/>
              </c:ext>
            </c:extLst>
          </c:dPt>
          <c:dPt>
            <c:idx val="2"/>
            <c:bubble3D val="0"/>
            <c:explosion val="1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756-41DC-8E2B-87BEEFE8A76F}"/>
              </c:ext>
            </c:extLst>
          </c:dPt>
          <c:dPt>
            <c:idx val="3"/>
            <c:bubble3D val="0"/>
            <c:explosion val="56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56-41DC-8E2B-87BEEFE8A76F}"/>
              </c:ext>
            </c:extLst>
          </c:dPt>
          <c:dPt>
            <c:idx val="4"/>
            <c:bubble3D val="0"/>
            <c:explosion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756-41DC-8E2B-87BEEFE8A76F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56-41DC-8E2B-87BEEFE8A76F}"/>
                </c:ext>
              </c:extLst>
            </c:dLbl>
            <c:dLbl>
              <c:idx val="1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6-41DC-8E2B-87BEEFE8A76F}"/>
                </c:ext>
              </c:extLst>
            </c:dLbl>
            <c:dLbl>
              <c:idx val="2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6-41DC-8E2B-87BEEFE8A76F}"/>
                </c:ext>
              </c:extLst>
            </c:dLbl>
            <c:dLbl>
              <c:idx val="3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6-41DC-8E2B-87BEEFE8A76F}"/>
                </c:ext>
              </c:extLst>
            </c:dLbl>
            <c:dLbl>
              <c:idx val="4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6-41DC-8E2B-87BEEFE8A76F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'[2]Congelado cont país'!$C$48:$C$52</c:f>
              <c:strCache>
                <c:ptCount val="5"/>
                <c:pt idx="0">
                  <c:v>EUROPA</c:v>
                </c:pt>
                <c:pt idx="1">
                  <c:v>AMERICA</c:v>
                </c:pt>
                <c:pt idx="2">
                  <c:v>ASIA</c:v>
                </c:pt>
                <c:pt idx="3">
                  <c:v>AFRICA</c:v>
                </c:pt>
                <c:pt idx="4">
                  <c:v>OCEANIA</c:v>
                </c:pt>
              </c:strCache>
            </c:strRef>
          </c:cat>
          <c:val>
            <c:numRef>
              <c:f>'[2]Congelado cont país'!$E$48:$E$52</c:f>
              <c:numCache>
                <c:formatCode>General</c:formatCode>
                <c:ptCount val="5"/>
                <c:pt idx="0">
                  <c:v>44.2</c:v>
                </c:pt>
                <c:pt idx="1">
                  <c:v>12</c:v>
                </c:pt>
                <c:pt idx="2">
                  <c:v>42.9</c:v>
                </c:pt>
                <c:pt idx="3">
                  <c:v>0.8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56-41DC-8E2B-87BEEFE8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SEGÚN PAIS DE DESTINO : 2 004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10-4A76-9828-4A9AFE132B8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10-4A76-9828-4A9AFE132B8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10-4A76-9828-4A9AFE132B86}"/>
              </c:ext>
            </c:extLst>
          </c:dPt>
          <c:dPt>
            <c:idx val="3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10-4A76-9828-4A9AFE132B86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10-4A76-9828-4A9AFE132B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10-4A76-9828-4A9AFE132B86}"/>
              </c:ext>
            </c:extLst>
          </c:dPt>
          <c:dPt>
            <c:idx val="6"/>
            <c:bubble3D val="0"/>
            <c:spPr>
              <a:solidFill>
                <a:srgbClr val="E3E3E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10-4A76-9828-4A9AFE132B86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10-4A76-9828-4A9AFE132B86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10-4A76-9828-4A9AFE132B86}"/>
                </c:ext>
              </c:extLst>
            </c:dLbl>
            <c:dLbl>
              <c:idx val="1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10-4A76-9828-4A9AFE132B86}"/>
                </c:ext>
              </c:extLst>
            </c:dLbl>
            <c:dLbl>
              <c:idx val="2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10-4A76-9828-4A9AFE132B86}"/>
                </c:ext>
              </c:extLst>
            </c:dLbl>
            <c:dLbl>
              <c:idx val="3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10-4A76-9828-4A9AFE132B86}"/>
                </c:ext>
              </c:extLst>
            </c:dLbl>
            <c:dLbl>
              <c:idx val="4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10-4A76-9828-4A9AFE132B86}"/>
                </c:ext>
              </c:extLst>
            </c:dLbl>
            <c:dLbl>
              <c:idx val="5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10-4A76-9828-4A9AFE132B8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COREA
7,46%</a:t>
                    </a:r>
                  </a:p>
                </c:rich>
              </c:tx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10-4A76-9828-4A9AFE132B86}"/>
                </c:ext>
              </c:extLst>
            </c:dLbl>
            <c:dLbl>
              <c:idx val="7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10-4A76-9828-4A9AFE132B86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'[2]Congelado cont país'!$K$48:$K$55</c:f>
              <c:strCache>
                <c:ptCount val="8"/>
                <c:pt idx="0">
                  <c:v>ESPAÑA</c:v>
                </c:pt>
                <c:pt idx="1">
                  <c:v>FRANCIA</c:v>
                </c:pt>
                <c:pt idx="2">
                  <c:v>ITALIA</c:v>
                </c:pt>
                <c:pt idx="3">
                  <c:v>ESTADOS UNIDOS</c:v>
                </c:pt>
                <c:pt idx="4">
                  <c:v>CHINA</c:v>
                </c:pt>
                <c:pt idx="5">
                  <c:v>JAPON</c:v>
                </c:pt>
                <c:pt idx="6">
                  <c:v>COREA</c:v>
                </c:pt>
                <c:pt idx="7">
                  <c:v>OTROS</c:v>
                </c:pt>
              </c:strCache>
            </c:strRef>
          </c:cat>
          <c:val>
            <c:numRef>
              <c:f>'[2]Congelado cont país'!$L$48:$L$55</c:f>
              <c:numCache>
                <c:formatCode>General</c:formatCode>
                <c:ptCount val="8"/>
                <c:pt idx="0">
                  <c:v>53250</c:v>
                </c:pt>
                <c:pt idx="1">
                  <c:v>3470</c:v>
                </c:pt>
                <c:pt idx="2">
                  <c:v>8194</c:v>
                </c:pt>
                <c:pt idx="3">
                  <c:v>11628</c:v>
                </c:pt>
                <c:pt idx="4">
                  <c:v>43265</c:v>
                </c:pt>
                <c:pt idx="5">
                  <c:v>4522</c:v>
                </c:pt>
                <c:pt idx="6">
                  <c:v>22763</c:v>
                </c:pt>
                <c:pt idx="7">
                  <c:v>28071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10-4A76-9828-4A9AFE132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07-45FD-8939-F643779BEE4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7-45FD-8939-F643779BE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SEGUN CONTINENTE : 2 003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65-415A-A248-601D6BED3FBC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5-415A-A248-601D6BED3FBC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65-415A-A248-601D6BED3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PERU : EXPORTACION DE CONGELADO SEGÚN PAIS DE DESTINO : 2 003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3E-4E85-9B4D-E31D10335D26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E-4E85-9B4D-E31D10335D26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3E-4E85-9B4D-E31D1033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CC"/>
        </a:gs>
        <a:gs pos="100000">
          <a:srgbClr val="CCFFCC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VALOR DE LA EXPORTACIÓN DE CONGELADO SEGÚN CONTINENTE, 2020</a:t>
            </a:r>
            <a:endParaRPr lang="en-US" sz="1400"/>
          </a:p>
        </c:rich>
      </c:tx>
      <c:layout>
        <c:manualLayout>
          <c:xMode val="edge"/>
          <c:yMode val="edge"/>
          <c:x val="0.17911873787515692"/>
          <c:y val="5.049330847778302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8676470588235292"/>
          <c:y val="0.35438657207129259"/>
          <c:w val="0.44411764705882351"/>
          <c:h val="0.5298254691362889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C34-4314-93E9-C7361297162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34-4314-93E9-C7361297162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C34-4314-93E9-C73612971625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34-4314-93E9-C73612971625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34-4314-93E9-C73612971625}"/>
              </c:ext>
            </c:extLst>
          </c:dPt>
          <c:dLbls>
            <c:dLbl>
              <c:idx val="0"/>
              <c:layout>
                <c:manualLayout>
                  <c:x val="0.11435851001779039"/>
                  <c:y val="-1.84495753631730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34-4314-93E9-C73612971625}"/>
                </c:ext>
              </c:extLst>
            </c:dLbl>
            <c:dLbl>
              <c:idx val="1"/>
              <c:layout>
                <c:manualLayout>
                  <c:x val="9.4799803646956754E-2"/>
                  <c:y val="6.78624378763315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4-4314-93E9-C73612971625}"/>
                </c:ext>
              </c:extLst>
            </c:dLbl>
            <c:dLbl>
              <c:idx val="2"/>
              <c:layout>
                <c:manualLayout>
                  <c:x val="-9.7175234361424945E-2"/>
                  <c:y val="-6.184494302409047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34-4314-93E9-C73612971625}"/>
                </c:ext>
              </c:extLst>
            </c:dLbl>
            <c:dLbl>
              <c:idx val="3"/>
              <c:layout>
                <c:manualLayout>
                  <c:x val="-9.0411217755465359E-2"/>
                  <c:y val="-8.2636428990857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4-4314-93E9-C73612971625}"/>
                </c:ext>
              </c:extLst>
            </c:dLbl>
            <c:dLbl>
              <c:idx val="4"/>
              <c:layout>
                <c:manualLayout>
                  <c:x val="4.3526861889120139E-2"/>
                  <c:y val="-0.10785813500107844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34-4314-93E9-C73612971625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rgbClr val="000000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'Congelado cont país (US$)'!$M$90:$M$94</c:f>
              <c:strCache>
                <c:ptCount val="5"/>
                <c:pt idx="0">
                  <c:v>Europa</c:v>
                </c:pt>
                <c:pt idx="1">
                  <c:v>América</c:v>
                </c:pt>
                <c:pt idx="2">
                  <c:v>Asia</c:v>
                </c:pt>
                <c:pt idx="3">
                  <c:v>África</c:v>
                </c:pt>
                <c:pt idx="4">
                  <c:v>Oceanía</c:v>
                </c:pt>
              </c:strCache>
            </c:strRef>
          </c:cat>
          <c:val>
            <c:numRef>
              <c:f>'Congelado cont país (US$)'!$N$90:$N$94</c:f>
              <c:numCache>
                <c:formatCode>#,##0</c:formatCode>
                <c:ptCount val="5"/>
                <c:pt idx="0">
                  <c:v>296342.76527000003</c:v>
                </c:pt>
                <c:pt idx="1">
                  <c:v>294389.09457000007</c:v>
                </c:pt>
                <c:pt idx="2">
                  <c:v>497831.90642000001</c:v>
                </c:pt>
                <c:pt idx="3">
                  <c:v>41871.477800000008</c:v>
                </c:pt>
                <c:pt idx="4">
                  <c:v>4182.5884999999998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34-4314-93E9-C73612971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317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VALOR DE LA EXPORTACIÓN DE CONGELADO SEGÚN PAÍS DE DESTINO, 2020</a:t>
            </a:r>
            <a:endParaRPr lang="en-US" sz="1400"/>
          </a:p>
        </c:rich>
      </c:tx>
      <c:layout>
        <c:manualLayout>
          <c:xMode val="edge"/>
          <c:yMode val="edge"/>
          <c:x val="0.14437516890078445"/>
          <c:y val="4.199438098406713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6038538647789131"/>
          <c:y val="0.320557763976212"/>
          <c:w val="0.39752433851950608"/>
          <c:h val="0.5034847488539416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C41-4D94-B79B-5BE3F448A683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41-4D94-B79B-5BE3F448A683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41-4D94-B79B-5BE3F448A683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41-4D94-B79B-5BE3F448A683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41-4D94-B79B-5BE3F448A683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41-4D94-B79B-5BE3F448A683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C41-4D94-B79B-5BE3F448A683}"/>
              </c:ext>
            </c:extLst>
          </c:dPt>
          <c:dLbls>
            <c:dLbl>
              <c:idx val="0"/>
              <c:layout>
                <c:manualLayout>
                  <c:x val="5.0190019662432597E-2"/>
                  <c:y val="-7.3606390505534636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41-4D94-B79B-5BE3F448A683}"/>
                </c:ext>
              </c:extLst>
            </c:dLbl>
            <c:dLbl>
              <c:idx val="1"/>
              <c:layout>
                <c:manualLayout>
                  <c:x val="9.0933858047349631E-2"/>
                  <c:y val="-1.422276510885647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41-4D94-B79B-5BE3F448A683}"/>
                </c:ext>
              </c:extLst>
            </c:dLbl>
            <c:dLbl>
              <c:idx val="2"/>
              <c:layout>
                <c:manualLayout>
                  <c:x val="9.2330068329482456E-2"/>
                  <c:y val="3.128478219963461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41-4D94-B79B-5BE3F448A683}"/>
                </c:ext>
              </c:extLst>
            </c:dLbl>
            <c:dLbl>
              <c:idx val="3"/>
              <c:layout>
                <c:manualLayout>
                  <c:x val="7.6106458397271218E-2"/>
                  <c:y val="9.940577599046264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41-4D94-B79B-5BE3F448A683}"/>
                </c:ext>
              </c:extLst>
            </c:dLbl>
            <c:dLbl>
              <c:idx val="4"/>
              <c:layout>
                <c:manualLayout>
                  <c:x val="-9.0291830082738792E-2"/>
                  <c:y val="8.508225352843407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41-4D94-B79B-5BE3F448A683}"/>
                </c:ext>
              </c:extLst>
            </c:dLbl>
            <c:dLbl>
              <c:idx val="5"/>
              <c:layout>
                <c:manualLayout>
                  <c:x val="-8.0887947551573913E-2"/>
                  <c:y val="4.0664051111047199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41-4D94-B79B-5BE3F448A683}"/>
                </c:ext>
              </c:extLst>
            </c:dLbl>
            <c:dLbl>
              <c:idx val="6"/>
              <c:layout>
                <c:manualLayout>
                  <c:x val="-7.7269595593685722E-2"/>
                  <c:y val="-5.93096128718271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41-4D94-B79B-5BE3F448A683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'Congelado cont país (US$)'!$M$101:$M$107</c:f>
              <c:strCache>
                <c:ptCount val="7"/>
                <c:pt idx="0">
                  <c:v>China</c:v>
                </c:pt>
                <c:pt idx="1">
                  <c:v>España</c:v>
                </c:pt>
                <c:pt idx="2">
                  <c:v>Tailandia</c:v>
                </c:pt>
                <c:pt idx="3">
                  <c:v>Corea del Sur</c:v>
                </c:pt>
                <c:pt idx="4">
                  <c:v>Estados Unidos</c:v>
                </c:pt>
                <c:pt idx="5">
                  <c:v>Italia</c:v>
                </c:pt>
                <c:pt idx="6">
                  <c:v>Otros</c:v>
                </c:pt>
              </c:strCache>
            </c:strRef>
          </c:cat>
          <c:val>
            <c:numRef>
              <c:f>'Congelado cont país (US$)'!$N$101:$N$107</c:f>
              <c:numCache>
                <c:formatCode>#,##0</c:formatCode>
                <c:ptCount val="7"/>
                <c:pt idx="0">
                  <c:v>137369.2414</c:v>
                </c:pt>
                <c:pt idx="1">
                  <c:v>174369.26686</c:v>
                </c:pt>
                <c:pt idx="2">
                  <c:v>61937.633469999993</c:v>
                </c:pt>
                <c:pt idx="3">
                  <c:v>189231.71892000001</c:v>
                </c:pt>
                <c:pt idx="4">
                  <c:v>200972.02126000001</c:v>
                </c:pt>
                <c:pt idx="5">
                  <c:v>32541.775469999986</c:v>
                </c:pt>
                <c:pt idx="6">
                  <c:v>338196.17518000002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41-4D94-B79B-5BE3F448A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D4-47A1-9581-52019D441F3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D4-47A1-9581-52019D44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D3-4F87-8E33-F49C6A13FF0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D3-4F87-8E33-F49C6A13FF0E}"/>
            </c:ext>
          </c:extLst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9ED3-4F87-8E33-F49C6A13FF0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ED3-4F87-8E33-F49C6A13F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VALOR DE LA EXPORTACIÓN DE ENLATADO SEGÚN CONTINENTE, 2020</a:t>
            </a:r>
            <a:endParaRPr lang="en-US" sz="1400"/>
          </a:p>
        </c:rich>
      </c:tx>
      <c:layout>
        <c:manualLayout>
          <c:xMode val="edge"/>
          <c:yMode val="edge"/>
          <c:x val="0.18511128178899311"/>
          <c:y val="1.94469544869030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1629481506063151"/>
          <c:y val="0.23319206905927878"/>
          <c:w val="0.34565663753548742"/>
          <c:h val="0.6659941278739223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83E-4C2B-9D6E-83D7F3E0740C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3E-4C2B-9D6E-83D7F3E0740C}"/>
              </c:ext>
            </c:extLst>
          </c:dPt>
          <c:dPt>
            <c:idx val="2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3E-4C2B-9D6E-83D7F3E0740C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3E-4C2B-9D6E-83D7F3E0740C}"/>
              </c:ext>
            </c:extLst>
          </c:dPt>
          <c:dLbls>
            <c:dLbl>
              <c:idx val="0"/>
              <c:layout>
                <c:manualLayout>
                  <c:x val="5.7296736042093954E-2"/>
                  <c:y val="0.17993562084412498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3E-4C2B-9D6E-83D7F3E0740C}"/>
                </c:ext>
              </c:extLst>
            </c:dLbl>
            <c:dLbl>
              <c:idx val="1"/>
              <c:layout>
                <c:manualLayout>
                  <c:x val="-0.11105770299881799"/>
                  <c:y val="2.57022244316692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3E-4C2B-9D6E-83D7F3E0740C}"/>
                </c:ext>
              </c:extLst>
            </c:dLbl>
            <c:dLbl>
              <c:idx val="2"/>
              <c:layout>
                <c:manualLayout>
                  <c:x val="-0.12152659581443855"/>
                  <c:y val="-7.50470346861928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3E-4C2B-9D6E-83D7F3E0740C}"/>
                </c:ext>
              </c:extLst>
            </c:dLbl>
            <c:dLbl>
              <c:idx val="3"/>
              <c:layout>
                <c:manualLayout>
                  <c:x val="0.12574073898835914"/>
                  <c:y val="-6.252311777547346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3E-4C2B-9D6E-83D7F3E0740C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rgbClr val="000000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'Enlatado cont país (US$)'!$M$52:$M$55</c:f>
              <c:strCache>
                <c:ptCount val="4"/>
                <c:pt idx="0">
                  <c:v>Europa</c:v>
                </c:pt>
                <c:pt idx="1">
                  <c:v>América</c:v>
                </c:pt>
                <c:pt idx="2">
                  <c:v>Asia</c:v>
                </c:pt>
                <c:pt idx="3">
                  <c:v>África</c:v>
                </c:pt>
              </c:strCache>
            </c:strRef>
          </c:cat>
          <c:val>
            <c:numRef>
              <c:f>'Enlatado cont país (US$)'!$N$52:$N$55</c:f>
              <c:numCache>
                <c:formatCode>#,##0</c:formatCode>
                <c:ptCount val="4"/>
                <c:pt idx="0">
                  <c:v>37194.082860000002</c:v>
                </c:pt>
                <c:pt idx="1">
                  <c:v>22601.100999999999</c:v>
                </c:pt>
                <c:pt idx="2">
                  <c:v>749.86866000000009</c:v>
                </c:pt>
                <c:pt idx="3">
                  <c:v>652.22751000000005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3E-4C2B-9D6E-83D7F3E0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VALOR DE LA EXPORTACIÓN DE ENLATADO SEGÚN  PAIS DESTINO: 2020</a:t>
            </a:r>
            <a:endParaRPr lang="en-US" sz="1400"/>
          </a:p>
        </c:rich>
      </c:tx>
      <c:layout>
        <c:manualLayout>
          <c:xMode val="edge"/>
          <c:yMode val="edge"/>
          <c:x val="0.1891531415403418"/>
          <c:y val="3.894687811910835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6506295489595048"/>
          <c:y val="0.27656789582461283"/>
          <c:w val="0.36957698622721008"/>
          <c:h val="0.561947957000893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983-46F5-A2FF-9E6CF07235C9}"/>
              </c:ext>
            </c:extLst>
          </c:dPt>
          <c:dPt>
            <c:idx val="1"/>
            <c:bubble3D val="0"/>
            <c:spPr>
              <a:solidFill>
                <a:schemeClr val="accent4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83-46F5-A2FF-9E6CF07235C9}"/>
              </c:ext>
            </c:extLst>
          </c:dPt>
          <c:dPt>
            <c:idx val="2"/>
            <c:bubble3D val="0"/>
            <c:spPr>
              <a:solidFill>
                <a:schemeClr val="accent4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83-46F5-A2FF-9E6CF07235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83-46F5-A2FF-9E6CF07235C9}"/>
              </c:ext>
            </c:extLst>
          </c:dPt>
          <c:dPt>
            <c:idx val="4"/>
            <c:bubble3D val="0"/>
            <c:spPr>
              <a:solidFill>
                <a:schemeClr val="accent4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983-46F5-A2FF-9E6CF07235C9}"/>
              </c:ext>
            </c:extLst>
          </c:dPt>
          <c:dPt>
            <c:idx val="5"/>
            <c:bubble3D val="0"/>
            <c:spPr>
              <a:solidFill>
                <a:schemeClr val="accent4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83-46F5-A2FF-9E6CF07235C9}"/>
              </c:ext>
            </c:extLst>
          </c:dPt>
          <c:dPt>
            <c:idx val="6"/>
            <c:bubble3D val="0"/>
            <c:spPr>
              <a:solidFill>
                <a:schemeClr val="accent4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983-46F5-A2FF-9E6CF07235C9}"/>
              </c:ext>
            </c:extLst>
          </c:dPt>
          <c:dLbls>
            <c:dLbl>
              <c:idx val="0"/>
              <c:layout>
                <c:manualLayout>
                  <c:x val="5.8353928678855402E-2"/>
                  <c:y val="-0.12150497723943075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83-46F5-A2FF-9E6CF07235C9}"/>
                </c:ext>
              </c:extLst>
            </c:dLbl>
            <c:dLbl>
              <c:idx val="1"/>
              <c:layout>
                <c:manualLayout>
                  <c:x val="0.12384793689843"/>
                  <c:y val="1.72936178840519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83-46F5-A2FF-9E6CF07235C9}"/>
                </c:ext>
              </c:extLst>
            </c:dLbl>
            <c:dLbl>
              <c:idx val="2"/>
              <c:layout>
                <c:manualLayout>
                  <c:x val="0.11317181488246164"/>
                  <c:y val="-9.6034777452211524E-4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83-46F5-A2FF-9E6CF07235C9}"/>
                </c:ext>
              </c:extLst>
            </c:dLbl>
            <c:dLbl>
              <c:idx val="3"/>
              <c:layout>
                <c:manualLayout>
                  <c:x val="8.3637717052492719E-2"/>
                  <c:y val="0.1136725835426259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83-46F5-A2FF-9E6CF07235C9}"/>
                </c:ext>
              </c:extLst>
            </c:dLbl>
            <c:dLbl>
              <c:idx val="4"/>
              <c:layout>
                <c:manualLayout>
                  <c:x val="1.9207824169875095E-2"/>
                  <c:y val="0.1204070086856425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83-46F5-A2FF-9E6CF07235C9}"/>
                </c:ext>
              </c:extLst>
            </c:dLbl>
            <c:dLbl>
              <c:idx val="5"/>
              <c:layout>
                <c:manualLayout>
                  <c:x val="-0.1557001645792867"/>
                  <c:y val="0.11829234370730675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83-46F5-A2FF-9E6CF07235C9}"/>
                </c:ext>
              </c:extLst>
            </c:dLbl>
            <c:dLbl>
              <c:idx val="6"/>
              <c:layout>
                <c:manualLayout>
                  <c:x val="-0.11659291412186117"/>
                  <c:y val="-7.001755115805584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83-46F5-A2FF-9E6CF07235C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 cap="flat" cmpd="sng" algn="ctr">
                  <a:solidFill>
                    <a:srgbClr val="000000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'Enlatado cont país (US$)'!$M$61:$M$67</c:f>
              <c:strCache>
                <c:ptCount val="7"/>
                <c:pt idx="0">
                  <c:v>España</c:v>
                </c:pt>
                <c:pt idx="1">
                  <c:v>Colombia</c:v>
                </c:pt>
                <c:pt idx="2">
                  <c:v>Italia</c:v>
                </c:pt>
                <c:pt idx="3">
                  <c:v>Panamá</c:v>
                </c:pt>
                <c:pt idx="4">
                  <c:v>Bolivia</c:v>
                </c:pt>
                <c:pt idx="5">
                  <c:v>Estados Unidos</c:v>
                </c:pt>
                <c:pt idx="6">
                  <c:v>Otros</c:v>
                </c:pt>
              </c:strCache>
            </c:strRef>
          </c:cat>
          <c:val>
            <c:numRef>
              <c:f>'Enlatado cont país (US$)'!$N$61:$N$67</c:f>
              <c:numCache>
                <c:formatCode>#,##0</c:formatCode>
                <c:ptCount val="7"/>
                <c:pt idx="0">
                  <c:v>3866.8246300000001</c:v>
                </c:pt>
                <c:pt idx="1">
                  <c:v>8732.4159999999993</c:v>
                </c:pt>
                <c:pt idx="2">
                  <c:v>9361.4139699999996</c:v>
                </c:pt>
                <c:pt idx="3">
                  <c:v>4870.6016599999994</c:v>
                </c:pt>
                <c:pt idx="4">
                  <c:v>1673.15762</c:v>
                </c:pt>
                <c:pt idx="5">
                  <c:v>4222.9729799999996</c:v>
                </c:pt>
                <c:pt idx="6">
                  <c:v>28469.893170000003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83-46F5-A2FF-9E6CF0723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
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06-4D78-A03E-EB76A204AE4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06-4D78-A03E-EB76A204A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ln>
                  <a:noFill/>
                </a:ln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/>
              <a:t>PERÚ: EXPORTACIÓN DE HARINA DE PESCADO SEGÚN PAÍS DE DESTINO, 2020</a:t>
            </a:r>
          </a:p>
          <a:p>
            <a:pPr>
              <a:defRPr sz="1400" b="1"/>
            </a:pPr>
            <a:r>
              <a:rPr lang="en-US" sz="1400" b="1"/>
              <a:t>(TMB)</a:t>
            </a:r>
          </a:p>
        </c:rich>
      </c:tx>
      <c:layout>
        <c:manualLayout>
          <c:xMode val="edge"/>
          <c:yMode val="edge"/>
          <c:x val="0.22824671427076276"/>
          <c:y val="6.9869535216069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ln>
                <a:noFill/>
              </a:ln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2629775654044764"/>
          <c:y val="0.21561943839171563"/>
          <c:w val="0.76653786177537375"/>
          <c:h val="0.59804648418509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CAA-48FC-B9DE-574D3EE6EA7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CAA-48FC-B9DE-574D3EE6EA7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CAA-48FC-B9DE-574D3EE6EA7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CAA-48FC-B9DE-574D3EE6EA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CAA-48FC-B9DE-574D3EE6EA7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CAA-48FC-B9DE-574D3EE6EA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AA-48FC-B9DE-574D3EE6EA7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AA-48FC-B9DE-574D3EE6EA7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AA-48FC-B9DE-574D3EE6EA7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AA-48FC-B9DE-574D3EE6EA7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AA-48FC-B9DE-574D3EE6EA7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AA-48FC-B9DE-574D3EE6EA7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AA-48FC-B9DE-574D3EE6EA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'1-Harina país'!$X$39:$X$51</c:f>
              <c:strCache>
                <c:ptCount val="13"/>
                <c:pt idx="0">
                  <c:v>Otros</c:v>
                </c:pt>
                <c:pt idx="1">
                  <c:v>Dinamarca</c:v>
                </c:pt>
                <c:pt idx="2">
                  <c:v>España</c:v>
                </c:pt>
                <c:pt idx="3">
                  <c:v>Canadá</c:v>
                </c:pt>
                <c:pt idx="4">
                  <c:v>Corea de Sur</c:v>
                </c:pt>
                <c:pt idx="5">
                  <c:v>Chile</c:v>
                </c:pt>
                <c:pt idx="6">
                  <c:v>Ecuador</c:v>
                </c:pt>
                <c:pt idx="7">
                  <c:v>Australia</c:v>
                </c:pt>
                <c:pt idx="8">
                  <c:v>Taiwán</c:v>
                </c:pt>
                <c:pt idx="9">
                  <c:v>Alemania</c:v>
                </c:pt>
                <c:pt idx="10">
                  <c:v>Vietnam</c:v>
                </c:pt>
                <c:pt idx="11">
                  <c:v>Japón</c:v>
                </c:pt>
                <c:pt idx="12">
                  <c:v>China</c:v>
                </c:pt>
              </c:strCache>
            </c:strRef>
          </c:cat>
          <c:val>
            <c:numRef>
              <c:f>'1-Harina país'!$Y$39:$Y$51</c:f>
              <c:numCache>
                <c:formatCode>_(* #,##0_);_(* \(#,##0\);_(* "-"??_);_(@_)</c:formatCode>
                <c:ptCount val="13"/>
                <c:pt idx="0">
                  <c:v>10303.103963000025</c:v>
                </c:pt>
                <c:pt idx="1">
                  <c:v>4275.6450000000004</c:v>
                </c:pt>
                <c:pt idx="2">
                  <c:v>4314.8149999999996</c:v>
                </c:pt>
                <c:pt idx="3">
                  <c:v>4700.6349999999993</c:v>
                </c:pt>
                <c:pt idx="4">
                  <c:v>4707.9349999999995</c:v>
                </c:pt>
                <c:pt idx="5">
                  <c:v>5483.07</c:v>
                </c:pt>
                <c:pt idx="6">
                  <c:v>10026.196000000004</c:v>
                </c:pt>
                <c:pt idx="7">
                  <c:v>10822.45</c:v>
                </c:pt>
                <c:pt idx="8">
                  <c:v>22021.199999999997</c:v>
                </c:pt>
                <c:pt idx="9">
                  <c:v>33702.800000000003</c:v>
                </c:pt>
                <c:pt idx="10">
                  <c:v>38162.766999999993</c:v>
                </c:pt>
                <c:pt idx="11">
                  <c:v>45071.896000000001</c:v>
                </c:pt>
                <c:pt idx="12">
                  <c:v>665332.77399999998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CAA-48FC-B9DE-574D3EE6E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52941568"/>
        <c:axId val="1"/>
      </c:barChart>
      <c:catAx>
        <c:axId val="352941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780000"/>
          <c:min val="2000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52941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ln>
            <a:noFill/>
          </a:ln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0F-46C8-81B3-87E03CC5FC3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0F-46C8-81B3-87E03CC5F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
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5B-47E5-AA8F-66CD5529F0C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5B-47E5-AA8F-66CD5529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
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C7-4101-B60E-CBA5F76A5BA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C7-4101-B60E-CBA5F76A5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25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PERÚ: VALOR DE LA EXPORTACIÓN DE HARINA DE PESCADO SEGÚN PAÍS DE DESTINO, 2020</a:t>
            </a:r>
            <a:endParaRPr lang="en-US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>
              <a:defRPr sz="4250">
                <a:latin typeface="+mn-lt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(Miles US$ FOB)</a:t>
            </a:r>
            <a:endParaRPr lang="en-US">
              <a:latin typeface="+mn-lt"/>
            </a:endParaRPr>
          </a:p>
        </c:rich>
      </c:tx>
      <c:layout>
        <c:manualLayout>
          <c:xMode val="edge"/>
          <c:yMode val="edge"/>
          <c:x val="0.24520887292481461"/>
          <c:y val="4.822213012847078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25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2378499636836905"/>
          <c:y val="0.19209027464048836"/>
          <c:w val="0.84567282795136656"/>
          <c:h val="0.683411532264319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DC-4394-8150-9044822452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0DC-4394-8150-9044822452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DC-4394-8150-9044822452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DC-4394-8150-90448224527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DC-4394-8150-9044822452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0DC-4394-8150-90448224527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DC-4394-8150-9044822452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DC-4394-8150-90448224527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DC-4394-8150-90448224527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0DC-4394-8150-9044822452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0DC-4394-8150-90448224527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DC-4394-8150-90448224527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0DC-4394-8150-9044822452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'1-Harina país (US$)'!$H$42:$H$54</c:f>
              <c:strCache>
                <c:ptCount val="13"/>
                <c:pt idx="0">
                  <c:v>Otros</c:v>
                </c:pt>
                <c:pt idx="1">
                  <c:v>España</c:v>
                </c:pt>
                <c:pt idx="2">
                  <c:v>Dinamarca</c:v>
                </c:pt>
                <c:pt idx="3">
                  <c:v>Corea del Sur</c:v>
                </c:pt>
                <c:pt idx="4">
                  <c:v>Canadá</c:v>
                </c:pt>
                <c:pt idx="5">
                  <c:v>Chile</c:v>
                </c:pt>
                <c:pt idx="6">
                  <c:v>Ecuador</c:v>
                </c:pt>
                <c:pt idx="7">
                  <c:v>Australia</c:v>
                </c:pt>
                <c:pt idx="8">
                  <c:v>Taiwán</c:v>
                </c:pt>
                <c:pt idx="9">
                  <c:v>Alemania</c:v>
                </c:pt>
                <c:pt idx="10">
                  <c:v>Vietnam</c:v>
                </c:pt>
                <c:pt idx="11">
                  <c:v>Japón</c:v>
                </c:pt>
                <c:pt idx="12">
                  <c:v>China</c:v>
                </c:pt>
              </c:strCache>
            </c:strRef>
          </c:cat>
          <c:val>
            <c:numRef>
              <c:f>'1-Harina país (US$)'!$I$42:$I$54</c:f>
              <c:numCache>
                <c:formatCode>#,##0</c:formatCode>
                <c:ptCount val="13"/>
                <c:pt idx="0">
                  <c:v>13886.613979999907</c:v>
                </c:pt>
                <c:pt idx="1">
                  <c:v>5325.5844800000004</c:v>
                </c:pt>
                <c:pt idx="2">
                  <c:v>5542.198260000001</c:v>
                </c:pt>
                <c:pt idx="3">
                  <c:v>6451.62147</c:v>
                </c:pt>
                <c:pt idx="4">
                  <c:v>6669.9607500000011</c:v>
                </c:pt>
                <c:pt idx="5">
                  <c:v>8183.9737100000002</c:v>
                </c:pt>
                <c:pt idx="6">
                  <c:v>13126.80032</c:v>
                </c:pt>
                <c:pt idx="7">
                  <c:v>16582.093630000003</c:v>
                </c:pt>
                <c:pt idx="8">
                  <c:v>31155.895530000002</c:v>
                </c:pt>
                <c:pt idx="9">
                  <c:v>48730.01008</c:v>
                </c:pt>
                <c:pt idx="10">
                  <c:v>49850.322949999994</c:v>
                </c:pt>
                <c:pt idx="11">
                  <c:v>64824.192429999996</c:v>
                </c:pt>
                <c:pt idx="12">
                  <c:v>905522.75185999996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0DC-4394-8150-90448224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5274912"/>
        <c:axId val="1"/>
      </c:barChart>
      <c:catAx>
        <c:axId val="585274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200000"/>
          <c:min val="2000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585274912"/>
        <c:crosses val="autoZero"/>
        <c:crossBetween val="between"/>
        <c:minorUnit val="300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noFill/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4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
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D7-4741-9E17-3F2A6DE81EF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D7-4741-9E17-3F2A6DE81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
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0A-4B55-B3E8-F058E26CAE0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A-4B55-B3E8-F058E26CA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EXPORTACIÓN DE ACEITE CRUDO DE PESCADO SEGÚN PAÍS DE DESTINO, 2020</a:t>
            </a:r>
            <a:endParaRPr lang="en-US"/>
          </a:p>
        </c:rich>
      </c:tx>
      <c:layout>
        <c:manualLayout>
          <c:xMode val="edge"/>
          <c:yMode val="edge"/>
          <c:x val="0.16221581138564573"/>
          <c:y val="5.844693853566811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5490757082088881"/>
          <c:y val="0.33939750068554869"/>
          <c:w val="0.2855787854104444"/>
          <c:h val="0.4944349120539037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FDD-4441-8586-9CBEF116C2AB}"/>
              </c:ext>
            </c:extLst>
          </c:dPt>
          <c:dPt>
            <c:idx val="1"/>
            <c:bubble3D val="0"/>
            <c:spPr>
              <a:solidFill>
                <a:schemeClr val="accent4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D-4441-8586-9CBEF116C2AB}"/>
              </c:ext>
            </c:extLst>
          </c:dPt>
          <c:dPt>
            <c:idx val="2"/>
            <c:bubble3D val="0"/>
            <c:spPr>
              <a:solidFill>
                <a:schemeClr val="accent4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DD-4441-8586-9CBEF116C2AB}"/>
              </c:ext>
            </c:extLst>
          </c:dPt>
          <c:dPt>
            <c:idx val="3"/>
            <c:bubble3D val="0"/>
            <c:spPr>
              <a:solidFill>
                <a:schemeClr val="accent4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DD-4441-8586-9CBEF116C2AB}"/>
              </c:ext>
            </c:extLst>
          </c:dPt>
          <c:dPt>
            <c:idx val="4"/>
            <c:bubble3D val="0"/>
            <c:spPr>
              <a:solidFill>
                <a:schemeClr val="accent4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FDD-4441-8586-9CBEF116C2AB}"/>
              </c:ext>
            </c:extLst>
          </c:dPt>
          <c:dPt>
            <c:idx val="5"/>
            <c:bubble3D val="0"/>
            <c:spPr>
              <a:solidFill>
                <a:schemeClr val="accent4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DD-4441-8586-9CBEF116C2AB}"/>
              </c:ext>
            </c:extLst>
          </c:dPt>
          <c:dPt>
            <c:idx val="6"/>
            <c:bubble3D val="0"/>
            <c:spPr>
              <a:solidFill>
                <a:schemeClr val="accent4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FDD-4441-8586-9CBEF116C2AB}"/>
              </c:ext>
            </c:extLst>
          </c:dPt>
          <c:dPt>
            <c:idx val="7"/>
            <c:bubble3D val="0"/>
            <c:spPr>
              <a:solidFill>
                <a:schemeClr val="accent4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DD-4441-8586-9CBEF116C2AB}"/>
              </c:ext>
            </c:extLst>
          </c:dPt>
          <c:dPt>
            <c:idx val="8"/>
            <c:bubble3D val="0"/>
            <c:spPr>
              <a:solidFill>
                <a:schemeClr val="accent4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FDD-4441-8586-9CBEF116C2AB}"/>
              </c:ext>
            </c:extLst>
          </c:dPt>
          <c:dPt>
            <c:idx val="9"/>
            <c:bubble3D val="0"/>
            <c:spPr>
              <a:solidFill>
                <a:schemeClr val="accent4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DD-4441-8586-9CBEF116C2AB}"/>
              </c:ext>
            </c:extLst>
          </c:dPt>
          <c:dLbls>
            <c:dLbl>
              <c:idx val="0"/>
              <c:layout>
                <c:manualLayout>
                  <c:x val="7.6218549189971938E-2"/>
                  <c:y val="-4.44139538527834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DD-4441-8586-9CBEF116C2AB}"/>
                </c:ext>
              </c:extLst>
            </c:dLbl>
            <c:dLbl>
              <c:idx val="1"/>
              <c:layout>
                <c:manualLayout>
                  <c:x val="6.8504389537514712E-2"/>
                  <c:y val="5.64596309789633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DD-4441-8586-9CBEF116C2AB}"/>
                </c:ext>
              </c:extLst>
            </c:dLbl>
            <c:dLbl>
              <c:idx val="2"/>
              <c:layout>
                <c:manualLayout>
                  <c:x val="-1.3208774549733007E-2"/>
                  <c:y val="0.10446350922552591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DD-4441-8586-9CBEF116C2AB}"/>
                </c:ext>
              </c:extLst>
            </c:dLbl>
            <c:dLbl>
              <c:idx val="3"/>
              <c:layout>
                <c:manualLayout>
                  <c:x val="-8.2306029281884782E-2"/>
                  <c:y val="9.00257963017974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DD-4441-8586-9CBEF116C2AB}"/>
                </c:ext>
              </c:extLst>
            </c:dLbl>
            <c:dLbl>
              <c:idx val="4"/>
              <c:layout>
                <c:manualLayout>
                  <c:x val="-9.5068353422646815E-2"/>
                  <c:y val="2.68241908433452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DD-4441-8586-9CBEF116C2AB}"/>
                </c:ext>
              </c:extLst>
            </c:dLbl>
            <c:dLbl>
              <c:idx val="5"/>
              <c:layout>
                <c:manualLayout>
                  <c:x val="-0.10428217485745321"/>
                  <c:y val="-1.483194264895992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DD-4441-8586-9CBEF116C2AB}"/>
                </c:ext>
              </c:extLst>
            </c:dLbl>
            <c:dLbl>
              <c:idx val="6"/>
              <c:layout>
                <c:manualLayout>
                  <c:x val="-9.4312607475789664E-2"/>
                  <c:y val="-5.40615818545070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DD-4441-8586-9CBEF116C2AB}"/>
                </c:ext>
              </c:extLst>
            </c:dLbl>
            <c:dLbl>
              <c:idx val="7"/>
              <c:layout>
                <c:manualLayout>
                  <c:x val="-7.024346094669201E-2"/>
                  <c:y val="-9.652720648724884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DD-4441-8586-9CBEF116C2AB}"/>
                </c:ext>
              </c:extLst>
            </c:dLbl>
            <c:dLbl>
              <c:idx val="8"/>
              <c:layout>
                <c:manualLayout>
                  <c:x val="4.0331704226626843E-4"/>
                  <c:y val="-0.11555294394170879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DD-4441-8586-9CBEF116C2AB}"/>
                </c:ext>
              </c:extLst>
            </c:dLbl>
            <c:dLbl>
              <c:idx val="9"/>
              <c:layout>
                <c:manualLayout>
                  <c:x val="9.3785071047153584E-2"/>
                  <c:y val="-9.001606142515772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b="0"/>
                      <a:t>Otros
8,0%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DD-4441-8586-9CBEF116C2AB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'Aceite país'!$G$33:$G$42</c:f>
              <c:strCache>
                <c:ptCount val="10"/>
                <c:pt idx="0">
                  <c:v>Bélgica</c:v>
                </c:pt>
                <c:pt idx="1">
                  <c:v>China</c:v>
                </c:pt>
                <c:pt idx="2">
                  <c:v>Chile</c:v>
                </c:pt>
                <c:pt idx="3">
                  <c:v>Noruega</c:v>
                </c:pt>
                <c:pt idx="4">
                  <c:v>Dinamarca</c:v>
                </c:pt>
                <c:pt idx="5">
                  <c:v>Australia</c:v>
                </c:pt>
                <c:pt idx="6">
                  <c:v>Países Bajos</c:v>
                </c:pt>
                <c:pt idx="7">
                  <c:v>Canadá</c:v>
                </c:pt>
                <c:pt idx="8">
                  <c:v>Japón</c:v>
                </c:pt>
                <c:pt idx="9">
                  <c:v>Otros</c:v>
                </c:pt>
              </c:strCache>
            </c:strRef>
          </c:cat>
          <c:val>
            <c:numRef>
              <c:f>'Aceite país'!$H$33:$H$42</c:f>
              <c:numCache>
                <c:formatCode>#,##0</c:formatCode>
                <c:ptCount val="10"/>
                <c:pt idx="0">
                  <c:v>33899.170000000006</c:v>
                </c:pt>
                <c:pt idx="1">
                  <c:v>15168.539999999999</c:v>
                </c:pt>
                <c:pt idx="2">
                  <c:v>14526.685000000001</c:v>
                </c:pt>
                <c:pt idx="3">
                  <c:v>13690.665000000001</c:v>
                </c:pt>
                <c:pt idx="4">
                  <c:v>7375.34</c:v>
                </c:pt>
                <c:pt idx="5">
                  <c:v>6046.97</c:v>
                </c:pt>
                <c:pt idx="6">
                  <c:v>5957.87</c:v>
                </c:pt>
                <c:pt idx="7">
                  <c:v>3660.12</c:v>
                </c:pt>
                <c:pt idx="8">
                  <c:v>2378.16</c:v>
                </c:pt>
                <c:pt idx="9">
                  <c:v>5547.4999999999854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DD-4441-8586-9CBEF116C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
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6D-4E44-BBCC-D389EEE2346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6D-4E44-BBCC-D389EEE2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VALOR DE LA EXPORTACIÓN DE ACEITE CRUDO DE PESCADO SEGÚN PAÍS DE DESTINO, 2020</a:t>
            </a:r>
            <a:endParaRPr lang="en-US"/>
          </a:p>
        </c:rich>
      </c:tx>
      <c:layout>
        <c:manualLayout>
          <c:xMode val="edge"/>
          <c:yMode val="edge"/>
          <c:x val="0.17944036325068305"/>
          <c:y val="7.337236691567400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2894069805520126"/>
          <c:y val="0.35903382447564419"/>
          <c:w val="0.32469542235294835"/>
          <c:h val="0.4936286667870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5C7-4116-9948-211CC698295A}"/>
              </c:ext>
            </c:extLst>
          </c:dPt>
          <c:dPt>
            <c:idx val="1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C7-4116-9948-211CC698295A}"/>
              </c:ext>
            </c:extLst>
          </c:dPt>
          <c:dPt>
            <c:idx val="2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5C7-4116-9948-211CC698295A}"/>
              </c:ext>
            </c:extLst>
          </c:dPt>
          <c:dPt>
            <c:idx val="3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C7-4116-9948-211CC698295A}"/>
              </c:ext>
            </c:extLst>
          </c:dPt>
          <c:dPt>
            <c:idx val="4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5C7-4116-9948-211CC698295A}"/>
              </c:ext>
            </c:extLst>
          </c:dPt>
          <c:dPt>
            <c:idx val="5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C7-4116-9948-211CC698295A}"/>
              </c:ext>
            </c:extLst>
          </c:dPt>
          <c:dPt>
            <c:idx val="6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5C7-4116-9948-211CC698295A}"/>
              </c:ext>
            </c:extLst>
          </c:dPt>
          <c:dPt>
            <c:idx val="7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C7-4116-9948-211CC698295A}"/>
              </c:ext>
            </c:extLst>
          </c:dPt>
          <c:dPt>
            <c:idx val="8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5C7-4116-9948-211CC698295A}"/>
              </c:ext>
            </c:extLst>
          </c:dPt>
          <c:dPt>
            <c:idx val="9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C7-4116-9948-211CC698295A}"/>
              </c:ext>
            </c:extLst>
          </c:dPt>
          <c:dLbls>
            <c:dLbl>
              <c:idx val="0"/>
              <c:layout>
                <c:manualLayout>
                  <c:x val="0.10246682621748847"/>
                  <c:y val="-2.5227402130289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7-4116-9948-211CC698295A}"/>
                </c:ext>
              </c:extLst>
            </c:dLbl>
            <c:dLbl>
              <c:idx val="1"/>
              <c:layout>
                <c:manualLayout>
                  <c:x val="7.6988386892473712E-2"/>
                  <c:y val="8.87583496507381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7-4116-9948-211CC698295A}"/>
                </c:ext>
              </c:extLst>
            </c:dLbl>
            <c:dLbl>
              <c:idx val="2"/>
              <c:layout>
                <c:manualLayout>
                  <c:x val="-9.5517352674303752E-3"/>
                  <c:y val="0.11594939521448708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C7-4116-9948-211CC698295A}"/>
                </c:ext>
              </c:extLst>
            </c:dLbl>
            <c:dLbl>
              <c:idx val="3"/>
              <c:layout>
                <c:manualLayout>
                  <c:x val="-0.11633544646826342"/>
                  <c:y val="4.06430677646775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7-4116-9948-211CC698295A}"/>
                </c:ext>
              </c:extLst>
            </c:dLbl>
            <c:dLbl>
              <c:idx val="4"/>
              <c:layout>
                <c:manualLayout>
                  <c:x val="-0.10744261955654615"/>
                  <c:y val="3.308660491512548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C7-4116-9948-211CC698295A}"/>
                </c:ext>
              </c:extLst>
            </c:dLbl>
            <c:dLbl>
              <c:idx val="5"/>
              <c:layout>
                <c:manualLayout>
                  <c:x val="-0.10658567331055775"/>
                  <c:y val="-1.89515199488953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C7-4116-9948-211CC698295A}"/>
                </c:ext>
              </c:extLst>
            </c:dLbl>
            <c:dLbl>
              <c:idx val="6"/>
              <c:layout>
                <c:manualLayout>
                  <c:x val="-9.6506080591434215E-2"/>
                  <c:y val="-5.02709383549278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C7-4116-9948-211CC698295A}"/>
                </c:ext>
              </c:extLst>
            </c:dLbl>
            <c:dLbl>
              <c:idx val="7"/>
              <c:layout>
                <c:manualLayout>
                  <c:x val="-7.8397427699727795E-2"/>
                  <c:y val="-0.1008794271086484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C7-4116-9948-211CC698295A}"/>
                </c:ext>
              </c:extLst>
            </c:dLbl>
            <c:dLbl>
              <c:idx val="8"/>
              <c:layout>
                <c:manualLayout>
                  <c:x val="-2.829895682993222E-2"/>
                  <c:y val="-0.12256819749383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C7-4116-9948-211CC698295A}"/>
                </c:ext>
              </c:extLst>
            </c:dLbl>
            <c:dLbl>
              <c:idx val="9"/>
              <c:layout>
                <c:manualLayout>
                  <c:x val="5.6312914481977455E-3"/>
                  <c:y val="-0.1137641128192309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b="0"/>
                      <a:t>Otros
8,0%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C7-4116-9948-211CC698295A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'Aceite país (US$)'!$E$35:$E$44</c:f>
              <c:strCache>
                <c:ptCount val="10"/>
                <c:pt idx="0">
                  <c:v>Bélgica</c:v>
                </c:pt>
                <c:pt idx="1">
                  <c:v>China</c:v>
                </c:pt>
                <c:pt idx="2">
                  <c:v>Chile</c:v>
                </c:pt>
                <c:pt idx="3">
                  <c:v>Noruega</c:v>
                </c:pt>
                <c:pt idx="4">
                  <c:v>Dinamarca</c:v>
                </c:pt>
                <c:pt idx="5">
                  <c:v>Australia</c:v>
                </c:pt>
                <c:pt idx="6">
                  <c:v>Países Bajos</c:v>
                </c:pt>
                <c:pt idx="7">
                  <c:v>Canadá</c:v>
                </c:pt>
                <c:pt idx="8">
                  <c:v>Japón</c:v>
                </c:pt>
                <c:pt idx="9">
                  <c:v>Otros</c:v>
                </c:pt>
              </c:strCache>
            </c:strRef>
          </c:cat>
          <c:val>
            <c:numRef>
              <c:f>'Aceite país (US$)'!$F$35:$F$44</c:f>
              <c:numCache>
                <c:formatCode>#,##0</c:formatCode>
                <c:ptCount val="10"/>
                <c:pt idx="0">
                  <c:v>75500.532340000005</c:v>
                </c:pt>
                <c:pt idx="1">
                  <c:v>33475.754200000003</c:v>
                </c:pt>
                <c:pt idx="2">
                  <c:v>30226.235990000001</c:v>
                </c:pt>
                <c:pt idx="3">
                  <c:v>30619.228949999997</c:v>
                </c:pt>
                <c:pt idx="4">
                  <c:v>16267.079460000001</c:v>
                </c:pt>
                <c:pt idx="5">
                  <c:v>13419.70001</c:v>
                </c:pt>
                <c:pt idx="6">
                  <c:v>12415.71709</c:v>
                </c:pt>
                <c:pt idx="7">
                  <c:v>8054.7720200000003</c:v>
                </c:pt>
                <c:pt idx="8">
                  <c:v>6561.7678599999999</c:v>
                </c:pt>
                <c:pt idx="9">
                  <c:v>11465.030610000016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C7-4116-9948-211CC698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7A-4E6A-A4CE-76BCFF9712D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7A-4E6A-A4CE-76BCFF971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C8-487D-9C8E-910A4A58FAA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C8-487D-9C8E-910A4A58F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'[1]Exportac total'!#REF!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Ref>
              <c:f>'[1]Exportac total'!$G$4:$R$4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'[1]Exportac total'!$G$6:$R$6</c:f>
              <c:numCache>
                <c:formatCode>General</c:formatCode>
                <c:ptCount val="12"/>
                <c:pt idx="0">
                  <c:v>169759</c:v>
                </c:pt>
                <c:pt idx="1">
                  <c:v>221164</c:v>
                </c:pt>
                <c:pt idx="2">
                  <c:v>171022</c:v>
                </c:pt>
                <c:pt idx="3">
                  <c:v>120954</c:v>
                </c:pt>
                <c:pt idx="4">
                  <c:v>130600</c:v>
                </c:pt>
                <c:pt idx="5">
                  <c:v>162924</c:v>
                </c:pt>
                <c:pt idx="6">
                  <c:v>252027</c:v>
                </c:pt>
                <c:pt idx="7">
                  <c:v>188543</c:v>
                </c:pt>
                <c:pt idx="8">
                  <c:v>172606</c:v>
                </c:pt>
                <c:pt idx="9">
                  <c:v>108594</c:v>
                </c:pt>
                <c:pt idx="10">
                  <c:v>93793</c:v>
                </c:pt>
                <c:pt idx="11">
                  <c:v>156796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E-4486-A8CC-EC3496347A82}"/>
            </c:ext>
          </c:extLst>
        </c:ser>
        <c:ser>
          <c:idx val="1"/>
          <c:order val="1"/>
          <c:tx>
            <c:v>'[1]Exportac total'!#REF!</c:v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'[1]Exportac total'!$G$4:$R$4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'[1]Exportac total'!$G$8:$R$8</c:f>
              <c:numCache>
                <c:formatCode>General</c:formatCode>
                <c:ptCount val="12"/>
                <c:pt idx="0">
                  <c:v>27107</c:v>
                </c:pt>
                <c:pt idx="1">
                  <c:v>36573</c:v>
                </c:pt>
                <c:pt idx="2">
                  <c:v>46738</c:v>
                </c:pt>
                <c:pt idx="3">
                  <c:v>42914</c:v>
                </c:pt>
                <c:pt idx="4">
                  <c:v>33267</c:v>
                </c:pt>
                <c:pt idx="5">
                  <c:v>26504</c:v>
                </c:pt>
                <c:pt idx="6">
                  <c:v>25032</c:v>
                </c:pt>
                <c:pt idx="7">
                  <c:v>25855</c:v>
                </c:pt>
                <c:pt idx="8">
                  <c:v>16205</c:v>
                </c:pt>
                <c:pt idx="9">
                  <c:v>20291</c:v>
                </c:pt>
                <c:pt idx="10">
                  <c:v>15597</c:v>
                </c:pt>
                <c:pt idx="11">
                  <c:v>23568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E-4486-A8CC-EC3496347A82}"/>
            </c:ext>
          </c:extLst>
        </c:ser>
        <c:ser>
          <c:idx val="2"/>
          <c:order val="2"/>
          <c:tx>
            <c:v>'[1]Exportac total'!#REF!</c:v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'[1]Exportac total'!$G$4:$R$4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'[1]Exportac total'!$G$20:$R$20</c:f>
              <c:numCache>
                <c:formatCode>General</c:formatCode>
                <c:ptCount val="12"/>
                <c:pt idx="0">
                  <c:v>141057</c:v>
                </c:pt>
                <c:pt idx="1">
                  <c:v>182531</c:v>
                </c:pt>
                <c:pt idx="2">
                  <c:v>121844</c:v>
                </c:pt>
                <c:pt idx="3">
                  <c:v>75257</c:v>
                </c:pt>
                <c:pt idx="4">
                  <c:v>94929</c:v>
                </c:pt>
                <c:pt idx="5">
                  <c:v>134357</c:v>
                </c:pt>
                <c:pt idx="6">
                  <c:v>224691</c:v>
                </c:pt>
                <c:pt idx="7">
                  <c:v>159778</c:v>
                </c:pt>
                <c:pt idx="8">
                  <c:v>155054</c:v>
                </c:pt>
                <c:pt idx="9">
                  <c:v>86711</c:v>
                </c:pt>
                <c:pt idx="10">
                  <c:v>76118</c:v>
                </c:pt>
                <c:pt idx="11">
                  <c:v>131678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E-4486-A8CC-EC349634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48784"/>
        <c:axId val="1"/>
      </c:lineChart>
      <c:catAx>
        <c:axId val="3529487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TMB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352948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latin typeface="Calibri"/>
                <a:cs typeface="Calibri"/>
              </a:rPr>
              <a:t>PERÚ: EXPORTACIÓN DE PRODUCTOS HIDROBIOLÓGICOS SEGÚN UTILIZACIÓN, 2020</a:t>
            </a:r>
          </a:p>
          <a:p>
            <a:pPr>
              <a:defRPr sz="1400" b="1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latin typeface="Calibri"/>
                <a:cs typeface="Calibri"/>
              </a:rPr>
              <a:t>(TMB)</a:t>
            </a:r>
            <a:endParaRPr lang="en-U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119711451162946"/>
          <c:y val="3.87521801710270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045430532319473E-2"/>
          <c:y val="0.15480314863139319"/>
          <c:w val="0.91545148330919945"/>
          <c:h val="0.6927395211962140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'Exportac total(TMB)'!$D$8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'Exportac total(TMB)'!$G$4:$R$4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total(TMB)'!$G$8:$R$8</c:f>
              <c:numCache>
                <c:formatCode>_(* #,##0_);_(* \(#,##0\);_(* "-"??_);_(@_)</c:formatCode>
                <c:ptCount val="12"/>
                <c:pt idx="0">
                  <c:v>26944.142128</c:v>
                </c:pt>
                <c:pt idx="1">
                  <c:v>42979.312477999898</c:v>
                </c:pt>
                <c:pt idx="2">
                  <c:v>40251.031072000005</c:v>
                </c:pt>
                <c:pt idx="3">
                  <c:v>23257.272140999998</c:v>
                </c:pt>
                <c:pt idx="4">
                  <c:v>21464.781564999997</c:v>
                </c:pt>
                <c:pt idx="5">
                  <c:v>20655.877926000001</c:v>
                </c:pt>
                <c:pt idx="6">
                  <c:v>42883.437638999894</c:v>
                </c:pt>
                <c:pt idx="7">
                  <c:v>64675.819392999998</c:v>
                </c:pt>
                <c:pt idx="8">
                  <c:v>60955.434578</c:v>
                </c:pt>
                <c:pt idx="9">
                  <c:v>86551.678167000005</c:v>
                </c:pt>
                <c:pt idx="10">
                  <c:v>57624.627132999995</c:v>
                </c:pt>
                <c:pt idx="11">
                  <c:v>44375.840906999998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B-4310-A33F-9C372F334BFC}"/>
            </c:ext>
          </c:extLst>
        </c:ser>
        <c:ser>
          <c:idx val="0"/>
          <c:order val="1"/>
          <c:tx>
            <c:strRef>
              <c:f>'Exportac total(TMB)'!$D$20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1B-4310-A33F-9C372F334BFC}"/>
              </c:ext>
            </c:extLst>
          </c:dPt>
          <c:dLbls>
            <c:dLbl>
              <c:idx val="0"/>
              <c:layout>
                <c:manualLayout>
                  <c:x val="0"/>
                  <c:y val="1.282736504543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B-4310-A33F-9C372F334BFC}"/>
                </c:ext>
              </c:extLst>
            </c:dLbl>
            <c:dLbl>
              <c:idx val="1"/>
              <c:layout>
                <c:manualLayout>
                  <c:x val="-1.0319917440660665E-3"/>
                  <c:y val="1.06894708711917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1B-4310-A33F-9C372F334BFC}"/>
                </c:ext>
              </c:extLst>
            </c:dLbl>
            <c:dLbl>
              <c:idx val="2"/>
              <c:layout>
                <c:manualLayout>
                  <c:x val="-2.0639834881320948E-3"/>
                  <c:y val="6.4136825227150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1B-4310-A33F-9C372F334BFC}"/>
                </c:ext>
              </c:extLst>
            </c:dLbl>
            <c:dLbl>
              <c:idx val="3"/>
              <c:layout>
                <c:manualLayout>
                  <c:x val="0"/>
                  <c:y val="1.2827365045430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1B-4310-A33F-9C372F334BFC}"/>
                </c:ext>
              </c:extLst>
            </c:dLbl>
            <c:dLbl>
              <c:idx val="4"/>
              <c:layout>
                <c:manualLayout>
                  <c:x val="-1.0319917440660474E-3"/>
                  <c:y val="1.2827365045430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B-4310-A33F-9C372F334BFC}"/>
                </c:ext>
              </c:extLst>
            </c:dLbl>
            <c:dLbl>
              <c:idx val="5"/>
              <c:layout>
                <c:manualLayout>
                  <c:x val="0"/>
                  <c:y val="1.2827365045430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B-4310-A33F-9C372F334BFC}"/>
                </c:ext>
              </c:extLst>
            </c:dLbl>
            <c:dLbl>
              <c:idx val="6"/>
              <c:layout>
                <c:manualLayout>
                  <c:x val="-7.5678520320118843E-17"/>
                  <c:y val="4.2757883484767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1B-4310-A33F-9C372F334BFC}"/>
                </c:ext>
              </c:extLst>
            </c:dLbl>
            <c:dLbl>
              <c:idx val="7"/>
              <c:layout>
                <c:manualLayout>
                  <c:x val="0"/>
                  <c:y val="8.5515766969535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1B-4310-A33F-9C372F334BFC}"/>
                </c:ext>
              </c:extLst>
            </c:dLbl>
            <c:dLbl>
              <c:idx val="8"/>
              <c:layout>
                <c:manualLayout>
                  <c:x val="0"/>
                  <c:y val="8.5515766969535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1B-4310-A33F-9C372F334BFC}"/>
                </c:ext>
              </c:extLst>
            </c:dLbl>
            <c:dLbl>
              <c:idx val="9"/>
              <c:layout>
                <c:manualLayout>
                  <c:x val="0"/>
                  <c:y val="1.06894708711918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1B-4310-A33F-9C372F334BFC}"/>
                </c:ext>
              </c:extLst>
            </c:dLbl>
            <c:dLbl>
              <c:idx val="11"/>
              <c:layout>
                <c:manualLayout>
                  <c:x val="-1.5135704064023769E-16"/>
                  <c:y val="1.2827365045430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1B-4310-A33F-9C372F334B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'Exportac total(TMB)'!$G$4:$R$4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total(TMB)'!$G$20:$R$20</c:f>
              <c:numCache>
                <c:formatCode>_(* #,##0_);_(* \(#,##0\);_(* "-"??_);_(@_)</c:formatCode>
                <c:ptCount val="12"/>
                <c:pt idx="0">
                  <c:v>88743.704339999997</c:v>
                </c:pt>
                <c:pt idx="1">
                  <c:v>66890.422365999999</c:v>
                </c:pt>
                <c:pt idx="2">
                  <c:v>54640.197189999999</c:v>
                </c:pt>
                <c:pt idx="3">
                  <c:v>23578.899902000001</c:v>
                </c:pt>
                <c:pt idx="4">
                  <c:v>22630.590540000001</c:v>
                </c:pt>
                <c:pt idx="5">
                  <c:v>55783.601809</c:v>
                </c:pt>
                <c:pt idx="6">
                  <c:v>199393.14690999998</c:v>
                </c:pt>
                <c:pt idx="7">
                  <c:v>214917.996805</c:v>
                </c:pt>
                <c:pt idx="8">
                  <c:v>142939.20270199998</c:v>
                </c:pt>
                <c:pt idx="9">
                  <c:v>46843.364274</c:v>
                </c:pt>
                <c:pt idx="10">
                  <c:v>11833.24821</c:v>
                </c:pt>
                <c:pt idx="11">
                  <c:v>79239.129822999996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B-4310-A33F-9C372F334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9"/>
        <c:axId val="352939600"/>
        <c:axId val="1"/>
      </c:barChart>
      <c:lineChart>
        <c:grouping val="standard"/>
        <c:varyColors val="0"/>
        <c:ser>
          <c:idx val="1"/>
          <c:order val="2"/>
          <c:tx>
            <c:strRef>
              <c:f>'Exportac total(TMB)'!$C$6:$E$6</c:f>
              <c:strCache>
                <c:ptCount val="3"/>
                <c:pt idx="0">
                  <c:v>Total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7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35"/>
            <c:spPr>
              <a:solidFill>
                <a:schemeClr val="bg1"/>
              </a:solidFill>
              <a:ln w="9525" cap="flat" cmpd="sng" algn="ctr">
                <a:solidFill>
                  <a:schemeClr val="accent2">
                    <a:shade val="70000"/>
                  </a:schemeClr>
                </a:solidFill>
                <a:prstDash val="solid"/>
                <a:round/>
              </a:ln>
              <a:effectLst/>
            </c:spPr>
          </c:marker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'Exportac total(TMB)'!$G$4:$R$4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 total(TMB)'!$G$6:$R$6</c:f>
              <c:numCache>
                <c:formatCode>_(* #,##0_);_(* \(#,##0\);_(* "-"??_);_(@_)</c:formatCode>
                <c:ptCount val="12"/>
                <c:pt idx="0">
                  <c:v>116314.052113</c:v>
                </c:pt>
                <c:pt idx="1">
                  <c:v>110585.644147</c:v>
                </c:pt>
                <c:pt idx="2">
                  <c:v>96451.992689000006</c:v>
                </c:pt>
                <c:pt idx="3">
                  <c:v>47701.187335000002</c:v>
                </c:pt>
                <c:pt idx="4">
                  <c:v>45446.257604999999</c:v>
                </c:pt>
                <c:pt idx="5">
                  <c:v>78767.088996999999</c:v>
                </c:pt>
                <c:pt idx="6">
                  <c:v>244825.081362</c:v>
                </c:pt>
                <c:pt idx="7">
                  <c:v>280736.31807499903</c:v>
                </c:pt>
                <c:pt idx="8">
                  <c:v>204682.08958699999</c:v>
                </c:pt>
                <c:pt idx="9">
                  <c:v>134742.597653</c:v>
                </c:pt>
                <c:pt idx="10">
                  <c:v>70857.282066</c:v>
                </c:pt>
                <c:pt idx="11">
                  <c:v>128139.30349599999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1B-4310-A33F-9C372F334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39600"/>
        <c:axId val="1"/>
      </c:lineChart>
      <c:catAx>
        <c:axId val="3529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300000"/>
          <c:min val="0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52939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619292557470563"/>
          <c:y val="0.92778515255241356"/>
          <c:w val="0.43340792927199889"/>
          <c:h val="2.4499999999999966E-2"/>
        </c:manualLayout>
      </c:layout>
      <c:overlay val="0"/>
      <c:spPr>
        <a:noFill/>
        <a:ln w="3175">
          <a:noFill/>
        </a:ln>
      </c:spPr>
      <c:txPr>
        <a:bodyPr/>
        <a:lstStyle/>
        <a:p>
          <a:pPr>
            <a:defRPr sz="1200" b="0" i="0" u="none" strike="noStrike" baseline="0">
              <a:solidFill>
                <a:sysClr val="windowText" lastClr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3A-47A3-896D-E7EA16D82F8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3A-47A3-896D-E7EA16D8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1590675</xdr:colOff>
      <xdr:row>57</xdr:row>
      <xdr:rowOff>0</xdr:rowOff>
    </xdr:from>
    <xdr:to>
      <xdr:col>11</xdr:col>
      <xdr:colOff>904875</xdr:colOff>
      <xdr:row>57</xdr:row>
      <xdr:rowOff>0</xdr:rowOff>
    </xdr:to>
    <xdr:graphicFrame macro="">
      <xdr:nvGraphicFramePr>
        <xdr:cNvPr id="29783673" name="Chart 1">
          <a:extLst>
            <a:ext uri="{FF2B5EF4-FFF2-40B4-BE49-F238E27FC236}">
              <a16:creationId xmlns:a16="http://schemas.microsoft.com/office/drawing/2014/main" id="{00000000-0008-0000-0000-00007976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1695450</xdr:colOff>
      <xdr:row>57</xdr:row>
      <xdr:rowOff>0</xdr:rowOff>
    </xdr:from>
    <xdr:to>
      <xdr:col>11</xdr:col>
      <xdr:colOff>923925</xdr:colOff>
      <xdr:row>57</xdr:row>
      <xdr:rowOff>0</xdr:rowOff>
    </xdr:to>
    <xdr:graphicFrame macro="">
      <xdr:nvGraphicFramePr>
        <xdr:cNvPr id="29783674" name="Chart 2">
          <a:extLst>
            <a:ext uri="{FF2B5EF4-FFF2-40B4-BE49-F238E27FC236}">
              <a16:creationId xmlns:a16="http://schemas.microsoft.com/office/drawing/2014/main" id="{00000000-0008-0000-0000-00007A76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1638300</xdr:colOff>
      <xdr:row>57</xdr:row>
      <xdr:rowOff>0</xdr:rowOff>
    </xdr:from>
    <xdr:to>
      <xdr:col>11</xdr:col>
      <xdr:colOff>914400</xdr:colOff>
      <xdr:row>57</xdr:row>
      <xdr:rowOff>0</xdr:rowOff>
    </xdr:to>
    <xdr:graphicFrame macro="">
      <xdr:nvGraphicFramePr>
        <xdr:cNvPr id="29783675" name="Chart 3">
          <a:extLst>
            <a:ext uri="{FF2B5EF4-FFF2-40B4-BE49-F238E27FC236}">
              <a16:creationId xmlns:a16="http://schemas.microsoft.com/office/drawing/2014/main" id="{00000000-0008-0000-0000-00007B76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1590675</xdr:colOff>
      <xdr:row>57</xdr:row>
      <xdr:rowOff>0</xdr:rowOff>
    </xdr:from>
    <xdr:to>
      <xdr:col>11</xdr:col>
      <xdr:colOff>904875</xdr:colOff>
      <xdr:row>57</xdr:row>
      <xdr:rowOff>0</xdr:rowOff>
    </xdr:to>
    <xdr:graphicFrame macro="">
      <xdr:nvGraphicFramePr>
        <xdr:cNvPr id="29783676" name="Chart 11">
          <a:extLst>
            <a:ext uri="{FF2B5EF4-FFF2-40B4-BE49-F238E27FC236}">
              <a16:creationId xmlns:a16="http://schemas.microsoft.com/office/drawing/2014/main" id="{00000000-0008-0000-0000-00007C76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1695450</xdr:colOff>
      <xdr:row>57</xdr:row>
      <xdr:rowOff>0</xdr:rowOff>
    </xdr:from>
    <xdr:to>
      <xdr:col>11</xdr:col>
      <xdr:colOff>923925</xdr:colOff>
      <xdr:row>57</xdr:row>
      <xdr:rowOff>0</xdr:rowOff>
    </xdr:to>
    <xdr:graphicFrame macro="">
      <xdr:nvGraphicFramePr>
        <xdr:cNvPr id="29783677" name="Chart 12">
          <a:extLst>
            <a:ext uri="{FF2B5EF4-FFF2-40B4-BE49-F238E27FC236}">
              <a16:creationId xmlns:a16="http://schemas.microsoft.com/office/drawing/2014/main" id="{00000000-0008-0000-0000-00007D76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1638300</xdr:colOff>
      <xdr:row>57</xdr:row>
      <xdr:rowOff>0</xdr:rowOff>
    </xdr:from>
    <xdr:to>
      <xdr:col>11</xdr:col>
      <xdr:colOff>914400</xdr:colOff>
      <xdr:row>57</xdr:row>
      <xdr:rowOff>0</xdr:rowOff>
    </xdr:to>
    <xdr:graphicFrame macro="">
      <xdr:nvGraphicFramePr>
        <xdr:cNvPr id="29783678" name="Chart 13">
          <a:extLst>
            <a:ext uri="{FF2B5EF4-FFF2-40B4-BE49-F238E27FC236}">
              <a16:creationId xmlns:a16="http://schemas.microsoft.com/office/drawing/2014/main" id="{00000000-0008-0000-0000-00007E76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200025</xdr:colOff>
      <xdr:row>57</xdr:row>
      <xdr:rowOff>0</xdr:rowOff>
    </xdr:from>
    <xdr:to>
      <xdr:col>18</xdr:col>
      <xdr:colOff>0</xdr:colOff>
      <xdr:row>57</xdr:row>
      <xdr:rowOff>0</xdr:rowOff>
    </xdr:to>
    <xdr:graphicFrame macro="">
      <xdr:nvGraphicFramePr>
        <xdr:cNvPr id="29783679" name="Chart 14">
          <a:extLst>
            <a:ext uri="{FF2B5EF4-FFF2-40B4-BE49-F238E27FC236}">
              <a16:creationId xmlns:a16="http://schemas.microsoft.com/office/drawing/2014/main" id="{00000000-0008-0000-0000-00007F76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47625</xdr:colOff>
      <xdr:row>32</xdr:row>
      <xdr:rowOff>119591</xdr:rowOff>
    </xdr:from>
    <xdr:to>
      <xdr:col>17</xdr:col>
      <xdr:colOff>542925</xdr:colOff>
      <xdr:row>69</xdr:row>
      <xdr:rowOff>95250</xdr:rowOff>
    </xdr:to>
    <xdr:graphicFrame macro="">
      <xdr:nvGraphicFramePr>
        <xdr:cNvPr id="29783680" name="Chart 1">
          <a:extLst>
            <a:ext uri="{FF2B5EF4-FFF2-40B4-BE49-F238E27FC236}">
              <a16:creationId xmlns:a16="http://schemas.microsoft.com/office/drawing/2014/main" id="{00000000-0008-0000-0000-00008076C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1590675</xdr:colOff>
      <xdr:row>56</xdr:row>
      <xdr:rowOff>0</xdr:rowOff>
    </xdr:from>
    <xdr:to>
      <xdr:col>11</xdr:col>
      <xdr:colOff>904875</xdr:colOff>
      <xdr:row>56</xdr:row>
      <xdr:rowOff>0</xdr:rowOff>
    </xdr:to>
    <xdr:graphicFrame macro="">
      <xdr:nvGraphicFramePr>
        <xdr:cNvPr id="31762568" name="Chart 1">
          <a:extLst>
            <a:ext uri="{FF2B5EF4-FFF2-40B4-BE49-F238E27FC236}">
              <a16:creationId xmlns:a16="http://schemas.microsoft.com/office/drawing/2014/main" id="{00000000-0008-0000-0100-000088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1695450</xdr:colOff>
      <xdr:row>56</xdr:row>
      <xdr:rowOff>0</xdr:rowOff>
    </xdr:from>
    <xdr:to>
      <xdr:col>11</xdr:col>
      <xdr:colOff>923925</xdr:colOff>
      <xdr:row>56</xdr:row>
      <xdr:rowOff>0</xdr:rowOff>
    </xdr:to>
    <xdr:graphicFrame macro="">
      <xdr:nvGraphicFramePr>
        <xdr:cNvPr id="31762569" name="Chart 2">
          <a:extLst>
            <a:ext uri="{FF2B5EF4-FFF2-40B4-BE49-F238E27FC236}">
              <a16:creationId xmlns:a16="http://schemas.microsoft.com/office/drawing/2014/main" id="{00000000-0008-0000-0100-000089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1638300</xdr:colOff>
      <xdr:row>56</xdr:row>
      <xdr:rowOff>0</xdr:rowOff>
    </xdr:from>
    <xdr:to>
      <xdr:col>11</xdr:col>
      <xdr:colOff>914400</xdr:colOff>
      <xdr:row>56</xdr:row>
      <xdr:rowOff>0</xdr:rowOff>
    </xdr:to>
    <xdr:graphicFrame macro="">
      <xdr:nvGraphicFramePr>
        <xdr:cNvPr id="31762570" name="Chart 3">
          <a:extLst>
            <a:ext uri="{FF2B5EF4-FFF2-40B4-BE49-F238E27FC236}">
              <a16:creationId xmlns:a16="http://schemas.microsoft.com/office/drawing/2014/main" id="{00000000-0008-0000-0100-00008A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56</xdr:row>
      <xdr:rowOff>0</xdr:rowOff>
    </xdr:from>
    <xdr:to>
      <xdr:col>18</xdr:col>
      <xdr:colOff>0</xdr:colOff>
      <xdr:row>56</xdr:row>
      <xdr:rowOff>0</xdr:rowOff>
    </xdr:to>
    <xdr:graphicFrame macro="">
      <xdr:nvGraphicFramePr>
        <xdr:cNvPr id="31762571" name="Chart 4">
          <a:extLst>
            <a:ext uri="{FF2B5EF4-FFF2-40B4-BE49-F238E27FC236}">
              <a16:creationId xmlns:a16="http://schemas.microsoft.com/office/drawing/2014/main" id="{00000000-0008-0000-0100-00008B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1590675</xdr:colOff>
      <xdr:row>56</xdr:row>
      <xdr:rowOff>0</xdr:rowOff>
    </xdr:from>
    <xdr:to>
      <xdr:col>11</xdr:col>
      <xdr:colOff>904875</xdr:colOff>
      <xdr:row>56</xdr:row>
      <xdr:rowOff>0</xdr:rowOff>
    </xdr:to>
    <xdr:graphicFrame macro="">
      <xdr:nvGraphicFramePr>
        <xdr:cNvPr id="31762572" name="Chart 11">
          <a:extLst>
            <a:ext uri="{FF2B5EF4-FFF2-40B4-BE49-F238E27FC236}">
              <a16:creationId xmlns:a16="http://schemas.microsoft.com/office/drawing/2014/main" id="{00000000-0008-0000-0100-00008C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1695450</xdr:colOff>
      <xdr:row>56</xdr:row>
      <xdr:rowOff>0</xdr:rowOff>
    </xdr:from>
    <xdr:to>
      <xdr:col>11</xdr:col>
      <xdr:colOff>923925</xdr:colOff>
      <xdr:row>56</xdr:row>
      <xdr:rowOff>0</xdr:rowOff>
    </xdr:to>
    <xdr:graphicFrame macro="">
      <xdr:nvGraphicFramePr>
        <xdr:cNvPr id="31762573" name="Chart 12">
          <a:extLst>
            <a:ext uri="{FF2B5EF4-FFF2-40B4-BE49-F238E27FC236}">
              <a16:creationId xmlns:a16="http://schemas.microsoft.com/office/drawing/2014/main" id="{00000000-0008-0000-0100-00008D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1638300</xdr:colOff>
      <xdr:row>56</xdr:row>
      <xdr:rowOff>0</xdr:rowOff>
    </xdr:from>
    <xdr:to>
      <xdr:col>11</xdr:col>
      <xdr:colOff>914400</xdr:colOff>
      <xdr:row>56</xdr:row>
      <xdr:rowOff>0</xdr:rowOff>
    </xdr:to>
    <xdr:graphicFrame macro="">
      <xdr:nvGraphicFramePr>
        <xdr:cNvPr id="31762574" name="Chart 13">
          <a:extLst>
            <a:ext uri="{FF2B5EF4-FFF2-40B4-BE49-F238E27FC236}">
              <a16:creationId xmlns:a16="http://schemas.microsoft.com/office/drawing/2014/main" id="{00000000-0008-0000-0100-00008E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200025</xdr:colOff>
      <xdr:row>56</xdr:row>
      <xdr:rowOff>0</xdr:rowOff>
    </xdr:from>
    <xdr:to>
      <xdr:col>18</xdr:col>
      <xdr:colOff>0</xdr:colOff>
      <xdr:row>56</xdr:row>
      <xdr:rowOff>0</xdr:rowOff>
    </xdr:to>
    <xdr:graphicFrame macro="">
      <xdr:nvGraphicFramePr>
        <xdr:cNvPr id="31762575" name="Chart 14">
          <a:extLst>
            <a:ext uri="{FF2B5EF4-FFF2-40B4-BE49-F238E27FC236}">
              <a16:creationId xmlns:a16="http://schemas.microsoft.com/office/drawing/2014/main" id="{00000000-0008-0000-0100-00008F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196850</xdr:colOff>
      <xdr:row>33</xdr:row>
      <xdr:rowOff>84667</xdr:rowOff>
    </xdr:from>
    <xdr:to>
      <xdr:col>16</xdr:col>
      <xdr:colOff>402167</xdr:colOff>
      <xdr:row>63</xdr:row>
      <xdr:rowOff>4234</xdr:rowOff>
    </xdr:to>
    <xdr:graphicFrame macro="">
      <xdr:nvGraphicFramePr>
        <xdr:cNvPr id="31762576" name="Chart 1">
          <a:extLst>
            <a:ext uri="{FF2B5EF4-FFF2-40B4-BE49-F238E27FC236}">
              <a16:creationId xmlns:a16="http://schemas.microsoft.com/office/drawing/2014/main" id="{00000000-0008-0000-0100-000090A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7</xdr:col>
      <xdr:colOff>219075</xdr:colOff>
      <xdr:row>0</xdr:row>
      <xdr:rowOff>0</xdr:rowOff>
    </xdr:to>
    <xdr:graphicFrame macro="">
      <xdr:nvGraphicFramePr>
        <xdr:cNvPr id="31763577" name="Chart 11">
          <a:extLst>
            <a:ext uri="{FF2B5EF4-FFF2-40B4-BE49-F238E27FC236}">
              <a16:creationId xmlns:a16="http://schemas.microsoft.com/office/drawing/2014/main" id="{00000000-0008-0000-0200-000079A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0</xdr:row>
      <xdr:rowOff>0</xdr:rowOff>
    </xdr:from>
    <xdr:to>
      <xdr:col>16</xdr:col>
      <xdr:colOff>47625</xdr:colOff>
      <xdr:row>0</xdr:row>
      <xdr:rowOff>0</xdr:rowOff>
    </xdr:to>
    <xdr:graphicFrame macro="">
      <xdr:nvGraphicFramePr>
        <xdr:cNvPr id="31763578" name="Chart 12">
          <a:extLst>
            <a:ext uri="{FF2B5EF4-FFF2-40B4-BE49-F238E27FC236}">
              <a16:creationId xmlns:a16="http://schemas.microsoft.com/office/drawing/2014/main" id="{00000000-0008-0000-0200-00007AA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0</xdr:row>
      <xdr:rowOff>0</xdr:rowOff>
    </xdr:from>
    <xdr:to>
      <xdr:col>7</xdr:col>
      <xdr:colOff>219075</xdr:colOff>
      <xdr:row>0</xdr:row>
      <xdr:rowOff>0</xdr:rowOff>
    </xdr:to>
    <xdr:graphicFrame macro="">
      <xdr:nvGraphicFramePr>
        <xdr:cNvPr id="31763579" name="Chart 13">
          <a:extLst>
            <a:ext uri="{FF2B5EF4-FFF2-40B4-BE49-F238E27FC236}">
              <a16:creationId xmlns:a16="http://schemas.microsoft.com/office/drawing/2014/main" id="{00000000-0008-0000-0200-00007BA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381000</xdr:colOff>
      <xdr:row>0</xdr:row>
      <xdr:rowOff>0</xdr:rowOff>
    </xdr:from>
    <xdr:to>
      <xdr:col>17</xdr:col>
      <xdr:colOff>38100</xdr:colOff>
      <xdr:row>0</xdr:row>
      <xdr:rowOff>0</xdr:rowOff>
    </xdr:to>
    <xdr:graphicFrame macro="">
      <xdr:nvGraphicFramePr>
        <xdr:cNvPr id="31763580" name="Chart 14">
          <a:extLst>
            <a:ext uri="{FF2B5EF4-FFF2-40B4-BE49-F238E27FC236}">
              <a16:creationId xmlns:a16="http://schemas.microsoft.com/office/drawing/2014/main" id="{00000000-0008-0000-0200-00007CA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66675</xdr:colOff>
      <xdr:row>0</xdr:row>
      <xdr:rowOff>0</xdr:rowOff>
    </xdr:from>
    <xdr:to>
      <xdr:col>7</xdr:col>
      <xdr:colOff>219075</xdr:colOff>
      <xdr:row>0</xdr:row>
      <xdr:rowOff>0</xdr:rowOff>
    </xdr:to>
    <xdr:graphicFrame macro="">
      <xdr:nvGraphicFramePr>
        <xdr:cNvPr id="31763581" name="Chart 15">
          <a:extLst>
            <a:ext uri="{FF2B5EF4-FFF2-40B4-BE49-F238E27FC236}">
              <a16:creationId xmlns:a16="http://schemas.microsoft.com/office/drawing/2014/main" id="{00000000-0008-0000-0200-00007DA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333375</xdr:colOff>
      <xdr:row>0</xdr:row>
      <xdr:rowOff>0</xdr:rowOff>
    </xdr:from>
    <xdr:to>
      <xdr:col>16</xdr:col>
      <xdr:colOff>47625</xdr:colOff>
      <xdr:row>0</xdr:row>
      <xdr:rowOff>0</xdr:rowOff>
    </xdr:to>
    <xdr:graphicFrame macro="">
      <xdr:nvGraphicFramePr>
        <xdr:cNvPr id="31763582" name="Chart 16">
          <a:extLst>
            <a:ext uri="{FF2B5EF4-FFF2-40B4-BE49-F238E27FC236}">
              <a16:creationId xmlns:a16="http://schemas.microsoft.com/office/drawing/2014/main" id="{00000000-0008-0000-0200-00007EA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164305</xdr:colOff>
      <xdr:row>81</xdr:row>
      <xdr:rowOff>114300</xdr:rowOff>
    </xdr:from>
    <xdr:to>
      <xdr:col>8</xdr:col>
      <xdr:colOff>130968</xdr:colOff>
      <xdr:row>112</xdr:row>
      <xdr:rowOff>47626</xdr:rowOff>
    </xdr:to>
    <xdr:graphicFrame macro="">
      <xdr:nvGraphicFramePr>
        <xdr:cNvPr id="31763583" name="Chart 17">
          <a:extLst>
            <a:ext uri="{FF2B5EF4-FFF2-40B4-BE49-F238E27FC236}">
              <a16:creationId xmlns:a16="http://schemas.microsoft.com/office/drawing/2014/main" id="{00000000-0008-0000-0200-00007FA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816769</xdr:colOff>
      <xdr:row>81</xdr:row>
      <xdr:rowOff>145257</xdr:rowOff>
    </xdr:from>
    <xdr:to>
      <xdr:col>17</xdr:col>
      <xdr:colOff>64294</xdr:colOff>
      <xdr:row>112</xdr:row>
      <xdr:rowOff>35719</xdr:rowOff>
    </xdr:to>
    <xdr:graphicFrame macro="">
      <xdr:nvGraphicFramePr>
        <xdr:cNvPr id="31763584" name="Chart 18">
          <a:extLst>
            <a:ext uri="{FF2B5EF4-FFF2-40B4-BE49-F238E27FC236}">
              <a16:creationId xmlns:a16="http://schemas.microsoft.com/office/drawing/2014/main" id="{00000000-0008-0000-0200-000080A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7</xdr:col>
      <xdr:colOff>219075</xdr:colOff>
      <xdr:row>0</xdr:row>
      <xdr:rowOff>0</xdr:rowOff>
    </xdr:to>
    <xdr:graphicFrame macro="">
      <xdr:nvGraphicFramePr>
        <xdr:cNvPr id="31764601" name="Chart 11">
          <a:extLst>
            <a:ext uri="{FF2B5EF4-FFF2-40B4-BE49-F238E27FC236}">
              <a16:creationId xmlns:a16="http://schemas.microsoft.com/office/drawing/2014/main" id="{00000000-0008-0000-0300-000079B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0</xdr:row>
      <xdr:rowOff>0</xdr:rowOff>
    </xdr:from>
    <xdr:to>
      <xdr:col>16</xdr:col>
      <xdr:colOff>47625</xdr:colOff>
      <xdr:row>0</xdr:row>
      <xdr:rowOff>0</xdr:rowOff>
    </xdr:to>
    <xdr:graphicFrame macro="">
      <xdr:nvGraphicFramePr>
        <xdr:cNvPr id="31764602" name="Chart 12">
          <a:extLst>
            <a:ext uri="{FF2B5EF4-FFF2-40B4-BE49-F238E27FC236}">
              <a16:creationId xmlns:a16="http://schemas.microsoft.com/office/drawing/2014/main" id="{00000000-0008-0000-0300-00007AB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0</xdr:row>
      <xdr:rowOff>0</xdr:rowOff>
    </xdr:from>
    <xdr:to>
      <xdr:col>7</xdr:col>
      <xdr:colOff>219075</xdr:colOff>
      <xdr:row>0</xdr:row>
      <xdr:rowOff>0</xdr:rowOff>
    </xdr:to>
    <xdr:graphicFrame macro="">
      <xdr:nvGraphicFramePr>
        <xdr:cNvPr id="31764603" name="Chart 13">
          <a:extLst>
            <a:ext uri="{FF2B5EF4-FFF2-40B4-BE49-F238E27FC236}">
              <a16:creationId xmlns:a16="http://schemas.microsoft.com/office/drawing/2014/main" id="{00000000-0008-0000-0300-00007BB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381000</xdr:colOff>
      <xdr:row>0</xdr:row>
      <xdr:rowOff>0</xdr:rowOff>
    </xdr:from>
    <xdr:to>
      <xdr:col>17</xdr:col>
      <xdr:colOff>38100</xdr:colOff>
      <xdr:row>0</xdr:row>
      <xdr:rowOff>0</xdr:rowOff>
    </xdr:to>
    <xdr:graphicFrame macro="">
      <xdr:nvGraphicFramePr>
        <xdr:cNvPr id="31764604" name="Chart 14">
          <a:extLst>
            <a:ext uri="{FF2B5EF4-FFF2-40B4-BE49-F238E27FC236}">
              <a16:creationId xmlns:a16="http://schemas.microsoft.com/office/drawing/2014/main" id="{00000000-0008-0000-0300-00007CB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66675</xdr:colOff>
      <xdr:row>0</xdr:row>
      <xdr:rowOff>0</xdr:rowOff>
    </xdr:from>
    <xdr:to>
      <xdr:col>7</xdr:col>
      <xdr:colOff>219075</xdr:colOff>
      <xdr:row>0</xdr:row>
      <xdr:rowOff>0</xdr:rowOff>
    </xdr:to>
    <xdr:graphicFrame macro="">
      <xdr:nvGraphicFramePr>
        <xdr:cNvPr id="31764605" name="Chart 15">
          <a:extLst>
            <a:ext uri="{FF2B5EF4-FFF2-40B4-BE49-F238E27FC236}">
              <a16:creationId xmlns:a16="http://schemas.microsoft.com/office/drawing/2014/main" id="{00000000-0008-0000-0300-00007DB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333375</xdr:colOff>
      <xdr:row>0</xdr:row>
      <xdr:rowOff>0</xdr:rowOff>
    </xdr:from>
    <xdr:to>
      <xdr:col>16</xdr:col>
      <xdr:colOff>47625</xdr:colOff>
      <xdr:row>0</xdr:row>
      <xdr:rowOff>0</xdr:rowOff>
    </xdr:to>
    <xdr:graphicFrame macro="">
      <xdr:nvGraphicFramePr>
        <xdr:cNvPr id="31764606" name="Chart 16">
          <a:extLst>
            <a:ext uri="{FF2B5EF4-FFF2-40B4-BE49-F238E27FC236}">
              <a16:creationId xmlns:a16="http://schemas.microsoft.com/office/drawing/2014/main" id="{00000000-0008-0000-0300-00007EB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16669</xdr:colOff>
      <xdr:row>80</xdr:row>
      <xdr:rowOff>54770</xdr:rowOff>
    </xdr:from>
    <xdr:to>
      <xdr:col>8</xdr:col>
      <xdr:colOff>154781</xdr:colOff>
      <xdr:row>111</xdr:row>
      <xdr:rowOff>78582</xdr:rowOff>
    </xdr:to>
    <xdr:graphicFrame macro="">
      <xdr:nvGraphicFramePr>
        <xdr:cNvPr id="31764607" name="Chart 17">
          <a:extLst>
            <a:ext uri="{FF2B5EF4-FFF2-40B4-BE49-F238E27FC236}">
              <a16:creationId xmlns:a16="http://schemas.microsoft.com/office/drawing/2014/main" id="{00000000-0008-0000-0300-00007FB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754857</xdr:colOff>
      <xdr:row>80</xdr:row>
      <xdr:rowOff>133352</xdr:rowOff>
    </xdr:from>
    <xdr:to>
      <xdr:col>17</xdr:col>
      <xdr:colOff>307182</xdr:colOff>
      <xdr:row>111</xdr:row>
      <xdr:rowOff>142876</xdr:rowOff>
    </xdr:to>
    <xdr:graphicFrame macro="">
      <xdr:nvGraphicFramePr>
        <xdr:cNvPr id="31764608" name="Chart 18">
          <a:extLst>
            <a:ext uri="{FF2B5EF4-FFF2-40B4-BE49-F238E27FC236}">
              <a16:creationId xmlns:a16="http://schemas.microsoft.com/office/drawing/2014/main" id="{00000000-0008-0000-0300-000080B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53</xdr:row>
      <xdr:rowOff>0</xdr:rowOff>
    </xdr:from>
    <xdr:to>
      <xdr:col>8</xdr:col>
      <xdr:colOff>1095375</xdr:colOff>
      <xdr:row>53</xdr:row>
      <xdr:rowOff>0</xdr:rowOff>
    </xdr:to>
    <xdr:graphicFrame macro="">
      <xdr:nvGraphicFramePr>
        <xdr:cNvPr id="31765565" name="Chart 11">
          <a:extLst>
            <a:ext uri="{FF2B5EF4-FFF2-40B4-BE49-F238E27FC236}">
              <a16:creationId xmlns:a16="http://schemas.microsoft.com/office/drawing/2014/main" id="{00000000-0008-0000-0500-00003DB4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323850</xdr:colOff>
      <xdr:row>53</xdr:row>
      <xdr:rowOff>0</xdr:rowOff>
    </xdr:from>
    <xdr:to>
      <xdr:col>18</xdr:col>
      <xdr:colOff>9525</xdr:colOff>
      <xdr:row>53</xdr:row>
      <xdr:rowOff>0</xdr:rowOff>
    </xdr:to>
    <xdr:graphicFrame macro="">
      <xdr:nvGraphicFramePr>
        <xdr:cNvPr id="31765566" name="Chart 12">
          <a:extLst>
            <a:ext uri="{FF2B5EF4-FFF2-40B4-BE49-F238E27FC236}">
              <a16:creationId xmlns:a16="http://schemas.microsoft.com/office/drawing/2014/main" id="{00000000-0008-0000-0500-00003EB4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128586</xdr:colOff>
      <xdr:row>46</xdr:row>
      <xdr:rowOff>180975</xdr:rowOff>
    </xdr:from>
    <xdr:to>
      <xdr:col>9</xdr:col>
      <xdr:colOff>35719</xdr:colOff>
      <xdr:row>69</xdr:row>
      <xdr:rowOff>23813</xdr:rowOff>
    </xdr:to>
    <xdr:graphicFrame macro="">
      <xdr:nvGraphicFramePr>
        <xdr:cNvPr id="31765567" name="Chart 13">
          <a:extLst>
            <a:ext uri="{FF2B5EF4-FFF2-40B4-BE49-F238E27FC236}">
              <a16:creationId xmlns:a16="http://schemas.microsoft.com/office/drawing/2014/main" id="{00000000-0008-0000-0500-00003FB4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890589</xdr:colOff>
      <xdr:row>46</xdr:row>
      <xdr:rowOff>92870</xdr:rowOff>
    </xdr:from>
    <xdr:to>
      <xdr:col>15</xdr:col>
      <xdr:colOff>1019176</xdr:colOff>
      <xdr:row>68</xdr:row>
      <xdr:rowOff>178593</xdr:rowOff>
    </xdr:to>
    <xdr:graphicFrame macro="">
      <xdr:nvGraphicFramePr>
        <xdr:cNvPr id="31765568" name="Chart 15">
          <a:extLst>
            <a:ext uri="{FF2B5EF4-FFF2-40B4-BE49-F238E27FC236}">
              <a16:creationId xmlns:a16="http://schemas.microsoft.com/office/drawing/2014/main" id="{00000000-0008-0000-0500-000040B4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31766574" name="Chart 6">
          <a:extLst>
            <a:ext uri="{FF2B5EF4-FFF2-40B4-BE49-F238E27FC236}">
              <a16:creationId xmlns:a16="http://schemas.microsoft.com/office/drawing/2014/main" id="{00000000-0008-0000-0700-00002EB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34925</xdr:colOff>
      <xdr:row>36</xdr:row>
      <xdr:rowOff>179916</xdr:rowOff>
    </xdr:from>
    <xdr:to>
      <xdr:col>15</xdr:col>
      <xdr:colOff>463550</xdr:colOff>
      <xdr:row>60</xdr:row>
      <xdr:rowOff>137582</xdr:rowOff>
    </xdr:to>
    <xdr:graphicFrame macro="">
      <xdr:nvGraphicFramePr>
        <xdr:cNvPr id="31766575" name="Chart 7">
          <a:extLst>
            <a:ext uri="{FF2B5EF4-FFF2-40B4-BE49-F238E27FC236}">
              <a16:creationId xmlns:a16="http://schemas.microsoft.com/office/drawing/2014/main" id="{00000000-0008-0000-0700-00002FB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31766576" name="Chart 14">
          <a:extLst>
            <a:ext uri="{FF2B5EF4-FFF2-40B4-BE49-F238E27FC236}">
              <a16:creationId xmlns:a16="http://schemas.microsoft.com/office/drawing/2014/main" id="{00000000-0008-0000-0700-000030B8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35</xdr:row>
      <xdr:rowOff>0</xdr:rowOff>
    </xdr:from>
    <xdr:to>
      <xdr:col>16</xdr:col>
      <xdr:colOff>0</xdr:colOff>
      <xdr:row>35</xdr:row>
      <xdr:rowOff>0</xdr:rowOff>
    </xdr:to>
    <xdr:graphicFrame macro="">
      <xdr:nvGraphicFramePr>
        <xdr:cNvPr id="31767598" name="Chart 6">
          <a:extLst>
            <a:ext uri="{FF2B5EF4-FFF2-40B4-BE49-F238E27FC236}">
              <a16:creationId xmlns:a16="http://schemas.microsoft.com/office/drawing/2014/main" id="{00000000-0008-0000-0800-00002EB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35</xdr:row>
      <xdr:rowOff>38100</xdr:rowOff>
    </xdr:from>
    <xdr:to>
      <xdr:col>15</xdr:col>
      <xdr:colOff>285750</xdr:colOff>
      <xdr:row>59</xdr:row>
      <xdr:rowOff>161925</xdr:rowOff>
    </xdr:to>
    <xdr:graphicFrame macro="">
      <xdr:nvGraphicFramePr>
        <xdr:cNvPr id="31767599" name="Chart 7">
          <a:extLst>
            <a:ext uri="{FF2B5EF4-FFF2-40B4-BE49-F238E27FC236}">
              <a16:creationId xmlns:a16="http://schemas.microsoft.com/office/drawing/2014/main" id="{00000000-0008-0000-0800-00002FB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35</xdr:row>
      <xdr:rowOff>0</xdr:rowOff>
    </xdr:from>
    <xdr:to>
      <xdr:col>16</xdr:col>
      <xdr:colOff>0</xdr:colOff>
      <xdr:row>35</xdr:row>
      <xdr:rowOff>0</xdr:rowOff>
    </xdr:to>
    <xdr:graphicFrame macro="">
      <xdr:nvGraphicFramePr>
        <xdr:cNvPr id="31767600" name="Chart 14">
          <a:extLst>
            <a:ext uri="{FF2B5EF4-FFF2-40B4-BE49-F238E27FC236}">
              <a16:creationId xmlns:a16="http://schemas.microsoft.com/office/drawing/2014/main" id="{00000000-0008-0000-0800-000030BC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29</xdr:row>
      <xdr:rowOff>0</xdr:rowOff>
    </xdr:from>
    <xdr:to>
      <xdr:col>17</xdr:col>
      <xdr:colOff>0</xdr:colOff>
      <xdr:row>29</xdr:row>
      <xdr:rowOff>0</xdr:rowOff>
    </xdr:to>
    <xdr:graphicFrame macro="">
      <xdr:nvGraphicFramePr>
        <xdr:cNvPr id="31768607" name="Chart 1">
          <a:extLst>
            <a:ext uri="{FF2B5EF4-FFF2-40B4-BE49-F238E27FC236}">
              <a16:creationId xmlns:a16="http://schemas.microsoft.com/office/drawing/2014/main" id="{00000000-0008-0000-0900-00001FC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19051</xdr:colOff>
      <xdr:row>28</xdr:row>
      <xdr:rowOff>190501</xdr:rowOff>
    </xdr:from>
    <xdr:to>
      <xdr:col>14</xdr:col>
      <xdr:colOff>133351</xdr:colOff>
      <xdr:row>51</xdr:row>
      <xdr:rowOff>180976</xdr:rowOff>
    </xdr:to>
    <xdr:graphicFrame macro="">
      <xdr:nvGraphicFramePr>
        <xdr:cNvPr id="31768608" name="Chart 2">
          <a:extLst>
            <a:ext uri="{FF2B5EF4-FFF2-40B4-BE49-F238E27FC236}">
              <a16:creationId xmlns:a16="http://schemas.microsoft.com/office/drawing/2014/main" id="{00000000-0008-0000-0900-000020C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29</xdr:row>
      <xdr:rowOff>0</xdr:rowOff>
    </xdr:from>
    <xdr:to>
      <xdr:col>17</xdr:col>
      <xdr:colOff>0</xdr:colOff>
      <xdr:row>29</xdr:row>
      <xdr:rowOff>0</xdr:rowOff>
    </xdr:to>
    <xdr:graphicFrame macro="">
      <xdr:nvGraphicFramePr>
        <xdr:cNvPr id="31769631" name="Chart 1">
          <a:extLst>
            <a:ext uri="{FF2B5EF4-FFF2-40B4-BE49-F238E27FC236}">
              <a16:creationId xmlns:a16="http://schemas.microsoft.com/office/drawing/2014/main" id="{00000000-0008-0000-0A00-00001FC4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28</xdr:row>
      <xdr:rowOff>114300</xdr:rowOff>
    </xdr:from>
    <xdr:to>
      <xdr:col>12</xdr:col>
      <xdr:colOff>638175</xdr:colOff>
      <xdr:row>53</xdr:row>
      <xdr:rowOff>0</xdr:rowOff>
    </xdr:to>
    <xdr:graphicFrame macro="">
      <xdr:nvGraphicFramePr>
        <xdr:cNvPr id="31769632" name="Chart 2">
          <a:extLst>
            <a:ext uri="{FF2B5EF4-FFF2-40B4-BE49-F238E27FC236}">
              <a16:creationId xmlns:a16="http://schemas.microsoft.com/office/drawing/2014/main" id="{00000000-0008-0000-0A00-000020C4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%202007_Exp%20CHI\EXP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CORDOVA\CONFIG~1\Temp\ARC347\liz\HA1_Exportaciones_2004_Anuario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c total"/>
      <sheetName val="1-Valor total"/>
      <sheetName val="1-Harina país"/>
      <sheetName val="Harina tipo país"/>
    </sheetNames>
    <sheetDataSet>
      <sheetData sheetId="0">
        <row r="4">
          <cell r="G4" t="str">
            <v>Ene</v>
          </cell>
          <cell r="H4" t="str">
            <v>Feb</v>
          </cell>
          <cell r="I4" t="str">
            <v>Mar</v>
          </cell>
          <cell r="J4" t="str">
            <v>Abr</v>
          </cell>
          <cell r="K4" t="str">
            <v>May</v>
          </cell>
          <cell r="L4" t="str">
            <v>Jun</v>
          </cell>
          <cell r="M4" t="str">
            <v>Jul</v>
          </cell>
          <cell r="N4" t="str">
            <v>Ago</v>
          </cell>
          <cell r="O4" t="str">
            <v>Set</v>
          </cell>
          <cell r="P4" t="str">
            <v>Oct</v>
          </cell>
          <cell r="Q4" t="str">
            <v>Nov</v>
          </cell>
          <cell r="R4" t="str">
            <v>Dic</v>
          </cell>
        </row>
        <row r="6">
          <cell r="G6">
            <v>169759</v>
          </cell>
          <cell r="H6">
            <v>221164</v>
          </cell>
          <cell r="I6">
            <v>171022</v>
          </cell>
          <cell r="J6">
            <v>120954</v>
          </cell>
          <cell r="K6">
            <v>130600</v>
          </cell>
          <cell r="L6">
            <v>162924</v>
          </cell>
          <cell r="M6">
            <v>252027</v>
          </cell>
          <cell r="N6">
            <v>188543</v>
          </cell>
          <cell r="O6">
            <v>172606</v>
          </cell>
          <cell r="P6">
            <v>108594</v>
          </cell>
          <cell r="Q6">
            <v>93793</v>
          </cell>
          <cell r="R6">
            <v>156796</v>
          </cell>
        </row>
        <row r="8">
          <cell r="G8">
            <v>27107</v>
          </cell>
          <cell r="H8">
            <v>36573</v>
          </cell>
          <cell r="I8">
            <v>46738</v>
          </cell>
          <cell r="J8">
            <v>42914</v>
          </cell>
          <cell r="K8">
            <v>33267</v>
          </cell>
          <cell r="L8">
            <v>26504</v>
          </cell>
          <cell r="M8">
            <v>25032</v>
          </cell>
          <cell r="N8">
            <v>25855</v>
          </cell>
          <cell r="O8">
            <v>16205</v>
          </cell>
          <cell r="P8">
            <v>20291</v>
          </cell>
          <cell r="Q8">
            <v>15597</v>
          </cell>
          <cell r="R8">
            <v>23568</v>
          </cell>
        </row>
        <row r="20">
          <cell r="G20">
            <v>141057</v>
          </cell>
          <cell r="H20">
            <v>182531</v>
          </cell>
          <cell r="I20">
            <v>121844</v>
          </cell>
          <cell r="J20">
            <v>75257</v>
          </cell>
          <cell r="K20">
            <v>94929</v>
          </cell>
          <cell r="L20">
            <v>134357</v>
          </cell>
          <cell r="M20">
            <v>224691</v>
          </cell>
          <cell r="N20">
            <v>159778</v>
          </cell>
          <cell r="O20">
            <v>155054</v>
          </cell>
          <cell r="P20">
            <v>86711</v>
          </cell>
          <cell r="Q20">
            <v>76118</v>
          </cell>
          <cell r="R20">
            <v>131678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c total"/>
      <sheetName val="1-Valor total"/>
      <sheetName val="1-Harina país"/>
      <sheetName val="Harina tipo país"/>
      <sheetName val="Enlatado cont país"/>
      <sheetName val="Congelado cont país"/>
      <sheetName val="Langostino país"/>
      <sheetName val="Acuicultura especie pais"/>
      <sheetName val="Sectores económicos"/>
    </sheetNames>
    <sheetDataSet>
      <sheetData sheetId="0"/>
      <sheetData sheetId="1"/>
      <sheetData sheetId="2"/>
      <sheetData sheetId="3"/>
      <sheetData sheetId="4"/>
      <sheetData sheetId="5">
        <row r="48">
          <cell r="C48" t="str">
            <v>EUROPA</v>
          </cell>
          <cell r="E48">
            <v>44.2</v>
          </cell>
          <cell r="K48" t="str">
            <v>ESPAÑA</v>
          </cell>
          <cell r="L48">
            <v>53250</v>
          </cell>
        </row>
        <row r="49">
          <cell r="C49" t="str">
            <v>AMERICA</v>
          </cell>
          <cell r="E49">
            <v>12</v>
          </cell>
          <cell r="K49" t="str">
            <v>FRANCIA</v>
          </cell>
          <cell r="L49">
            <v>3470</v>
          </cell>
        </row>
        <row r="50">
          <cell r="C50" t="str">
            <v>ASIA</v>
          </cell>
          <cell r="E50">
            <v>42.9</v>
          </cell>
          <cell r="K50" t="str">
            <v>ITALIA</v>
          </cell>
          <cell r="L50">
            <v>8194</v>
          </cell>
        </row>
        <row r="51">
          <cell r="C51" t="str">
            <v>AFRICA</v>
          </cell>
          <cell r="E51">
            <v>0.8</v>
          </cell>
          <cell r="K51" t="str">
            <v>ESTADOS UNIDOS</v>
          </cell>
          <cell r="L51">
            <v>11628</v>
          </cell>
        </row>
        <row r="52">
          <cell r="C52" t="str">
            <v>OCEANIA</v>
          </cell>
          <cell r="E52">
            <v>0.03</v>
          </cell>
          <cell r="K52" t="str">
            <v>CHINA</v>
          </cell>
          <cell r="L52">
            <v>43265</v>
          </cell>
        </row>
        <row r="53">
          <cell r="K53" t="str">
            <v>JAPON</v>
          </cell>
          <cell r="L53">
            <v>4522</v>
          </cell>
        </row>
        <row r="54">
          <cell r="K54" t="str">
            <v>COREA</v>
          </cell>
          <cell r="L54">
            <v>22763</v>
          </cell>
        </row>
        <row r="55">
          <cell r="K55" t="str">
            <v>OTROS</v>
          </cell>
          <cell r="L55">
            <v>28071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8"/>
  <sheetViews>
    <sheetView showGridLines="0" zoomScale="90" zoomScaleNormal="90" workbookViewId="0">
      <selection activeCell="S70" sqref="S70"/>
    </sheetView>
  </sheetViews>
  <sheetFormatPr baseColWidth="10" defaultColWidth="9.77734375" defaultRowHeight="12.75" x14ac:dyDescent="0.2"/>
  <cols>
    <col min="1" max="1" width="0.88671875" style="294" customWidth="1"/>
    <col min="2" max="2" width="0.21875" style="294" customWidth="1"/>
    <col min="3" max="3" width="2.88671875" style="294" customWidth="1"/>
    <col min="4" max="4" width="3.21875" style="294" customWidth="1"/>
    <col min="5" max="5" width="20.6640625" style="294" customWidth="1"/>
    <col min="6" max="6" width="9.21875" style="294" customWidth="1"/>
    <col min="7" max="8" width="9.88671875" style="294" bestFit="1" customWidth="1"/>
    <col min="9" max="10" width="9.33203125" style="294" bestFit="1" customWidth="1"/>
    <col min="11" max="11" width="9" style="294" bestFit="1" customWidth="1"/>
    <col min="12" max="12" width="9.33203125" style="294" bestFit="1" customWidth="1"/>
    <col min="13" max="13" width="9.88671875" style="294" bestFit="1" customWidth="1"/>
    <col min="14" max="14" width="7.88671875" style="294" customWidth="1"/>
    <col min="15" max="15" width="9.88671875" style="294" bestFit="1" customWidth="1"/>
    <col min="16" max="16" width="7.88671875" style="294" customWidth="1"/>
    <col min="17" max="17" width="9.33203125" style="294" bestFit="1" customWidth="1"/>
    <col min="18" max="18" width="9.88671875" style="294" bestFit="1" customWidth="1"/>
    <col min="19" max="19" width="0.5546875" style="294" customWidth="1"/>
    <col min="20" max="20" width="2" style="294" customWidth="1"/>
    <col min="21" max="21" width="9.77734375" style="296" customWidth="1"/>
    <col min="22" max="118" width="9.77734375" style="294" customWidth="1"/>
    <col min="119" max="121" width="1.21875" style="294" customWidth="1"/>
    <col min="122" max="122" width="9.77734375" style="294" customWidth="1"/>
    <col min="123" max="123" width="1.21875" style="294" customWidth="1"/>
    <col min="124" max="16384" width="9.77734375" style="294"/>
  </cols>
  <sheetData>
    <row r="1" spans="1:21" ht="25.5" customHeight="1" x14ac:dyDescent="0.25">
      <c r="C1" s="715" t="s">
        <v>0</v>
      </c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5"/>
    </row>
    <row r="2" spans="1:21" ht="15.75" x14ac:dyDescent="0.25">
      <c r="B2" s="297"/>
      <c r="C2" s="716" t="s">
        <v>1</v>
      </c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1:21" s="319" customFormat="1" x14ac:dyDescent="0.2">
      <c r="B3" s="321"/>
      <c r="C3" s="322"/>
      <c r="D3" s="322"/>
      <c r="E3" s="322"/>
      <c r="F3" s="323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U3" s="327"/>
    </row>
    <row r="4" spans="1:21" s="288" customFormat="1" ht="39" customHeight="1" x14ac:dyDescent="0.25">
      <c r="B4" s="709"/>
      <c r="C4" s="717" t="s">
        <v>2</v>
      </c>
      <c r="D4" s="718"/>
      <c r="E4" s="719"/>
      <c r="F4" s="329" t="s">
        <v>3</v>
      </c>
      <c r="G4" s="330" t="s">
        <v>4</v>
      </c>
      <c r="H4" s="330" t="s">
        <v>5</v>
      </c>
      <c r="I4" s="330" t="s">
        <v>6</v>
      </c>
      <c r="J4" s="330" t="s">
        <v>7</v>
      </c>
      <c r="K4" s="330" t="s">
        <v>8</v>
      </c>
      <c r="L4" s="330" t="s">
        <v>9</v>
      </c>
      <c r="M4" s="330" t="s">
        <v>10</v>
      </c>
      <c r="N4" s="330" t="s">
        <v>11</v>
      </c>
      <c r="O4" s="330" t="s">
        <v>12</v>
      </c>
      <c r="P4" s="330" t="s">
        <v>13</v>
      </c>
      <c r="Q4" s="330" t="s">
        <v>14</v>
      </c>
      <c r="R4" s="331" t="s">
        <v>15</v>
      </c>
      <c r="S4" s="341"/>
      <c r="U4" s="313"/>
    </row>
    <row r="5" spans="1:21" s="288" customFormat="1" ht="14.25" x14ac:dyDescent="0.2">
      <c r="B5" s="298"/>
      <c r="C5" s="333"/>
      <c r="D5" s="334"/>
      <c r="E5" s="334"/>
      <c r="F5" s="335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42"/>
      <c r="U5" s="313"/>
    </row>
    <row r="6" spans="1:21" s="289" customFormat="1" ht="18.75" customHeight="1" x14ac:dyDescent="0.2">
      <c r="B6" s="299"/>
      <c r="C6" s="720" t="s">
        <v>3</v>
      </c>
      <c r="D6" s="721"/>
      <c r="E6" s="721"/>
      <c r="F6" s="368">
        <f t="shared" ref="F6:R6" si="0">+F8+F20+F27</f>
        <v>1559248.8951249991</v>
      </c>
      <c r="G6" s="368">
        <f t="shared" si="0"/>
        <v>116314.052113</v>
      </c>
      <c r="H6" s="368">
        <f t="shared" si="0"/>
        <v>110585.644147</v>
      </c>
      <c r="I6" s="368">
        <f t="shared" si="0"/>
        <v>96451.992689000006</v>
      </c>
      <c r="J6" s="368">
        <f t="shared" si="0"/>
        <v>47701.187335000002</v>
      </c>
      <c r="K6" s="368">
        <f t="shared" si="0"/>
        <v>45446.257604999999</v>
      </c>
      <c r="L6" s="368">
        <f t="shared" si="0"/>
        <v>78767.088996999999</v>
      </c>
      <c r="M6" s="368">
        <f t="shared" si="0"/>
        <v>244825.081362</v>
      </c>
      <c r="N6" s="368">
        <f t="shared" si="0"/>
        <v>280736.31807499903</v>
      </c>
      <c r="O6" s="368">
        <f t="shared" si="0"/>
        <v>204682.08958699999</v>
      </c>
      <c r="P6" s="368">
        <f t="shared" si="0"/>
        <v>134742.597653</v>
      </c>
      <c r="Q6" s="368">
        <f t="shared" si="0"/>
        <v>70857.282066</v>
      </c>
      <c r="R6" s="368">
        <f t="shared" si="0"/>
        <v>128139.30349599999</v>
      </c>
      <c r="S6" s="343"/>
      <c r="U6" s="314"/>
    </row>
    <row r="7" spans="1:21" s="288" customFormat="1" ht="18.75" customHeight="1" x14ac:dyDescent="0.2">
      <c r="B7" s="298"/>
      <c r="C7" s="337"/>
      <c r="D7" s="144"/>
      <c r="E7" s="144"/>
      <c r="F7" s="369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42"/>
      <c r="U7" s="313"/>
    </row>
    <row r="8" spans="1:21" s="289" customFormat="1" ht="18.75" customHeight="1" x14ac:dyDescent="0.2">
      <c r="B8" s="299"/>
      <c r="C8" s="338"/>
      <c r="D8" s="339" t="s">
        <v>16</v>
      </c>
      <c r="E8" s="339"/>
      <c r="F8" s="368">
        <f>+F10+F13+F17</f>
        <v>532619.25512699981</v>
      </c>
      <c r="G8" s="368">
        <f>SUM(G10,G13,G17)</f>
        <v>26944.142128</v>
      </c>
      <c r="H8" s="368">
        <f t="shared" ref="H8:R8" si="1">+H10+H13+H17</f>
        <v>42979.312477999898</v>
      </c>
      <c r="I8" s="368">
        <f t="shared" si="1"/>
        <v>40251.031072000005</v>
      </c>
      <c r="J8" s="368">
        <f t="shared" si="1"/>
        <v>23257.272140999998</v>
      </c>
      <c r="K8" s="368">
        <f t="shared" si="1"/>
        <v>21464.781564999997</v>
      </c>
      <c r="L8" s="368">
        <f t="shared" si="1"/>
        <v>20655.877926000001</v>
      </c>
      <c r="M8" s="368">
        <f t="shared" si="1"/>
        <v>42883.437638999894</v>
      </c>
      <c r="N8" s="368">
        <f t="shared" si="1"/>
        <v>64675.819392999998</v>
      </c>
      <c r="O8" s="368">
        <f t="shared" si="1"/>
        <v>60955.434578</v>
      </c>
      <c r="P8" s="368">
        <f t="shared" si="1"/>
        <v>86551.678167000005</v>
      </c>
      <c r="Q8" s="368">
        <f t="shared" si="1"/>
        <v>57624.627132999995</v>
      </c>
      <c r="R8" s="368">
        <f t="shared" si="1"/>
        <v>44375.840906999998</v>
      </c>
      <c r="S8" s="343"/>
      <c r="U8" s="314"/>
    </row>
    <row r="9" spans="1:21" s="288" customFormat="1" ht="18.75" customHeight="1" x14ac:dyDescent="0.2">
      <c r="B9" s="298"/>
      <c r="C9" s="345"/>
      <c r="D9" s="14"/>
      <c r="E9" s="14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42"/>
      <c r="U9" s="313"/>
    </row>
    <row r="10" spans="1:21" s="288" customFormat="1" ht="18.75" customHeight="1" x14ac:dyDescent="0.2">
      <c r="B10" s="298"/>
      <c r="C10" s="361"/>
      <c r="D10" s="366" t="s">
        <v>17</v>
      </c>
      <c r="E10" s="365" t="s">
        <v>18</v>
      </c>
      <c r="F10" s="372">
        <f t="shared" ref="F10:R10" si="2">+F11</f>
        <v>20587.464178000002</v>
      </c>
      <c r="G10" s="372">
        <f t="shared" si="2"/>
        <v>1697.0323980000001</v>
      </c>
      <c r="H10" s="372">
        <f t="shared" si="2"/>
        <v>1484.789301</v>
      </c>
      <c r="I10" s="372">
        <f t="shared" si="2"/>
        <v>1777.484641</v>
      </c>
      <c r="J10" s="372">
        <f t="shared" si="2"/>
        <v>1688.2639999999999</v>
      </c>
      <c r="K10" s="372">
        <f t="shared" si="2"/>
        <v>1812.44</v>
      </c>
      <c r="L10" s="372">
        <f t="shared" si="2"/>
        <v>1924.737259</v>
      </c>
      <c r="M10" s="372">
        <f t="shared" si="2"/>
        <v>1855.6130290000001</v>
      </c>
      <c r="N10" s="372">
        <f t="shared" si="2"/>
        <v>1631.649343</v>
      </c>
      <c r="O10" s="372">
        <f t="shared" si="2"/>
        <v>1859.714048</v>
      </c>
      <c r="P10" s="372">
        <f t="shared" si="2"/>
        <v>1300.92182</v>
      </c>
      <c r="Q10" s="372">
        <f t="shared" si="2"/>
        <v>1237.6907779999999</v>
      </c>
      <c r="R10" s="372">
        <f t="shared" si="2"/>
        <v>2317.1275609999998</v>
      </c>
      <c r="S10" s="362"/>
      <c r="U10" s="313"/>
    </row>
    <row r="11" spans="1:21" s="288" customFormat="1" ht="18.75" customHeight="1" x14ac:dyDescent="0.2">
      <c r="B11" s="298"/>
      <c r="C11" s="345"/>
      <c r="D11" s="346"/>
      <c r="E11" s="347" t="s">
        <v>19</v>
      </c>
      <c r="F11" s="373">
        <f>SUM(G11:R11)</f>
        <v>20587.464178000002</v>
      </c>
      <c r="G11" s="374">
        <v>1697.0323980000001</v>
      </c>
      <c r="H11" s="374">
        <v>1484.789301</v>
      </c>
      <c r="I11" s="374">
        <v>1777.484641</v>
      </c>
      <c r="J11" s="374">
        <v>1688.2639999999999</v>
      </c>
      <c r="K11" s="374">
        <v>1812.44</v>
      </c>
      <c r="L11" s="374">
        <v>1924.737259</v>
      </c>
      <c r="M11" s="374">
        <v>1855.6130290000001</v>
      </c>
      <c r="N11" s="374">
        <v>1631.649343</v>
      </c>
      <c r="O11" s="374">
        <v>1859.714048</v>
      </c>
      <c r="P11" s="374">
        <v>1300.92182</v>
      </c>
      <c r="Q11" s="374">
        <v>1237.6907779999999</v>
      </c>
      <c r="R11" s="374">
        <v>2317.1275609999998</v>
      </c>
      <c r="S11" s="342"/>
      <c r="U11" s="313"/>
    </row>
    <row r="12" spans="1:21" s="320" customFormat="1" ht="13.5" customHeight="1" x14ac:dyDescent="0.2">
      <c r="B12" s="324"/>
      <c r="C12" s="348"/>
      <c r="D12" s="349"/>
      <c r="E12" s="350"/>
      <c r="F12" s="375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51"/>
      <c r="U12" s="328"/>
    </row>
    <row r="13" spans="1:21" s="288" customFormat="1" ht="18.75" customHeight="1" x14ac:dyDescent="0.2">
      <c r="A13" s="363"/>
      <c r="B13" s="364"/>
      <c r="C13" s="361"/>
      <c r="D13" s="366" t="s">
        <v>20</v>
      </c>
      <c r="E13" s="365" t="s">
        <v>21</v>
      </c>
      <c r="F13" s="372">
        <f t="shared" ref="F13:R13" si="3">+F14+F15</f>
        <v>469666.46365099982</v>
      </c>
      <c r="G13" s="372">
        <f t="shared" si="3"/>
        <v>20838.016636</v>
      </c>
      <c r="H13" s="372">
        <f t="shared" si="3"/>
        <v>38310.593812999898</v>
      </c>
      <c r="I13" s="372">
        <f t="shared" si="3"/>
        <v>34147.743770000001</v>
      </c>
      <c r="J13" s="372">
        <f t="shared" si="3"/>
        <v>19844</v>
      </c>
      <c r="K13" s="372">
        <f t="shared" si="3"/>
        <v>17609.108090999998</v>
      </c>
      <c r="L13" s="372">
        <f t="shared" si="3"/>
        <v>16159.557269000001</v>
      </c>
      <c r="M13" s="372">
        <f t="shared" si="3"/>
        <v>38308.444071999897</v>
      </c>
      <c r="N13" s="372">
        <f t="shared" si="3"/>
        <v>57959</v>
      </c>
      <c r="O13" s="372">
        <f t="shared" si="3"/>
        <v>56153</v>
      </c>
      <c r="P13" s="372">
        <f t="shared" si="3"/>
        <v>80010</v>
      </c>
      <c r="Q13" s="372">
        <f t="shared" si="3"/>
        <v>52102</v>
      </c>
      <c r="R13" s="372">
        <f t="shared" si="3"/>
        <v>38225</v>
      </c>
      <c r="S13" s="362"/>
      <c r="U13" s="313"/>
    </row>
    <row r="14" spans="1:21" s="288" customFormat="1" ht="18.75" customHeight="1" x14ac:dyDescent="0.2">
      <c r="B14" s="298"/>
      <c r="C14" s="345"/>
      <c r="D14" s="346"/>
      <c r="E14" s="347" t="s">
        <v>19</v>
      </c>
      <c r="F14" s="377">
        <f>SUM(G14:R14)</f>
        <v>465551.46365099982</v>
      </c>
      <c r="G14" s="374">
        <v>20719.016636</v>
      </c>
      <c r="H14" s="374">
        <v>38022.593812999898</v>
      </c>
      <c r="I14" s="374">
        <v>33849.743770000001</v>
      </c>
      <c r="J14" s="374">
        <v>19602</v>
      </c>
      <c r="K14" s="374">
        <v>17334.108090999998</v>
      </c>
      <c r="L14" s="374">
        <v>15805.557269000001</v>
      </c>
      <c r="M14" s="374">
        <v>37837.444071999897</v>
      </c>
      <c r="N14" s="374">
        <v>57558</v>
      </c>
      <c r="O14" s="374">
        <v>55927</v>
      </c>
      <c r="P14" s="374">
        <v>79571</v>
      </c>
      <c r="Q14" s="374">
        <v>51621</v>
      </c>
      <c r="R14" s="374">
        <v>37704</v>
      </c>
      <c r="S14" s="352"/>
      <c r="U14" s="313"/>
    </row>
    <row r="15" spans="1:21" s="288" customFormat="1" ht="18.75" customHeight="1" x14ac:dyDescent="0.2">
      <c r="B15" s="298"/>
      <c r="C15" s="345"/>
      <c r="D15" s="346"/>
      <c r="E15" s="347" t="s">
        <v>22</v>
      </c>
      <c r="F15" s="377">
        <f>SUM(G15:R15)</f>
        <v>4115</v>
      </c>
      <c r="G15" s="374">
        <v>119</v>
      </c>
      <c r="H15" s="374">
        <v>288</v>
      </c>
      <c r="I15" s="374">
        <v>298</v>
      </c>
      <c r="J15" s="374">
        <v>242</v>
      </c>
      <c r="K15" s="374">
        <v>275</v>
      </c>
      <c r="L15" s="374">
        <v>354</v>
      </c>
      <c r="M15" s="374">
        <v>471</v>
      </c>
      <c r="N15" s="374">
        <v>401</v>
      </c>
      <c r="O15" s="374">
        <v>226</v>
      </c>
      <c r="P15" s="374">
        <v>439</v>
      </c>
      <c r="Q15" s="374">
        <v>481</v>
      </c>
      <c r="R15" s="374">
        <v>521</v>
      </c>
      <c r="S15" s="352"/>
      <c r="U15" s="313"/>
    </row>
    <row r="16" spans="1:21" s="288" customFormat="1" ht="10.5" customHeight="1" x14ac:dyDescent="0.2">
      <c r="B16" s="298"/>
      <c r="C16" s="345"/>
      <c r="D16" s="346"/>
      <c r="E16" s="34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42"/>
      <c r="U16" s="313"/>
    </row>
    <row r="17" spans="2:40" s="288" customFormat="1" ht="18.75" customHeight="1" x14ac:dyDescent="0.2">
      <c r="B17" s="298"/>
      <c r="C17" s="361"/>
      <c r="D17" s="366" t="s">
        <v>23</v>
      </c>
      <c r="E17" s="365" t="s">
        <v>24</v>
      </c>
      <c r="F17" s="372">
        <f t="shared" ref="F17:R17" si="4">+F18</f>
        <v>42365.327297999997</v>
      </c>
      <c r="G17" s="372">
        <f t="shared" si="4"/>
        <v>4409.0930939999998</v>
      </c>
      <c r="H17" s="372">
        <f t="shared" si="4"/>
        <v>3183.9293640000001</v>
      </c>
      <c r="I17" s="372">
        <f t="shared" si="4"/>
        <v>4325.8026609999997</v>
      </c>
      <c r="J17" s="372">
        <f t="shared" si="4"/>
        <v>1725.008141</v>
      </c>
      <c r="K17" s="372">
        <f t="shared" si="4"/>
        <v>2043.2334739999999</v>
      </c>
      <c r="L17" s="372">
        <f t="shared" si="4"/>
        <v>2571.5833980000002</v>
      </c>
      <c r="M17" s="372">
        <f t="shared" si="4"/>
        <v>2719.3805379999999</v>
      </c>
      <c r="N17" s="372">
        <f t="shared" si="4"/>
        <v>5085.1700499999997</v>
      </c>
      <c r="O17" s="372">
        <f t="shared" si="4"/>
        <v>2942.7205300000001</v>
      </c>
      <c r="P17" s="372">
        <f t="shared" si="4"/>
        <v>5240.7563469999996</v>
      </c>
      <c r="Q17" s="372">
        <f t="shared" si="4"/>
        <v>4284.9363549999998</v>
      </c>
      <c r="R17" s="372">
        <f t="shared" si="4"/>
        <v>3833.713346</v>
      </c>
      <c r="S17" s="367"/>
      <c r="U17" s="313"/>
    </row>
    <row r="18" spans="2:40" s="288" customFormat="1" ht="18.75" customHeight="1" x14ac:dyDescent="0.2">
      <c r="B18" s="298"/>
      <c r="C18" s="345"/>
      <c r="D18" s="346"/>
      <c r="E18" s="347" t="s">
        <v>19</v>
      </c>
      <c r="F18" s="377">
        <f>SUM(G18:R18)</f>
        <v>42365.327297999997</v>
      </c>
      <c r="G18" s="377">
        <v>4409.0930939999998</v>
      </c>
      <c r="H18" s="377">
        <v>3183.9293640000001</v>
      </c>
      <c r="I18" s="377">
        <v>4325.8026609999997</v>
      </c>
      <c r="J18" s="377">
        <v>1725.008141</v>
      </c>
      <c r="K18" s="377">
        <v>2043.2334739999999</v>
      </c>
      <c r="L18" s="377">
        <v>2571.5833980000002</v>
      </c>
      <c r="M18" s="377">
        <v>2719.3805379999999</v>
      </c>
      <c r="N18" s="377">
        <v>5085.1700499999997</v>
      </c>
      <c r="O18" s="377">
        <v>2942.7205300000001</v>
      </c>
      <c r="P18" s="377">
        <v>5240.7563469999996</v>
      </c>
      <c r="Q18" s="377">
        <v>4284.9363549999998</v>
      </c>
      <c r="R18" s="377">
        <v>3833.713346</v>
      </c>
      <c r="S18" s="352"/>
      <c r="U18" s="313"/>
    </row>
    <row r="19" spans="2:40" s="288" customFormat="1" ht="10.5" customHeight="1" x14ac:dyDescent="0.2">
      <c r="B19" s="298"/>
      <c r="C19" s="345"/>
      <c r="D19" s="347"/>
      <c r="E19" s="347"/>
      <c r="F19" s="371"/>
      <c r="G19" s="371"/>
      <c r="H19" s="378"/>
      <c r="I19" s="378"/>
      <c r="J19" s="378"/>
      <c r="K19" s="378"/>
      <c r="L19" s="378"/>
      <c r="M19" s="378"/>
      <c r="N19" s="378"/>
      <c r="O19" s="378"/>
      <c r="P19" s="378"/>
      <c r="Q19" s="378"/>
      <c r="R19" s="371"/>
      <c r="S19" s="342"/>
      <c r="U19" s="313"/>
    </row>
    <row r="20" spans="2:40" s="289" customFormat="1" ht="18.75" customHeight="1" x14ac:dyDescent="0.2">
      <c r="B20" s="299"/>
      <c r="C20" s="338"/>
      <c r="D20" s="339" t="s">
        <v>25</v>
      </c>
      <c r="E20" s="339"/>
      <c r="F20" s="368">
        <f t="shared" ref="F20:R20" si="5">SUM(F22:F25)</f>
        <v>1007433.504871</v>
      </c>
      <c r="G20" s="368">
        <f t="shared" si="5"/>
        <v>88743.704339999997</v>
      </c>
      <c r="H20" s="368">
        <f t="shared" si="5"/>
        <v>66890.422365999999</v>
      </c>
      <c r="I20" s="368">
        <f t="shared" si="5"/>
        <v>54640.197189999999</v>
      </c>
      <c r="J20" s="368">
        <f t="shared" si="5"/>
        <v>23578.899902000001</v>
      </c>
      <c r="K20" s="368">
        <f t="shared" si="5"/>
        <v>22630.590540000001</v>
      </c>
      <c r="L20" s="368">
        <f t="shared" si="5"/>
        <v>55783.601809</v>
      </c>
      <c r="M20" s="368">
        <f t="shared" si="5"/>
        <v>199393.14690999998</v>
      </c>
      <c r="N20" s="368">
        <f t="shared" si="5"/>
        <v>214917.996805</v>
      </c>
      <c r="O20" s="368">
        <f t="shared" si="5"/>
        <v>142939.20270199998</v>
      </c>
      <c r="P20" s="368">
        <f t="shared" si="5"/>
        <v>46843.364274</v>
      </c>
      <c r="Q20" s="368">
        <f t="shared" si="5"/>
        <v>11833.24821</v>
      </c>
      <c r="R20" s="368">
        <f t="shared" si="5"/>
        <v>79239.129822999996</v>
      </c>
      <c r="S20" s="353"/>
      <c r="U20" s="314"/>
    </row>
    <row r="21" spans="2:40" s="288" customFormat="1" ht="18.75" customHeight="1" x14ac:dyDescent="0.2">
      <c r="B21" s="298"/>
      <c r="C21" s="345"/>
      <c r="D21" s="347"/>
      <c r="E21" s="34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42"/>
      <c r="U21" s="313"/>
    </row>
    <row r="22" spans="2:40" s="288" customFormat="1" ht="18.75" customHeight="1" x14ac:dyDescent="0.2">
      <c r="B22" s="298"/>
      <c r="C22" s="345"/>
      <c r="D22" s="346"/>
      <c r="E22" s="354" t="s">
        <v>26</v>
      </c>
      <c r="F22" s="379">
        <f>SUM(G22:R22)</f>
        <v>858925.28696299996</v>
      </c>
      <c r="G22" s="377">
        <v>84634.25</v>
      </c>
      <c r="H22" s="377">
        <v>53522.26</v>
      </c>
      <c r="I22" s="377">
        <v>42678.451999999997</v>
      </c>
      <c r="J22" s="377">
        <v>17129.094963</v>
      </c>
      <c r="K22" s="377">
        <v>10814.33</v>
      </c>
      <c r="L22" s="377">
        <v>51829.834999999999</v>
      </c>
      <c r="M22" s="377">
        <v>181384.99299999999</v>
      </c>
      <c r="N22" s="377">
        <v>189740.27799999999</v>
      </c>
      <c r="O22" s="377">
        <v>128172.815</v>
      </c>
      <c r="P22" s="377">
        <v>22058.267</v>
      </c>
      <c r="Q22" s="377">
        <v>6545.3310000000001</v>
      </c>
      <c r="R22" s="377">
        <v>70415.380999999994</v>
      </c>
      <c r="S22" s="342"/>
      <c r="U22" s="313"/>
    </row>
    <row r="23" spans="2:40" s="288" customFormat="1" ht="18.75" customHeight="1" x14ac:dyDescent="0.2">
      <c r="B23" s="298"/>
      <c r="C23" s="345"/>
      <c r="D23" s="346"/>
      <c r="E23" s="354" t="s">
        <v>27</v>
      </c>
      <c r="F23" s="379">
        <f>SUM(G23:R23)</f>
        <v>4421.5883400000012</v>
      </c>
      <c r="G23" s="377">
        <v>917.81434000000002</v>
      </c>
      <c r="H23" s="377">
        <v>946.09100000000001</v>
      </c>
      <c r="I23" s="377">
        <v>326.09300000000002</v>
      </c>
      <c r="J23" s="377">
        <v>310.99</v>
      </c>
      <c r="K23" s="377">
        <v>564.86</v>
      </c>
      <c r="L23" s="377">
        <v>277.31</v>
      </c>
      <c r="M23" s="377">
        <v>229.13</v>
      </c>
      <c r="N23" s="377">
        <v>55.32</v>
      </c>
      <c r="O23" s="377">
        <v>340.17</v>
      </c>
      <c r="P23" s="377">
        <v>135.66</v>
      </c>
      <c r="Q23" s="377">
        <v>89.26</v>
      </c>
      <c r="R23" s="377">
        <v>228.89</v>
      </c>
      <c r="S23" s="342"/>
      <c r="U23" s="313"/>
    </row>
    <row r="24" spans="2:40" s="288" customFormat="1" ht="18.75" customHeight="1" x14ac:dyDescent="0.2">
      <c r="B24" s="298"/>
      <c r="C24" s="345"/>
      <c r="D24" s="346"/>
      <c r="E24" s="347" t="s">
        <v>28</v>
      </c>
      <c r="F24" s="377">
        <f>SUM(G24:R24)</f>
        <v>108251.02000000002</v>
      </c>
      <c r="G24" s="374">
        <v>1539.26</v>
      </c>
      <c r="H24" s="374">
        <v>7665.91</v>
      </c>
      <c r="I24" s="374">
        <v>9339.4050000000007</v>
      </c>
      <c r="J24" s="374">
        <v>3754.61</v>
      </c>
      <c r="K24" s="374">
        <v>7573.38</v>
      </c>
      <c r="L24" s="374">
        <v>1537.61</v>
      </c>
      <c r="M24" s="374">
        <v>13188.5</v>
      </c>
      <c r="N24" s="374">
        <v>23458.365000000002</v>
      </c>
      <c r="O24" s="374">
        <v>11001.79</v>
      </c>
      <c r="P24" s="374">
        <v>20132.005000000001</v>
      </c>
      <c r="Q24" s="374">
        <v>3522.22</v>
      </c>
      <c r="R24" s="374">
        <v>5537.9650000000001</v>
      </c>
      <c r="S24" s="342"/>
      <c r="U24" s="313"/>
    </row>
    <row r="25" spans="2:40" s="288" customFormat="1" ht="18.75" customHeight="1" x14ac:dyDescent="0.2">
      <c r="B25" s="298"/>
      <c r="C25" s="345"/>
      <c r="D25" s="355"/>
      <c r="E25" s="347" t="s">
        <v>29</v>
      </c>
      <c r="F25" s="377">
        <f>SUM(G25:R25)</f>
        <v>35835.609567999993</v>
      </c>
      <c r="G25" s="377">
        <v>1652.38</v>
      </c>
      <c r="H25" s="377">
        <v>4756.1613660000003</v>
      </c>
      <c r="I25" s="377">
        <v>2296.24719</v>
      </c>
      <c r="J25" s="377">
        <v>2384.2049390000002</v>
      </c>
      <c r="K25" s="377">
        <v>3678.02054</v>
      </c>
      <c r="L25" s="377">
        <v>2138.8468090000001</v>
      </c>
      <c r="M25" s="377">
        <v>4590.5239099999999</v>
      </c>
      <c r="N25" s="377">
        <v>1664.033805</v>
      </c>
      <c r="O25" s="377">
        <v>3424.427702</v>
      </c>
      <c r="P25" s="377">
        <v>4517.4322739999998</v>
      </c>
      <c r="Q25" s="377">
        <v>1676.4372100000001</v>
      </c>
      <c r="R25" s="377">
        <v>3056.8938229999999</v>
      </c>
      <c r="S25" s="342"/>
      <c r="U25" s="313"/>
    </row>
    <row r="26" spans="2:40" s="288" customFormat="1" ht="10.5" customHeight="1" x14ac:dyDescent="0.2">
      <c r="B26" s="298"/>
      <c r="C26" s="345"/>
      <c r="D26" s="347"/>
      <c r="E26" s="34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42"/>
      <c r="U26" s="313"/>
    </row>
    <row r="27" spans="2:40" s="289" customFormat="1" ht="18.75" customHeight="1" x14ac:dyDescent="0.2">
      <c r="B27" s="299"/>
      <c r="C27" s="338"/>
      <c r="D27" s="339" t="s">
        <v>30</v>
      </c>
      <c r="E27" s="339"/>
      <c r="F27" s="368">
        <f>SUM(G27:R27)</f>
        <v>19196.135126999288</v>
      </c>
      <c r="G27" s="368">
        <v>626.20564499999455</v>
      </c>
      <c r="H27" s="368">
        <v>715.90930300009495</v>
      </c>
      <c r="I27" s="368">
        <v>1560.7644270000019</v>
      </c>
      <c r="J27" s="368">
        <v>865.01529200000368</v>
      </c>
      <c r="K27" s="368">
        <v>1350.8854999999967</v>
      </c>
      <c r="L27" s="368">
        <v>2327.6092619999981</v>
      </c>
      <c r="M27" s="368">
        <v>2548.4968130001216</v>
      </c>
      <c r="N27" s="368">
        <v>1142.501876999042</v>
      </c>
      <c r="O27" s="368">
        <v>787.45230700002867</v>
      </c>
      <c r="P27" s="368">
        <v>1347.5552120000066</v>
      </c>
      <c r="Q27" s="368">
        <v>1399.4067230000073</v>
      </c>
      <c r="R27" s="368">
        <v>4524.3327659999923</v>
      </c>
      <c r="S27" s="353"/>
      <c r="U27" s="314"/>
    </row>
    <row r="28" spans="2:40" s="288" customFormat="1" ht="14.25" x14ac:dyDescent="0.2">
      <c r="B28" s="298"/>
      <c r="C28" s="356"/>
      <c r="D28" s="357"/>
      <c r="E28" s="357"/>
      <c r="F28" s="358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60"/>
      <c r="U28" s="313"/>
    </row>
    <row r="29" spans="2:40" ht="3.75" customHeight="1" x14ac:dyDescent="0.2">
      <c r="B29" s="297"/>
      <c r="C29" s="14"/>
      <c r="D29" s="14"/>
      <c r="E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2:40" ht="14.25" x14ac:dyDescent="0.2">
      <c r="B30" s="297"/>
      <c r="C30" s="144" t="s">
        <v>31</v>
      </c>
      <c r="D30" s="14"/>
      <c r="E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2:40" s="290" customFormat="1" x14ac:dyDescent="0.2">
      <c r="B31" s="10"/>
      <c r="C31" s="14" t="s">
        <v>32</v>
      </c>
      <c r="D31" s="10"/>
      <c r="E31" s="1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U31" s="315"/>
      <c r="V31" s="712"/>
      <c r="W31" s="712"/>
      <c r="X31" s="712"/>
      <c r="Y31" s="712"/>
      <c r="Z31" s="712"/>
      <c r="AA31" s="712"/>
      <c r="AB31" s="712"/>
      <c r="AC31" s="712"/>
      <c r="AD31" s="712"/>
      <c r="AE31" s="712"/>
      <c r="AF31" s="712"/>
      <c r="AG31" s="712"/>
      <c r="AH31" s="712"/>
      <c r="AI31" s="712"/>
      <c r="AJ31" s="712"/>
      <c r="AK31" s="712"/>
      <c r="AL31" s="712"/>
      <c r="AM31" s="712"/>
      <c r="AN31" s="712"/>
    </row>
    <row r="32" spans="2:40" x14ac:dyDescent="0.2">
      <c r="B32" s="14"/>
      <c r="C32" s="14"/>
      <c r="D32" s="14"/>
      <c r="E32" s="14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V32" s="713"/>
      <c r="W32" s="713"/>
      <c r="X32" s="713"/>
      <c r="Y32" s="713"/>
      <c r="Z32" s="713"/>
      <c r="AA32" s="713"/>
      <c r="AB32" s="713"/>
      <c r="AC32" s="713"/>
      <c r="AD32" s="713"/>
      <c r="AE32" s="713"/>
      <c r="AF32" s="713"/>
      <c r="AG32" s="713"/>
      <c r="AH32" s="713"/>
      <c r="AI32" s="713"/>
      <c r="AJ32" s="713"/>
      <c r="AK32" s="713"/>
      <c r="AL32" s="713"/>
      <c r="AM32" s="713"/>
      <c r="AN32" s="713"/>
    </row>
    <row r="33" spans="2:40" ht="15" x14ac:dyDescent="0.2">
      <c r="B33" s="14"/>
      <c r="C33" s="14"/>
      <c r="D33" s="14"/>
      <c r="E33" s="14"/>
      <c r="F33" s="326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V33" s="713"/>
      <c r="W33" s="713"/>
      <c r="X33" s="713"/>
      <c r="Y33" s="713"/>
      <c r="Z33" s="713"/>
      <c r="AA33" s="713"/>
      <c r="AB33" s="713"/>
      <c r="AC33" s="713"/>
      <c r="AD33" s="713"/>
      <c r="AE33" s="713"/>
      <c r="AF33" s="713"/>
      <c r="AG33" s="713"/>
      <c r="AH33" s="713"/>
      <c r="AI33" s="713"/>
      <c r="AJ33" s="713"/>
      <c r="AK33" s="713"/>
      <c r="AL33" s="713"/>
      <c r="AM33" s="713"/>
      <c r="AN33" s="713"/>
    </row>
    <row r="34" spans="2:40" x14ac:dyDescent="0.2">
      <c r="B34" s="14"/>
      <c r="C34" s="14"/>
      <c r="D34" s="14"/>
      <c r="E34" s="14"/>
      <c r="F34" s="326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V34" s="713"/>
      <c r="W34" s="713"/>
      <c r="X34" s="713"/>
      <c r="Y34" s="713"/>
      <c r="Z34" s="713"/>
      <c r="AA34" s="713"/>
      <c r="AB34" s="713"/>
      <c r="AC34" s="713"/>
      <c r="AD34" s="713"/>
      <c r="AE34" s="713"/>
      <c r="AF34" s="713"/>
      <c r="AG34" s="713"/>
      <c r="AH34" s="713"/>
      <c r="AI34" s="713"/>
      <c r="AJ34" s="713"/>
      <c r="AK34" s="713"/>
      <c r="AL34" s="713"/>
      <c r="AM34" s="713"/>
      <c r="AN34" s="713"/>
    </row>
    <row r="35" spans="2:40" x14ac:dyDescent="0.2">
      <c r="B35" s="14"/>
      <c r="C35" s="14"/>
      <c r="D35" s="14"/>
      <c r="E35" s="14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V35" s="713"/>
      <c r="W35" s="713"/>
      <c r="X35" s="713"/>
      <c r="Y35" s="713"/>
      <c r="Z35" s="713"/>
      <c r="AA35" s="713"/>
      <c r="AB35" s="713"/>
      <c r="AC35" s="713"/>
      <c r="AD35" s="713"/>
      <c r="AE35" s="713"/>
      <c r="AF35" s="713"/>
      <c r="AG35" s="713"/>
      <c r="AH35" s="713"/>
      <c r="AI35" s="713"/>
      <c r="AJ35" s="713"/>
      <c r="AK35" s="713"/>
      <c r="AL35" s="713"/>
      <c r="AM35" s="713"/>
      <c r="AN35" s="713"/>
    </row>
    <row r="36" spans="2:40" x14ac:dyDescent="0.2">
      <c r="B36" s="14"/>
      <c r="C36" s="14"/>
      <c r="D36" s="14"/>
      <c r="E36" s="14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V36" s="713"/>
      <c r="W36" s="713"/>
      <c r="X36" s="713"/>
      <c r="Y36" s="713"/>
      <c r="Z36" s="713"/>
      <c r="AA36" s="713"/>
      <c r="AB36" s="713"/>
      <c r="AC36" s="713"/>
      <c r="AD36" s="713"/>
      <c r="AE36" s="713"/>
      <c r="AF36" s="713"/>
      <c r="AG36" s="713"/>
      <c r="AH36" s="713"/>
      <c r="AI36" s="713"/>
      <c r="AJ36" s="713"/>
      <c r="AK36" s="713"/>
      <c r="AL36" s="713"/>
      <c r="AM36" s="713"/>
      <c r="AN36" s="713"/>
    </row>
    <row r="37" spans="2:40" x14ac:dyDescent="0.2">
      <c r="B37" s="14"/>
      <c r="C37" s="14"/>
      <c r="D37" s="14"/>
      <c r="E37" s="14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V37" s="713"/>
      <c r="W37" s="713"/>
      <c r="X37" s="713"/>
      <c r="Y37" s="713"/>
      <c r="Z37" s="713"/>
      <c r="AA37" s="713"/>
      <c r="AB37" s="713"/>
      <c r="AC37" s="713"/>
      <c r="AD37" s="713"/>
      <c r="AE37" s="713"/>
      <c r="AF37" s="713"/>
      <c r="AG37" s="713"/>
      <c r="AH37" s="713"/>
      <c r="AI37" s="713"/>
      <c r="AJ37" s="713"/>
      <c r="AK37" s="713"/>
      <c r="AL37" s="713"/>
      <c r="AM37" s="713"/>
      <c r="AN37" s="713"/>
    </row>
    <row r="38" spans="2:40" x14ac:dyDescent="0.2">
      <c r="B38" s="14"/>
      <c r="C38" s="14"/>
      <c r="D38" s="14"/>
      <c r="E38" s="14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V38" s="713"/>
      <c r="W38" s="713"/>
      <c r="X38" s="713"/>
      <c r="Y38" s="713"/>
      <c r="Z38" s="713"/>
      <c r="AA38" s="713"/>
      <c r="AB38" s="713"/>
      <c r="AC38" s="713"/>
      <c r="AD38" s="713"/>
      <c r="AE38" s="713"/>
      <c r="AF38" s="713"/>
      <c r="AG38" s="713"/>
      <c r="AH38" s="713"/>
      <c r="AI38" s="713"/>
      <c r="AJ38" s="713"/>
      <c r="AK38" s="713"/>
      <c r="AL38" s="713"/>
      <c r="AM38" s="713"/>
      <c r="AN38" s="713"/>
    </row>
    <row r="39" spans="2:40" x14ac:dyDescent="0.2">
      <c r="B39" s="14"/>
      <c r="C39" s="14"/>
      <c r="D39" s="14"/>
      <c r="E39" s="14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V39" s="713"/>
      <c r="W39" s="713"/>
      <c r="X39" s="713"/>
      <c r="Y39" s="713"/>
      <c r="Z39" s="713"/>
      <c r="AA39" s="713"/>
      <c r="AB39" s="713"/>
      <c r="AC39" s="713"/>
      <c r="AD39" s="713"/>
      <c r="AE39" s="713"/>
      <c r="AF39" s="713"/>
      <c r="AG39" s="713"/>
      <c r="AH39" s="713"/>
      <c r="AI39" s="713"/>
      <c r="AJ39" s="713"/>
      <c r="AK39" s="713"/>
      <c r="AL39" s="713"/>
      <c r="AM39" s="713"/>
      <c r="AN39" s="713"/>
    </row>
    <row r="40" spans="2:40" x14ac:dyDescent="0.2">
      <c r="B40" s="14"/>
      <c r="C40" s="14"/>
      <c r="D40" s="14"/>
      <c r="E40" s="14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V40" s="713"/>
      <c r="W40" s="713"/>
      <c r="X40" s="713"/>
      <c r="Y40" s="713"/>
      <c r="Z40" s="713"/>
      <c r="AA40" s="713"/>
      <c r="AB40" s="713"/>
      <c r="AC40" s="713"/>
      <c r="AD40" s="713"/>
      <c r="AE40" s="713"/>
      <c r="AF40" s="713"/>
      <c r="AG40" s="713"/>
      <c r="AH40" s="713"/>
      <c r="AI40" s="713"/>
      <c r="AJ40" s="713"/>
      <c r="AK40" s="713"/>
      <c r="AL40" s="713"/>
      <c r="AM40" s="713"/>
      <c r="AN40" s="713"/>
    </row>
    <row r="41" spans="2:40" x14ac:dyDescent="0.2">
      <c r="B41" s="14"/>
      <c r="C41" s="14"/>
      <c r="D41" s="14"/>
      <c r="E41" s="14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V41" s="713"/>
      <c r="W41" s="713"/>
      <c r="X41" s="713"/>
      <c r="Y41" s="713"/>
      <c r="Z41" s="713"/>
      <c r="AA41" s="713"/>
      <c r="AB41" s="713"/>
      <c r="AC41" s="713"/>
      <c r="AD41" s="713"/>
      <c r="AE41" s="713"/>
      <c r="AF41" s="713"/>
      <c r="AG41" s="713"/>
      <c r="AH41" s="713"/>
      <c r="AI41" s="713"/>
      <c r="AJ41" s="713"/>
      <c r="AK41" s="713"/>
      <c r="AL41" s="713"/>
      <c r="AM41" s="713"/>
      <c r="AN41" s="713"/>
    </row>
    <row r="42" spans="2:40" x14ac:dyDescent="0.2">
      <c r="B42" s="14"/>
      <c r="C42" s="14"/>
      <c r="D42" s="14"/>
      <c r="E42" s="14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V42" s="713"/>
      <c r="W42" s="713"/>
      <c r="X42" s="713"/>
      <c r="Y42" s="713"/>
      <c r="Z42" s="713"/>
      <c r="AA42" s="713"/>
      <c r="AB42" s="713"/>
      <c r="AC42" s="713"/>
      <c r="AD42" s="713"/>
      <c r="AE42" s="713"/>
      <c r="AF42" s="713"/>
      <c r="AG42" s="713"/>
      <c r="AH42" s="713"/>
      <c r="AI42" s="713"/>
      <c r="AJ42" s="713"/>
      <c r="AK42" s="713"/>
      <c r="AL42" s="713"/>
      <c r="AM42" s="713"/>
      <c r="AN42" s="713"/>
    </row>
    <row r="43" spans="2:40" x14ac:dyDescent="0.2">
      <c r="B43" s="14"/>
      <c r="C43" s="14"/>
      <c r="D43" s="303"/>
      <c r="E43" s="303"/>
      <c r="F43" s="295"/>
      <c r="G43" s="304"/>
      <c r="H43" s="304"/>
      <c r="I43" s="304"/>
      <c r="J43" s="304"/>
      <c r="K43" s="304"/>
      <c r="L43" s="304"/>
      <c r="M43" s="304"/>
      <c r="N43" s="304"/>
      <c r="O43" s="304"/>
      <c r="P43" s="305"/>
      <c r="Q43" s="305"/>
      <c r="R43" s="305"/>
      <c r="V43" s="713"/>
      <c r="W43" s="713"/>
      <c r="X43" s="713"/>
      <c r="Y43" s="713"/>
      <c r="Z43" s="713"/>
      <c r="AA43" s="713"/>
      <c r="AB43" s="713"/>
      <c r="AC43" s="713"/>
      <c r="AD43" s="713"/>
      <c r="AE43" s="713"/>
      <c r="AF43" s="713"/>
      <c r="AG43" s="713"/>
      <c r="AH43" s="713"/>
      <c r="AI43" s="713"/>
      <c r="AJ43" s="713"/>
      <c r="AK43" s="713"/>
      <c r="AL43" s="713"/>
      <c r="AM43" s="713"/>
      <c r="AN43" s="713"/>
    </row>
    <row r="44" spans="2:40" x14ac:dyDescent="0.2">
      <c r="B44" s="14"/>
      <c r="C44" s="14"/>
      <c r="D44" s="303"/>
      <c r="E44" s="303"/>
      <c r="F44" s="295"/>
      <c r="G44" s="303"/>
      <c r="H44" s="303"/>
      <c r="I44" s="303"/>
      <c r="J44" s="303"/>
      <c r="K44" s="303"/>
      <c r="L44" s="303"/>
      <c r="M44" s="303"/>
      <c r="N44" s="303"/>
      <c r="O44" s="303"/>
      <c r="P44" s="295"/>
      <c r="Q44" s="295"/>
      <c r="R44" s="295"/>
      <c r="V44" s="713"/>
      <c r="W44" s="713"/>
      <c r="X44" s="713"/>
      <c r="Y44" s="713"/>
      <c r="Z44" s="713"/>
      <c r="AA44" s="713"/>
      <c r="AB44" s="713"/>
      <c r="AC44" s="713"/>
      <c r="AD44" s="713"/>
      <c r="AE44" s="713"/>
      <c r="AF44" s="713"/>
      <c r="AG44" s="713"/>
      <c r="AH44" s="713"/>
      <c r="AI44" s="713"/>
      <c r="AJ44" s="713"/>
      <c r="AK44" s="713"/>
      <c r="AL44" s="713"/>
      <c r="AM44" s="713"/>
      <c r="AN44" s="713"/>
    </row>
    <row r="45" spans="2:40" x14ac:dyDescent="0.2">
      <c r="B45" s="14"/>
      <c r="C45" s="303"/>
      <c r="D45" s="303"/>
      <c r="E45" s="303"/>
      <c r="F45" s="295"/>
      <c r="G45" s="303"/>
      <c r="H45" s="303"/>
      <c r="I45" s="303"/>
      <c r="J45" s="303"/>
      <c r="K45" s="303"/>
      <c r="L45" s="303"/>
      <c r="M45" s="303"/>
      <c r="N45" s="303"/>
      <c r="O45" s="303"/>
      <c r="P45" s="295"/>
      <c r="Q45" s="295"/>
      <c r="R45" s="295"/>
      <c r="V45" s="713"/>
      <c r="W45" s="713"/>
      <c r="X45" s="713"/>
      <c r="Y45" s="713"/>
      <c r="Z45" s="713"/>
      <c r="AA45" s="713"/>
      <c r="AB45" s="713"/>
      <c r="AC45" s="713"/>
      <c r="AD45" s="713"/>
      <c r="AE45" s="713"/>
      <c r="AF45" s="713"/>
      <c r="AG45" s="713"/>
      <c r="AH45" s="713"/>
      <c r="AI45" s="713"/>
      <c r="AJ45" s="713"/>
      <c r="AK45" s="713"/>
      <c r="AL45" s="713"/>
      <c r="AM45" s="713"/>
      <c r="AN45" s="713"/>
    </row>
    <row r="46" spans="2:40" x14ac:dyDescent="0.2">
      <c r="B46" s="14"/>
      <c r="C46" s="303"/>
      <c r="D46" s="303"/>
      <c r="E46" s="303"/>
      <c r="F46" s="295"/>
      <c r="G46" s="303"/>
      <c r="H46" s="303"/>
      <c r="I46" s="303"/>
      <c r="J46" s="303"/>
      <c r="K46" s="303"/>
      <c r="L46" s="303"/>
      <c r="M46" s="303"/>
      <c r="N46" s="303"/>
      <c r="O46" s="303"/>
      <c r="P46" s="295"/>
      <c r="Q46" s="295"/>
      <c r="R46" s="295"/>
      <c r="V46" s="713"/>
      <c r="W46" s="713"/>
      <c r="X46" s="713"/>
      <c r="Y46" s="713"/>
      <c r="Z46" s="713"/>
      <c r="AA46" s="713"/>
      <c r="AB46" s="713"/>
      <c r="AC46" s="713"/>
      <c r="AD46" s="713"/>
      <c r="AE46" s="713"/>
      <c r="AF46" s="713"/>
      <c r="AG46" s="713"/>
      <c r="AH46" s="713"/>
      <c r="AI46" s="713"/>
      <c r="AJ46" s="713"/>
      <c r="AK46" s="713"/>
      <c r="AL46" s="713"/>
      <c r="AM46" s="713"/>
      <c r="AN46" s="713"/>
    </row>
    <row r="47" spans="2:40" x14ac:dyDescent="0.2">
      <c r="B47" s="14"/>
      <c r="C47" s="303"/>
      <c r="D47" s="303"/>
      <c r="E47" s="303"/>
      <c r="F47" s="295"/>
      <c r="G47" s="303"/>
      <c r="H47" s="303"/>
      <c r="I47" s="303"/>
      <c r="J47" s="303"/>
      <c r="K47" s="303"/>
      <c r="L47" s="303"/>
      <c r="M47" s="303"/>
      <c r="N47" s="303"/>
      <c r="O47" s="303"/>
      <c r="P47" s="295"/>
      <c r="Q47" s="295"/>
      <c r="R47" s="295"/>
      <c r="V47" s="713"/>
      <c r="W47" s="713"/>
      <c r="X47" s="713"/>
      <c r="Y47" s="713"/>
      <c r="Z47" s="713"/>
      <c r="AA47" s="713"/>
      <c r="AB47" s="713"/>
      <c r="AC47" s="713"/>
      <c r="AD47" s="713"/>
      <c r="AE47" s="713"/>
      <c r="AF47" s="713"/>
      <c r="AG47" s="713"/>
      <c r="AH47" s="713"/>
      <c r="AI47" s="713"/>
      <c r="AJ47" s="713"/>
      <c r="AK47" s="713"/>
      <c r="AL47" s="713"/>
      <c r="AM47" s="713"/>
      <c r="AN47" s="713"/>
    </row>
    <row r="48" spans="2:40" s="291" customFormat="1" x14ac:dyDescent="0.2">
      <c r="B48" s="272"/>
      <c r="C48" s="272"/>
      <c r="D48" s="295"/>
      <c r="E48" s="303" t="s">
        <v>33</v>
      </c>
      <c r="F48" s="305">
        <f>+F8</f>
        <v>532619.25512699981</v>
      </c>
      <c r="G48" s="303"/>
      <c r="H48" s="303"/>
      <c r="I48" s="303"/>
      <c r="J48" s="303"/>
      <c r="K48" s="303"/>
      <c r="L48" s="303"/>
      <c r="M48" s="303"/>
      <c r="N48" s="303"/>
      <c r="O48" s="303"/>
      <c r="P48" s="295"/>
      <c r="Q48" s="295"/>
      <c r="R48" s="295"/>
      <c r="U48" s="296"/>
    </row>
    <row r="49" spans="2:21" s="291" customFormat="1" x14ac:dyDescent="0.2">
      <c r="B49" s="272"/>
      <c r="C49" s="272"/>
      <c r="D49" s="295"/>
      <c r="E49" s="303" t="s">
        <v>34</v>
      </c>
      <c r="F49" s="305">
        <f>+F20</f>
        <v>1007433.504871</v>
      </c>
      <c r="G49" s="303"/>
      <c r="H49" s="303"/>
      <c r="I49" s="303"/>
      <c r="J49" s="303"/>
      <c r="K49" s="303"/>
      <c r="L49" s="303"/>
      <c r="M49" s="303"/>
      <c r="N49" s="303"/>
      <c r="O49" s="303"/>
      <c r="P49" s="295"/>
      <c r="Q49" s="295"/>
      <c r="R49" s="295"/>
      <c r="U49" s="296"/>
    </row>
    <row r="50" spans="2:21" s="291" customFormat="1" x14ac:dyDescent="0.2">
      <c r="B50" s="272"/>
      <c r="C50" s="272"/>
      <c r="D50" s="295"/>
      <c r="E50" s="303" t="s">
        <v>35</v>
      </c>
      <c r="F50" s="305">
        <f>+F27</f>
        <v>19196.135126999288</v>
      </c>
      <c r="G50" s="303"/>
      <c r="H50" s="303"/>
      <c r="I50" s="303"/>
      <c r="J50" s="303"/>
      <c r="K50" s="303"/>
      <c r="L50" s="303"/>
      <c r="M50" s="303"/>
      <c r="N50" s="303"/>
      <c r="O50" s="303"/>
      <c r="P50" s="295"/>
      <c r="Q50" s="295"/>
      <c r="R50" s="295"/>
      <c r="U50" s="296"/>
    </row>
    <row r="51" spans="2:21" x14ac:dyDescent="0.2">
      <c r="B51" s="14"/>
      <c r="C51" s="303"/>
      <c r="D51" s="303" t="s">
        <v>17</v>
      </c>
      <c r="E51" s="303" t="s">
        <v>36</v>
      </c>
      <c r="F51" s="305">
        <f>+F10</f>
        <v>20587.464178000002</v>
      </c>
      <c r="G51" s="303"/>
      <c r="H51" s="303"/>
      <c r="I51" s="303"/>
      <c r="J51" s="303"/>
      <c r="K51" s="303"/>
      <c r="L51" s="303"/>
      <c r="M51" s="303"/>
      <c r="N51" s="303"/>
      <c r="O51" s="303"/>
      <c r="P51" s="295"/>
      <c r="Q51" s="295"/>
      <c r="R51" s="295"/>
    </row>
    <row r="52" spans="2:21" x14ac:dyDescent="0.2">
      <c r="B52" s="14"/>
      <c r="C52" s="303"/>
      <c r="D52" s="303" t="s">
        <v>20</v>
      </c>
      <c r="E52" s="303" t="s">
        <v>37</v>
      </c>
      <c r="F52" s="305">
        <f>+F13</f>
        <v>469666.46365099982</v>
      </c>
      <c r="G52" s="303"/>
      <c r="H52" s="303"/>
      <c r="I52" s="303"/>
      <c r="J52" s="303"/>
      <c r="K52" s="303"/>
      <c r="L52" s="303"/>
      <c r="M52" s="303"/>
      <c r="N52" s="303"/>
      <c r="O52" s="303"/>
      <c r="P52" s="295"/>
      <c r="Q52" s="295"/>
      <c r="R52" s="295"/>
    </row>
    <row r="53" spans="2:21" s="291" customFormat="1" x14ac:dyDescent="0.2">
      <c r="B53" s="272"/>
      <c r="C53" s="272"/>
      <c r="D53" s="303" t="s">
        <v>23</v>
      </c>
      <c r="E53" s="303" t="s">
        <v>38</v>
      </c>
      <c r="F53" s="305">
        <f>+F17</f>
        <v>42365.327297999997</v>
      </c>
      <c r="G53" s="303"/>
      <c r="H53" s="303"/>
      <c r="I53" s="303"/>
      <c r="J53" s="303"/>
      <c r="K53" s="303"/>
      <c r="L53" s="303"/>
      <c r="M53" s="303"/>
      <c r="N53" s="303"/>
      <c r="O53" s="303"/>
      <c r="P53" s="295"/>
      <c r="Q53" s="295"/>
      <c r="R53" s="295"/>
      <c r="U53" s="296"/>
    </row>
    <row r="54" spans="2:21" s="291" customFormat="1" x14ac:dyDescent="0.2">
      <c r="B54" s="272"/>
      <c r="C54" s="272"/>
      <c r="D54" s="303" t="s">
        <v>39</v>
      </c>
      <c r="E54" s="303" t="s">
        <v>40</v>
      </c>
      <c r="F54" s="305">
        <f>+F22</f>
        <v>858925.28696299996</v>
      </c>
      <c r="G54" s="303"/>
      <c r="H54" s="303"/>
      <c r="I54" s="303"/>
      <c r="J54" s="303"/>
      <c r="K54" s="303"/>
      <c r="L54" s="303"/>
      <c r="M54" s="303"/>
      <c r="N54" s="303"/>
      <c r="O54" s="303"/>
      <c r="P54" s="295"/>
      <c r="Q54" s="295"/>
      <c r="R54" s="295"/>
      <c r="U54" s="296"/>
    </row>
    <row r="55" spans="2:21" s="291" customFormat="1" x14ac:dyDescent="0.2">
      <c r="B55" s="272"/>
      <c r="C55" s="272"/>
      <c r="D55" s="303" t="s">
        <v>41</v>
      </c>
      <c r="E55" s="303" t="s">
        <v>42</v>
      </c>
      <c r="F55" s="305">
        <f>+F24</f>
        <v>108251.02000000002</v>
      </c>
      <c r="G55" s="303"/>
      <c r="H55" s="303"/>
      <c r="I55" s="303"/>
      <c r="J55" s="303"/>
      <c r="K55" s="303"/>
      <c r="L55" s="303"/>
      <c r="M55" s="303"/>
      <c r="N55" s="303"/>
      <c r="O55" s="303"/>
      <c r="P55" s="295"/>
      <c r="Q55" s="295"/>
      <c r="R55" s="295"/>
      <c r="U55" s="296"/>
    </row>
    <row r="56" spans="2:21" s="291" customFormat="1" x14ac:dyDescent="0.2">
      <c r="B56" s="272"/>
      <c r="C56" s="272"/>
      <c r="D56" s="303"/>
      <c r="E56" s="303"/>
      <c r="F56" s="295"/>
      <c r="G56" s="303"/>
      <c r="H56" s="303"/>
      <c r="I56" s="303"/>
      <c r="J56" s="303"/>
      <c r="K56" s="303"/>
      <c r="L56" s="303"/>
      <c r="M56" s="303"/>
      <c r="N56" s="303"/>
      <c r="O56" s="303"/>
      <c r="P56" s="295"/>
      <c r="Q56" s="295"/>
      <c r="R56" s="295"/>
      <c r="U56" s="296"/>
    </row>
    <row r="57" spans="2:21" s="292" customFormat="1" x14ac:dyDescent="0.2">
      <c r="B57" s="306"/>
      <c r="C57" s="306"/>
      <c r="D57" s="307"/>
      <c r="E57" s="307"/>
      <c r="F57" s="308"/>
      <c r="G57" s="307"/>
      <c r="H57" s="307"/>
      <c r="I57" s="307"/>
      <c r="J57" s="307"/>
      <c r="K57" s="307"/>
      <c r="L57" s="307"/>
      <c r="M57" s="307"/>
      <c r="N57" s="307"/>
      <c r="O57" s="310"/>
      <c r="P57" s="308"/>
      <c r="Q57" s="308"/>
      <c r="R57" s="308"/>
      <c r="U57" s="316"/>
    </row>
    <row r="58" spans="2:21" s="293" customFormat="1" x14ac:dyDescent="0.2">
      <c r="C58" s="308"/>
      <c r="D58" s="308"/>
      <c r="E58" s="308"/>
      <c r="F58" s="309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U58" s="316"/>
    </row>
    <row r="59" spans="2:21" s="293" customFormat="1" x14ac:dyDescent="0.2"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U59" s="316"/>
    </row>
    <row r="60" spans="2:21" s="293" customFormat="1" x14ac:dyDescent="0.2"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U60" s="316"/>
    </row>
    <row r="61" spans="2:21" x14ac:dyDescent="0.2"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</row>
    <row r="71" spans="4:4" ht="14.25" x14ac:dyDescent="0.2">
      <c r="D71" s="144" t="s">
        <v>31</v>
      </c>
    </row>
    <row r="88" spans="19:20" x14ac:dyDescent="0.2">
      <c r="S88" s="318"/>
      <c r="T88" s="318"/>
    </row>
    <row r="89" spans="19:20" x14ac:dyDescent="0.2">
      <c r="S89" s="318"/>
      <c r="T89" s="318"/>
    </row>
    <row r="90" spans="19:20" x14ac:dyDescent="0.2">
      <c r="S90" s="318"/>
      <c r="T90" s="318"/>
    </row>
    <row r="91" spans="19:20" x14ac:dyDescent="0.2">
      <c r="S91" s="318"/>
      <c r="T91" s="318"/>
    </row>
    <row r="92" spans="19:20" x14ac:dyDescent="0.2">
      <c r="S92" s="318"/>
      <c r="T92" s="318"/>
    </row>
    <row r="93" spans="19:20" x14ac:dyDescent="0.2">
      <c r="S93" s="318"/>
      <c r="T93" s="318"/>
    </row>
    <row r="94" spans="19:20" x14ac:dyDescent="0.2">
      <c r="S94" s="318"/>
      <c r="T94" s="318"/>
    </row>
    <row r="95" spans="19:20" x14ac:dyDescent="0.2">
      <c r="S95" s="318"/>
      <c r="T95" s="318"/>
    </row>
    <row r="96" spans="19:20" x14ac:dyDescent="0.2">
      <c r="S96" s="318"/>
      <c r="T96" s="318"/>
    </row>
    <row r="97" spans="16:20" x14ac:dyDescent="0.2">
      <c r="S97" s="318"/>
      <c r="T97" s="318"/>
    </row>
    <row r="98" spans="16:20" x14ac:dyDescent="0.2">
      <c r="S98" s="318"/>
      <c r="T98" s="318"/>
    </row>
    <row r="99" spans="16:20" x14ac:dyDescent="0.2">
      <c r="S99" s="318"/>
      <c r="T99" s="318"/>
    </row>
    <row r="100" spans="16:20" x14ac:dyDescent="0.2">
      <c r="S100" s="318"/>
      <c r="T100" s="318"/>
    </row>
    <row r="101" spans="16:20" x14ac:dyDescent="0.2">
      <c r="S101" s="318"/>
      <c r="T101" s="318"/>
    </row>
    <row r="102" spans="16:20" x14ac:dyDescent="0.2">
      <c r="P102" s="317"/>
      <c r="S102" s="318"/>
      <c r="T102" s="318"/>
    </row>
    <row r="103" spans="16:20" x14ac:dyDescent="0.2">
      <c r="S103" s="318"/>
      <c r="T103" s="318"/>
    </row>
    <row r="104" spans="16:20" x14ac:dyDescent="0.2">
      <c r="S104" s="318"/>
      <c r="T104" s="318"/>
    </row>
    <row r="105" spans="16:20" x14ac:dyDescent="0.2">
      <c r="S105" s="318"/>
      <c r="T105" s="318"/>
    </row>
    <row r="106" spans="16:20" x14ac:dyDescent="0.2">
      <c r="S106" s="318"/>
      <c r="T106" s="318"/>
    </row>
    <row r="107" spans="16:20" x14ac:dyDescent="0.2">
      <c r="S107" s="318"/>
      <c r="T107" s="318"/>
    </row>
    <row r="108" spans="16:20" x14ac:dyDescent="0.2">
      <c r="S108" s="318"/>
      <c r="T108" s="318"/>
    </row>
    <row r="109" spans="16:20" x14ac:dyDescent="0.2">
      <c r="S109" s="318"/>
      <c r="T109" s="318"/>
    </row>
    <row r="110" spans="16:20" x14ac:dyDescent="0.2">
      <c r="S110" s="318"/>
      <c r="T110" s="318"/>
    </row>
    <row r="111" spans="16:20" x14ac:dyDescent="0.2">
      <c r="S111" s="318"/>
      <c r="T111" s="318"/>
    </row>
    <row r="112" spans="16:20" x14ac:dyDescent="0.2">
      <c r="S112" s="318"/>
      <c r="T112" s="318"/>
    </row>
    <row r="113" spans="19:20" x14ac:dyDescent="0.2">
      <c r="S113" s="318"/>
      <c r="T113" s="318"/>
    </row>
    <row r="114" spans="19:20" x14ac:dyDescent="0.2">
      <c r="S114" s="318"/>
      <c r="T114" s="318"/>
    </row>
    <row r="115" spans="19:20" x14ac:dyDescent="0.2">
      <c r="S115" s="318"/>
      <c r="T115" s="318"/>
    </row>
    <row r="116" spans="19:20" x14ac:dyDescent="0.2">
      <c r="S116" s="318"/>
      <c r="T116" s="318"/>
    </row>
    <row r="117" spans="19:20" x14ac:dyDescent="0.2">
      <c r="S117" s="318"/>
      <c r="T117" s="318"/>
    </row>
    <row r="118" spans="19:20" x14ac:dyDescent="0.2">
      <c r="S118" s="318"/>
      <c r="T118" s="318"/>
    </row>
    <row r="119" spans="19:20" x14ac:dyDescent="0.2">
      <c r="S119" s="318"/>
      <c r="T119" s="318"/>
    </row>
    <row r="120" spans="19:20" x14ac:dyDescent="0.2">
      <c r="S120" s="318"/>
      <c r="T120" s="318"/>
    </row>
    <row r="121" spans="19:20" x14ac:dyDescent="0.2">
      <c r="S121" s="318"/>
      <c r="T121" s="318"/>
    </row>
    <row r="122" spans="19:20" x14ac:dyDescent="0.2">
      <c r="S122" s="318"/>
      <c r="T122" s="318"/>
    </row>
    <row r="123" spans="19:20" x14ac:dyDescent="0.2">
      <c r="S123" s="318"/>
      <c r="T123" s="318"/>
    </row>
    <row r="124" spans="19:20" x14ac:dyDescent="0.2">
      <c r="S124" s="318"/>
      <c r="T124" s="318"/>
    </row>
    <row r="125" spans="19:20" x14ac:dyDescent="0.2">
      <c r="S125" s="318"/>
      <c r="T125" s="318"/>
    </row>
    <row r="126" spans="19:20" x14ac:dyDescent="0.2">
      <c r="S126" s="318"/>
      <c r="T126" s="318"/>
    </row>
    <row r="127" spans="19:20" x14ac:dyDescent="0.2">
      <c r="S127" s="318"/>
      <c r="T127" s="318"/>
    </row>
    <row r="128" spans="19:20" x14ac:dyDescent="0.2">
      <c r="S128" s="318"/>
      <c r="T128" s="318"/>
    </row>
    <row r="129" spans="19:20" x14ac:dyDescent="0.2">
      <c r="S129" s="318"/>
      <c r="T129" s="318"/>
    </row>
    <row r="130" spans="19:20" x14ac:dyDescent="0.2">
      <c r="S130" s="318"/>
      <c r="T130" s="318"/>
    </row>
    <row r="131" spans="19:20" x14ac:dyDescent="0.2">
      <c r="S131" s="318"/>
      <c r="T131" s="318"/>
    </row>
    <row r="132" spans="19:20" x14ac:dyDescent="0.2">
      <c r="S132" s="318"/>
      <c r="T132" s="318"/>
    </row>
    <row r="133" spans="19:20" x14ac:dyDescent="0.2">
      <c r="S133" s="318"/>
      <c r="T133" s="318"/>
    </row>
    <row r="134" spans="19:20" x14ac:dyDescent="0.2">
      <c r="S134" s="318"/>
      <c r="T134" s="318"/>
    </row>
    <row r="135" spans="19:20" x14ac:dyDescent="0.2">
      <c r="S135" s="318"/>
      <c r="T135" s="318"/>
    </row>
    <row r="136" spans="19:20" x14ac:dyDescent="0.2">
      <c r="S136" s="318"/>
      <c r="T136" s="318"/>
    </row>
    <row r="137" spans="19:20" x14ac:dyDescent="0.2">
      <c r="S137" s="318"/>
      <c r="T137" s="318"/>
    </row>
    <row r="138" spans="19:20" x14ac:dyDescent="0.2">
      <c r="S138" s="318"/>
      <c r="T138" s="318"/>
    </row>
    <row r="139" spans="19:20" x14ac:dyDescent="0.2">
      <c r="S139" s="318"/>
      <c r="T139" s="318"/>
    </row>
    <row r="140" spans="19:20" x14ac:dyDescent="0.2">
      <c r="S140" s="318"/>
      <c r="T140" s="318"/>
    </row>
    <row r="141" spans="19:20" x14ac:dyDescent="0.2">
      <c r="S141" s="318"/>
      <c r="T141" s="318"/>
    </row>
    <row r="142" spans="19:20" x14ac:dyDescent="0.2">
      <c r="S142" s="318"/>
      <c r="T142" s="318"/>
    </row>
    <row r="143" spans="19:20" x14ac:dyDescent="0.2">
      <c r="S143" s="318"/>
      <c r="T143" s="318"/>
    </row>
    <row r="144" spans="19:20" x14ac:dyDescent="0.2">
      <c r="S144" s="318"/>
      <c r="T144" s="318"/>
    </row>
    <row r="145" spans="19:20" x14ac:dyDescent="0.2">
      <c r="S145" s="318"/>
      <c r="T145" s="318"/>
    </row>
    <row r="146" spans="19:20" x14ac:dyDescent="0.2">
      <c r="S146" s="318"/>
      <c r="T146" s="318"/>
    </row>
    <row r="147" spans="19:20" x14ac:dyDescent="0.2">
      <c r="S147" s="318"/>
      <c r="T147" s="318"/>
    </row>
    <row r="148" spans="19:20" x14ac:dyDescent="0.2">
      <c r="S148" s="318"/>
      <c r="T148" s="318"/>
    </row>
    <row r="149" spans="19:20" x14ac:dyDescent="0.2">
      <c r="S149" s="318"/>
      <c r="T149" s="318"/>
    </row>
    <row r="150" spans="19:20" x14ac:dyDescent="0.2">
      <c r="S150" s="318"/>
      <c r="T150" s="318"/>
    </row>
    <row r="151" spans="19:20" x14ac:dyDescent="0.2">
      <c r="S151" s="318"/>
      <c r="T151" s="318"/>
    </row>
    <row r="152" spans="19:20" x14ac:dyDescent="0.2">
      <c r="S152" s="318"/>
      <c r="T152" s="318"/>
    </row>
    <row r="153" spans="19:20" x14ac:dyDescent="0.2">
      <c r="S153" s="318"/>
      <c r="T153" s="318"/>
    </row>
    <row r="154" spans="19:20" x14ac:dyDescent="0.2">
      <c r="S154" s="318"/>
      <c r="T154" s="318"/>
    </row>
    <row r="155" spans="19:20" x14ac:dyDescent="0.2">
      <c r="S155" s="318"/>
      <c r="T155" s="318"/>
    </row>
    <row r="156" spans="19:20" x14ac:dyDescent="0.2">
      <c r="S156" s="318"/>
      <c r="T156" s="318"/>
    </row>
    <row r="157" spans="19:20" x14ac:dyDescent="0.2">
      <c r="S157" s="318"/>
      <c r="T157" s="318"/>
    </row>
    <row r="158" spans="19:20" x14ac:dyDescent="0.2">
      <c r="S158" s="318"/>
      <c r="T158" s="318"/>
    </row>
    <row r="159" spans="19:20" x14ac:dyDescent="0.2">
      <c r="S159" s="318"/>
      <c r="T159" s="318"/>
    </row>
    <row r="160" spans="19:20" x14ac:dyDescent="0.2">
      <c r="S160" s="318"/>
      <c r="T160" s="318"/>
    </row>
    <row r="161" spans="19:20" x14ac:dyDescent="0.2">
      <c r="S161" s="318"/>
      <c r="T161" s="318"/>
    </row>
    <row r="162" spans="19:20" x14ac:dyDescent="0.2">
      <c r="S162" s="318"/>
      <c r="T162" s="318"/>
    </row>
    <row r="163" spans="19:20" x14ac:dyDescent="0.2">
      <c r="S163" s="318"/>
      <c r="T163" s="318"/>
    </row>
    <row r="164" spans="19:20" x14ac:dyDescent="0.2">
      <c r="S164" s="318"/>
      <c r="T164" s="318"/>
    </row>
    <row r="165" spans="19:20" x14ac:dyDescent="0.2">
      <c r="S165" s="318"/>
      <c r="T165" s="318"/>
    </row>
    <row r="166" spans="19:20" x14ac:dyDescent="0.2">
      <c r="S166" s="318"/>
      <c r="T166" s="318"/>
    </row>
    <row r="167" spans="19:20" x14ac:dyDescent="0.2">
      <c r="S167" s="318"/>
      <c r="T167" s="318"/>
    </row>
    <row r="168" spans="19:20" x14ac:dyDescent="0.2">
      <c r="S168" s="318"/>
      <c r="T168" s="318"/>
    </row>
    <row r="169" spans="19:20" x14ac:dyDescent="0.2">
      <c r="S169" s="318"/>
      <c r="T169" s="318"/>
    </row>
    <row r="170" spans="19:20" x14ac:dyDescent="0.2">
      <c r="S170" s="318"/>
      <c r="T170" s="318"/>
    </row>
    <row r="171" spans="19:20" x14ac:dyDescent="0.2">
      <c r="S171" s="318"/>
      <c r="T171" s="318"/>
    </row>
    <row r="172" spans="19:20" x14ac:dyDescent="0.2">
      <c r="S172" s="318"/>
      <c r="T172" s="318"/>
    </row>
    <row r="173" spans="19:20" x14ac:dyDescent="0.2">
      <c r="S173" s="318"/>
      <c r="T173" s="318"/>
    </row>
    <row r="174" spans="19:20" x14ac:dyDescent="0.2">
      <c r="S174" s="318"/>
      <c r="T174" s="318"/>
    </row>
    <row r="175" spans="19:20" x14ac:dyDescent="0.2">
      <c r="S175" s="318"/>
      <c r="T175" s="318"/>
    </row>
    <row r="176" spans="19:20" x14ac:dyDescent="0.2">
      <c r="S176" s="318"/>
      <c r="T176" s="318"/>
    </row>
    <row r="177" spans="19:20" x14ac:dyDescent="0.2">
      <c r="S177" s="318"/>
      <c r="T177" s="318"/>
    </row>
    <row r="178" spans="19:20" x14ac:dyDescent="0.2">
      <c r="S178" s="318"/>
      <c r="T178" s="318"/>
    </row>
    <row r="179" spans="19:20" x14ac:dyDescent="0.2">
      <c r="S179" s="318"/>
      <c r="T179" s="318"/>
    </row>
    <row r="180" spans="19:20" x14ac:dyDescent="0.2">
      <c r="S180" s="318"/>
      <c r="T180" s="318"/>
    </row>
    <row r="181" spans="19:20" x14ac:dyDescent="0.2">
      <c r="S181" s="318"/>
      <c r="T181" s="318"/>
    </row>
    <row r="182" spans="19:20" x14ac:dyDescent="0.2">
      <c r="S182" s="318"/>
      <c r="T182" s="318"/>
    </row>
    <row r="183" spans="19:20" x14ac:dyDescent="0.2">
      <c r="S183" s="318"/>
      <c r="T183" s="318"/>
    </row>
    <row r="184" spans="19:20" x14ac:dyDescent="0.2">
      <c r="S184" s="318"/>
      <c r="T184" s="318"/>
    </row>
    <row r="185" spans="19:20" x14ac:dyDescent="0.2">
      <c r="S185" s="318"/>
      <c r="T185" s="318"/>
    </row>
    <row r="186" spans="19:20" x14ac:dyDescent="0.2">
      <c r="S186" s="318"/>
      <c r="T186" s="318"/>
    </row>
    <row r="187" spans="19:20" x14ac:dyDescent="0.2">
      <c r="S187" s="318"/>
      <c r="T187" s="318"/>
    </row>
    <row r="188" spans="19:20" x14ac:dyDescent="0.2">
      <c r="S188" s="318"/>
      <c r="T188" s="318"/>
    </row>
    <row r="189" spans="19:20" x14ac:dyDescent="0.2">
      <c r="S189" s="318"/>
      <c r="T189" s="318"/>
    </row>
    <row r="190" spans="19:20" x14ac:dyDescent="0.2">
      <c r="S190" s="318"/>
      <c r="T190" s="318"/>
    </row>
    <row r="191" spans="19:20" x14ac:dyDescent="0.2">
      <c r="S191" s="318"/>
      <c r="T191" s="318"/>
    </row>
    <row r="192" spans="19:20" x14ac:dyDescent="0.2">
      <c r="S192" s="318"/>
      <c r="T192" s="318"/>
    </row>
    <row r="193" spans="19:20" x14ac:dyDescent="0.2">
      <c r="S193" s="318"/>
      <c r="T193" s="318"/>
    </row>
    <row r="194" spans="19:20" x14ac:dyDescent="0.2">
      <c r="S194" s="318"/>
      <c r="T194" s="318"/>
    </row>
    <row r="195" spans="19:20" x14ac:dyDescent="0.2">
      <c r="S195" s="318"/>
      <c r="T195" s="318"/>
    </row>
    <row r="196" spans="19:20" x14ac:dyDescent="0.2">
      <c r="S196" s="318"/>
      <c r="T196" s="318"/>
    </row>
    <row r="197" spans="19:20" x14ac:dyDescent="0.2">
      <c r="S197" s="318"/>
      <c r="T197" s="318"/>
    </row>
    <row r="198" spans="19:20" x14ac:dyDescent="0.2">
      <c r="S198" s="318"/>
      <c r="T198" s="318"/>
    </row>
    <row r="199" spans="19:20" x14ac:dyDescent="0.2">
      <c r="S199" s="318"/>
      <c r="T199" s="318"/>
    </row>
    <row r="200" spans="19:20" x14ac:dyDescent="0.2">
      <c r="S200" s="318"/>
      <c r="T200" s="318"/>
    </row>
    <row r="201" spans="19:20" x14ac:dyDescent="0.2">
      <c r="S201" s="318"/>
      <c r="T201" s="318"/>
    </row>
    <row r="202" spans="19:20" x14ac:dyDescent="0.2">
      <c r="S202" s="318"/>
      <c r="T202" s="318"/>
    </row>
    <row r="203" spans="19:20" x14ac:dyDescent="0.2">
      <c r="S203" s="318"/>
      <c r="T203" s="318"/>
    </row>
    <row r="204" spans="19:20" x14ac:dyDescent="0.2">
      <c r="S204" s="318"/>
      <c r="T204" s="318"/>
    </row>
    <row r="205" spans="19:20" x14ac:dyDescent="0.2">
      <c r="S205" s="318"/>
      <c r="T205" s="318"/>
    </row>
    <row r="206" spans="19:20" x14ac:dyDescent="0.2">
      <c r="S206" s="318"/>
      <c r="T206" s="318"/>
    </row>
    <row r="207" spans="19:20" x14ac:dyDescent="0.2">
      <c r="S207" s="318"/>
      <c r="T207" s="318"/>
    </row>
    <row r="208" spans="19:20" x14ac:dyDescent="0.2">
      <c r="S208" s="318"/>
      <c r="T208" s="318"/>
    </row>
    <row r="209" spans="19:20" x14ac:dyDescent="0.2">
      <c r="S209" s="318"/>
      <c r="T209" s="318"/>
    </row>
    <row r="210" spans="19:20" x14ac:dyDescent="0.2">
      <c r="S210" s="318"/>
      <c r="T210" s="318"/>
    </row>
    <row r="211" spans="19:20" x14ac:dyDescent="0.2">
      <c r="S211" s="318"/>
      <c r="T211" s="318"/>
    </row>
    <row r="212" spans="19:20" x14ac:dyDescent="0.2">
      <c r="S212" s="318"/>
      <c r="T212" s="318"/>
    </row>
    <row r="213" spans="19:20" x14ac:dyDescent="0.2">
      <c r="S213" s="318"/>
      <c r="T213" s="318"/>
    </row>
    <row r="214" spans="19:20" x14ac:dyDescent="0.2">
      <c r="S214" s="318"/>
      <c r="T214" s="318"/>
    </row>
    <row r="215" spans="19:20" x14ac:dyDescent="0.2">
      <c r="S215" s="318"/>
      <c r="T215" s="318"/>
    </row>
    <row r="216" spans="19:20" x14ac:dyDescent="0.2">
      <c r="S216" s="318"/>
      <c r="T216" s="318"/>
    </row>
    <row r="217" spans="19:20" x14ac:dyDescent="0.2">
      <c r="S217" s="318"/>
      <c r="T217" s="318"/>
    </row>
    <row r="218" spans="19:20" x14ac:dyDescent="0.2">
      <c r="S218" s="318"/>
      <c r="T218" s="318"/>
    </row>
    <row r="219" spans="19:20" x14ac:dyDescent="0.2">
      <c r="S219" s="318"/>
      <c r="T219" s="318"/>
    </row>
    <row r="220" spans="19:20" x14ac:dyDescent="0.2">
      <c r="S220" s="318"/>
      <c r="T220" s="318"/>
    </row>
    <row r="221" spans="19:20" x14ac:dyDescent="0.2">
      <c r="S221" s="318"/>
      <c r="T221" s="318"/>
    </row>
    <row r="222" spans="19:20" x14ac:dyDescent="0.2">
      <c r="S222" s="318"/>
      <c r="T222" s="318"/>
    </row>
    <row r="223" spans="19:20" x14ac:dyDescent="0.2">
      <c r="S223" s="318"/>
      <c r="T223" s="318"/>
    </row>
    <row r="224" spans="19:20" x14ac:dyDescent="0.2">
      <c r="S224" s="318"/>
      <c r="T224" s="318"/>
    </row>
    <row r="225" spans="19:20" x14ac:dyDescent="0.2">
      <c r="S225" s="318"/>
      <c r="T225" s="318"/>
    </row>
    <row r="226" spans="19:20" x14ac:dyDescent="0.2">
      <c r="S226" s="318"/>
      <c r="T226" s="318"/>
    </row>
    <row r="227" spans="19:20" x14ac:dyDescent="0.2">
      <c r="S227" s="318"/>
      <c r="T227" s="318"/>
    </row>
    <row r="228" spans="19:20" x14ac:dyDescent="0.2">
      <c r="S228" s="318"/>
      <c r="T228" s="318"/>
    </row>
    <row r="229" spans="19:20" x14ac:dyDescent="0.2">
      <c r="S229" s="318"/>
      <c r="T229" s="318"/>
    </row>
    <row r="230" spans="19:20" x14ac:dyDescent="0.2">
      <c r="S230" s="318"/>
      <c r="T230" s="318"/>
    </row>
    <row r="231" spans="19:20" x14ac:dyDescent="0.2">
      <c r="S231" s="318"/>
      <c r="T231" s="318"/>
    </row>
    <row r="232" spans="19:20" x14ac:dyDescent="0.2">
      <c r="S232" s="318"/>
      <c r="T232" s="318"/>
    </row>
    <row r="233" spans="19:20" x14ac:dyDescent="0.2">
      <c r="S233" s="318"/>
      <c r="T233" s="318"/>
    </row>
    <row r="234" spans="19:20" x14ac:dyDescent="0.2">
      <c r="S234" s="318"/>
      <c r="T234" s="318"/>
    </row>
    <row r="235" spans="19:20" x14ac:dyDescent="0.2">
      <c r="S235" s="318"/>
      <c r="T235" s="318"/>
    </row>
    <row r="236" spans="19:20" x14ac:dyDescent="0.2">
      <c r="S236" s="318"/>
      <c r="T236" s="318"/>
    </row>
    <row r="237" spans="19:20" x14ac:dyDescent="0.2">
      <c r="S237" s="318"/>
      <c r="T237" s="318"/>
    </row>
    <row r="238" spans="19:20" x14ac:dyDescent="0.2">
      <c r="S238" s="318"/>
      <c r="T238" s="318"/>
    </row>
    <row r="239" spans="19:20" x14ac:dyDescent="0.2">
      <c r="S239" s="318"/>
      <c r="T239" s="318"/>
    </row>
    <row r="240" spans="19:20" x14ac:dyDescent="0.2">
      <c r="S240" s="318"/>
      <c r="T240" s="318"/>
    </row>
    <row r="241" spans="19:20" x14ac:dyDescent="0.2">
      <c r="S241" s="318"/>
      <c r="T241" s="318"/>
    </row>
    <row r="242" spans="19:20" x14ac:dyDescent="0.2">
      <c r="S242" s="318"/>
      <c r="T242" s="318"/>
    </row>
    <row r="243" spans="19:20" x14ac:dyDescent="0.2">
      <c r="S243" s="318"/>
      <c r="T243" s="318"/>
    </row>
    <row r="244" spans="19:20" x14ac:dyDescent="0.2">
      <c r="S244" s="318"/>
      <c r="T244" s="318"/>
    </row>
    <row r="245" spans="19:20" x14ac:dyDescent="0.2">
      <c r="S245" s="318"/>
      <c r="T245" s="318"/>
    </row>
    <row r="246" spans="19:20" x14ac:dyDescent="0.2">
      <c r="S246" s="318"/>
      <c r="T246" s="318"/>
    </row>
    <row r="247" spans="19:20" x14ac:dyDescent="0.2">
      <c r="S247" s="318"/>
      <c r="T247" s="318"/>
    </row>
    <row r="248" spans="19:20" x14ac:dyDescent="0.2">
      <c r="S248" s="318"/>
      <c r="T248" s="318"/>
    </row>
    <row r="249" spans="19:20" x14ac:dyDescent="0.2">
      <c r="S249" s="318"/>
      <c r="T249" s="318"/>
    </row>
    <row r="250" spans="19:20" x14ac:dyDescent="0.2">
      <c r="S250" s="318"/>
      <c r="T250" s="318"/>
    </row>
    <row r="251" spans="19:20" x14ac:dyDescent="0.2">
      <c r="S251" s="318"/>
      <c r="T251" s="318"/>
    </row>
    <row r="252" spans="19:20" x14ac:dyDescent="0.2">
      <c r="S252" s="318"/>
      <c r="T252" s="318"/>
    </row>
    <row r="253" spans="19:20" x14ac:dyDescent="0.2">
      <c r="S253" s="318"/>
      <c r="T253" s="318"/>
    </row>
    <row r="254" spans="19:20" x14ac:dyDescent="0.2">
      <c r="S254" s="318"/>
      <c r="T254" s="318"/>
    </row>
    <row r="255" spans="19:20" x14ac:dyDescent="0.2">
      <c r="S255" s="318"/>
      <c r="T255" s="318"/>
    </row>
    <row r="256" spans="19:20" x14ac:dyDescent="0.2">
      <c r="S256" s="318"/>
      <c r="T256" s="318"/>
    </row>
    <row r="257" spans="19:20" x14ac:dyDescent="0.2">
      <c r="S257" s="318"/>
      <c r="T257" s="318"/>
    </row>
    <row r="258" spans="19:20" x14ac:dyDescent="0.2">
      <c r="S258" s="318"/>
      <c r="T258" s="318"/>
    </row>
  </sheetData>
  <mergeCells count="4">
    <mergeCell ref="C1:S1"/>
    <mergeCell ref="C2:S2"/>
    <mergeCell ref="C4:E4"/>
    <mergeCell ref="C6:E6"/>
  </mergeCells>
  <printOptions horizontalCentered="1" verticalCentered="1"/>
  <pageMargins left="0.59055118110236227" right="0.78740157480314965" top="0.78740157480314965" bottom="0.98425196850393715" header="0" footer="0"/>
  <pageSetup paperSize="9" scale="50" orientation="portrait" r:id="rId1"/>
  <headerFooter alignWithMargins="0"/>
  <ignoredErrors>
    <ignoredError sqref="G8" formula="1"/>
    <ignoredError sqref="F27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V74"/>
  <sheetViews>
    <sheetView showGridLines="0" topLeftCell="A25" workbookViewId="0">
      <selection activeCell="V43" sqref="V43"/>
    </sheetView>
  </sheetViews>
  <sheetFormatPr baseColWidth="10" defaultColWidth="8.88671875" defaultRowHeight="15.75" x14ac:dyDescent="0.25"/>
  <cols>
    <col min="1" max="1" width="1.5546875" style="4" customWidth="1"/>
    <col min="2" max="2" width="2.109375" style="4" customWidth="1"/>
    <col min="3" max="3" width="15" style="4" customWidth="1"/>
    <col min="4" max="4" width="9" style="4" customWidth="1"/>
    <col min="5" max="5" width="7.77734375" style="6" customWidth="1"/>
    <col min="6" max="16" width="7.77734375" style="4" customWidth="1"/>
    <col min="17" max="17" width="0.77734375" style="4" customWidth="1"/>
    <col min="18" max="18" width="2.5546875" style="4" customWidth="1"/>
    <col min="19" max="19" width="3.6640625" style="4" customWidth="1"/>
    <col min="20" max="20" width="11.88671875" style="7" customWidth="1"/>
    <col min="21" max="21" width="8.109375" style="7" customWidth="1"/>
    <col min="22" max="22" width="7.5546875" style="8" customWidth="1"/>
    <col min="23" max="23" width="8.88671875" style="9" customWidth="1"/>
    <col min="24" max="24" width="8.88671875" style="7" customWidth="1"/>
    <col min="25" max="25" width="8.88671875" style="5" customWidth="1"/>
    <col min="26" max="16384" width="8.88671875" style="4"/>
  </cols>
  <sheetData>
    <row r="1" spans="2:256" x14ac:dyDescent="0.25">
      <c r="C1" s="4" t="s">
        <v>148</v>
      </c>
    </row>
    <row r="2" spans="2:256" ht="18.75" x14ac:dyDescent="0.3">
      <c r="B2" s="757" t="s">
        <v>172</v>
      </c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</row>
    <row r="3" spans="2:256" ht="18.75" x14ac:dyDescent="0.3">
      <c r="B3" s="757" t="s">
        <v>1</v>
      </c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</row>
    <row r="4" spans="2:256" s="1" customFormat="1" x14ac:dyDescent="0.25">
      <c r="B4" s="627"/>
      <c r="C4" s="627"/>
      <c r="D4" s="627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27"/>
      <c r="T4" s="24"/>
      <c r="U4" s="24"/>
      <c r="V4" s="25"/>
      <c r="W4" s="26"/>
      <c r="X4" s="24"/>
      <c r="Y4" s="51"/>
    </row>
    <row r="5" spans="2:256" s="2" customFormat="1" ht="38.25" customHeight="1" x14ac:dyDescent="0.25">
      <c r="B5" s="758" t="s">
        <v>47</v>
      </c>
      <c r="C5" s="759"/>
      <c r="D5" s="618" t="s">
        <v>3</v>
      </c>
      <c r="E5" s="619" t="s">
        <v>150</v>
      </c>
      <c r="F5" s="618" t="s">
        <v>151</v>
      </c>
      <c r="G5" s="618" t="s">
        <v>152</v>
      </c>
      <c r="H5" s="618" t="s">
        <v>153</v>
      </c>
      <c r="I5" s="618" t="s">
        <v>154</v>
      </c>
      <c r="J5" s="618" t="s">
        <v>155</v>
      </c>
      <c r="K5" s="618" t="s">
        <v>156</v>
      </c>
      <c r="L5" s="618" t="s">
        <v>157</v>
      </c>
      <c r="M5" s="618" t="s">
        <v>158</v>
      </c>
      <c r="N5" s="618" t="s">
        <v>159</v>
      </c>
      <c r="O5" s="618" t="s">
        <v>160</v>
      </c>
      <c r="P5" s="688" t="s">
        <v>161</v>
      </c>
      <c r="Q5" s="630"/>
      <c r="T5" s="27"/>
      <c r="U5" s="27"/>
      <c r="V5" s="8"/>
      <c r="W5" s="9"/>
      <c r="X5" s="27"/>
      <c r="Y5" s="52"/>
    </row>
    <row r="6" spans="2:256" s="2" customFormat="1" x14ac:dyDescent="0.25">
      <c r="B6" s="678"/>
      <c r="C6" s="622"/>
      <c r="D6" s="623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2"/>
      <c r="Q6" s="693"/>
      <c r="T6" s="27"/>
      <c r="U6" s="27"/>
      <c r="V6" s="8"/>
      <c r="W6" s="9"/>
      <c r="X6" s="27"/>
      <c r="Y6" s="52"/>
    </row>
    <row r="7" spans="2:256" s="2" customFormat="1" x14ac:dyDescent="0.25">
      <c r="B7" s="689"/>
      <c r="C7" s="690" t="s">
        <v>3</v>
      </c>
      <c r="D7" s="691">
        <f t="shared" ref="D7:P7" si="0">SUM(D9:D24)</f>
        <v>108251.01999999997</v>
      </c>
      <c r="E7" s="691">
        <f t="shared" si="0"/>
        <v>1539.2599999999998</v>
      </c>
      <c r="F7" s="691">
        <f t="shared" si="0"/>
        <v>7665.91</v>
      </c>
      <c r="G7" s="691">
        <f t="shared" si="0"/>
        <v>9339.4049999999988</v>
      </c>
      <c r="H7" s="691">
        <f t="shared" si="0"/>
        <v>3754.61</v>
      </c>
      <c r="I7" s="691">
        <f t="shared" si="0"/>
        <v>7573.38</v>
      </c>
      <c r="J7" s="691">
        <f t="shared" si="0"/>
        <v>1537.6100000000001</v>
      </c>
      <c r="K7" s="691">
        <f t="shared" si="0"/>
        <v>13188.5</v>
      </c>
      <c r="L7" s="691">
        <f t="shared" si="0"/>
        <v>23458.364999999994</v>
      </c>
      <c r="M7" s="691">
        <f t="shared" si="0"/>
        <v>11001.79</v>
      </c>
      <c r="N7" s="691">
        <f t="shared" si="0"/>
        <v>20132.004999999994</v>
      </c>
      <c r="O7" s="691">
        <f t="shared" si="0"/>
        <v>3522.22</v>
      </c>
      <c r="P7" s="691">
        <f t="shared" si="0"/>
        <v>5537.9650000000001</v>
      </c>
      <c r="Q7" s="694"/>
      <c r="R7" s="28"/>
      <c r="S7" s="28"/>
      <c r="T7" s="29"/>
      <c r="U7" s="29"/>
      <c r="V7" s="30"/>
      <c r="W7" s="31"/>
      <c r="X7" s="29"/>
      <c r="Y7" s="53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2:256" s="2" customFormat="1" x14ac:dyDescent="0.25">
      <c r="B8" s="695"/>
      <c r="C8" s="696"/>
      <c r="D8" s="697"/>
      <c r="E8" s="697"/>
      <c r="F8" s="697"/>
      <c r="G8" s="697"/>
      <c r="H8" s="697"/>
      <c r="I8" s="697"/>
      <c r="J8" s="697"/>
      <c r="K8" s="697"/>
      <c r="L8" s="697"/>
      <c r="M8" s="697"/>
      <c r="N8" s="697"/>
      <c r="O8" s="697"/>
      <c r="P8" s="697"/>
      <c r="Q8" s="698"/>
      <c r="R8" s="28"/>
      <c r="S8" s="28"/>
      <c r="T8" s="29"/>
      <c r="U8" s="29"/>
      <c r="V8" s="30"/>
      <c r="W8" s="31"/>
      <c r="X8" s="29"/>
      <c r="Y8" s="53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2:256" s="2" customFormat="1" ht="15" x14ac:dyDescent="0.25">
      <c r="B9" s="683"/>
      <c r="C9" s="641" t="s">
        <v>52</v>
      </c>
      <c r="D9" s="699">
        <f>SUM(E9:P9)</f>
        <v>33899.170000000006</v>
      </c>
      <c r="E9" s="521" t="s">
        <v>53</v>
      </c>
      <c r="F9" s="521" t="s">
        <v>53</v>
      </c>
      <c r="G9" s="521">
        <v>6011.72</v>
      </c>
      <c r="H9" s="521" t="s">
        <v>53</v>
      </c>
      <c r="I9" s="521">
        <v>5100.13</v>
      </c>
      <c r="J9" s="521" t="s">
        <v>53</v>
      </c>
      <c r="K9" s="521">
        <v>6910.84</v>
      </c>
      <c r="L9" s="521">
        <v>8714.15</v>
      </c>
      <c r="M9" s="521">
        <v>2745.47</v>
      </c>
      <c r="N9" s="521">
        <v>1210.31</v>
      </c>
      <c r="O9" s="521" t="s">
        <v>53</v>
      </c>
      <c r="P9" s="521">
        <v>3206.55</v>
      </c>
      <c r="Q9" s="698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2:256" s="2" customFormat="1" ht="15" x14ac:dyDescent="0.25">
      <c r="B10" s="683"/>
      <c r="C10" s="641" t="s">
        <v>85</v>
      </c>
      <c r="D10" s="699">
        <f t="shared" ref="D10:D24" si="1">SUM(E10:P10)</f>
        <v>15168.539999999999</v>
      </c>
      <c r="E10" s="521" t="s">
        <v>53</v>
      </c>
      <c r="F10" s="521" t="s">
        <v>53</v>
      </c>
      <c r="G10" s="521" t="s">
        <v>53</v>
      </c>
      <c r="H10" s="521">
        <v>1016.47</v>
      </c>
      <c r="I10" s="521">
        <v>252.52</v>
      </c>
      <c r="J10" s="521" t="s">
        <v>53</v>
      </c>
      <c r="K10" s="521">
        <v>1244.54</v>
      </c>
      <c r="L10" s="521">
        <v>4598.49</v>
      </c>
      <c r="M10" s="521">
        <v>4963.4399999999996</v>
      </c>
      <c r="N10" s="521">
        <v>3093.08</v>
      </c>
      <c r="O10" s="521" t="s">
        <v>53</v>
      </c>
      <c r="P10" s="521" t="s">
        <v>53</v>
      </c>
      <c r="Q10" s="698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2:256" s="2" customFormat="1" ht="15" x14ac:dyDescent="0.25">
      <c r="B11" s="683"/>
      <c r="C11" s="641" t="s">
        <v>76</v>
      </c>
      <c r="D11" s="699">
        <f t="shared" si="1"/>
        <v>14526.685000000001</v>
      </c>
      <c r="E11" s="521">
        <v>225.5</v>
      </c>
      <c r="F11" s="521">
        <v>523.9</v>
      </c>
      <c r="G11" s="521">
        <v>1540.645</v>
      </c>
      <c r="H11" s="521">
        <v>925.68</v>
      </c>
      <c r="I11" s="521" t="s">
        <v>53</v>
      </c>
      <c r="J11" s="521">
        <v>219.06</v>
      </c>
      <c r="K11" s="521">
        <v>2087.08</v>
      </c>
      <c r="L11" s="521">
        <v>1833.9</v>
      </c>
      <c r="M11" s="521">
        <v>1543.73</v>
      </c>
      <c r="N11" s="521">
        <v>1507.5050000000001</v>
      </c>
      <c r="O11" s="521">
        <v>3169.2</v>
      </c>
      <c r="P11" s="521">
        <v>950.48500000000001</v>
      </c>
      <c r="Q11" s="698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2:256" s="2" customFormat="1" ht="15" x14ac:dyDescent="0.25">
      <c r="B12" s="683"/>
      <c r="C12" s="641" t="s">
        <v>65</v>
      </c>
      <c r="D12" s="699">
        <f t="shared" si="1"/>
        <v>13690.665000000001</v>
      </c>
      <c r="E12" s="521">
        <v>443.3</v>
      </c>
      <c r="F12" s="521" t="s">
        <v>53</v>
      </c>
      <c r="G12" s="521" t="s">
        <v>53</v>
      </c>
      <c r="H12" s="521" t="s">
        <v>53</v>
      </c>
      <c r="I12" s="521">
        <v>102.26</v>
      </c>
      <c r="J12" s="521">
        <v>205.3</v>
      </c>
      <c r="K12" s="521">
        <v>295.49</v>
      </c>
      <c r="L12" s="521">
        <v>393.77499999999998</v>
      </c>
      <c r="M12" s="521">
        <v>630.69000000000005</v>
      </c>
      <c r="N12" s="521">
        <v>11619.85</v>
      </c>
      <c r="O12" s="521" t="s">
        <v>53</v>
      </c>
      <c r="P12" s="521" t="s">
        <v>53</v>
      </c>
      <c r="Q12" s="698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2:256" s="2" customFormat="1" ht="15" x14ac:dyDescent="0.25">
      <c r="B13" s="683"/>
      <c r="C13" s="641" t="s">
        <v>62</v>
      </c>
      <c r="D13" s="699">
        <f t="shared" si="1"/>
        <v>7375.34</v>
      </c>
      <c r="E13" s="521" t="s">
        <v>53</v>
      </c>
      <c r="F13" s="521">
        <v>5476.1</v>
      </c>
      <c r="G13" s="521" t="s">
        <v>53</v>
      </c>
      <c r="H13" s="521" t="s">
        <v>53</v>
      </c>
      <c r="I13" s="521">
        <v>1899.24</v>
      </c>
      <c r="J13" s="521" t="s">
        <v>53</v>
      </c>
      <c r="K13" s="521" t="s">
        <v>53</v>
      </c>
      <c r="L13" s="521" t="s">
        <v>53</v>
      </c>
      <c r="M13" s="521" t="s">
        <v>53</v>
      </c>
      <c r="N13" s="521" t="s">
        <v>53</v>
      </c>
      <c r="O13" s="521" t="s">
        <v>53</v>
      </c>
      <c r="P13" s="521" t="s">
        <v>53</v>
      </c>
      <c r="Q13" s="698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2:256" s="2" customFormat="1" ht="15" x14ac:dyDescent="0.25">
      <c r="B14" s="683"/>
      <c r="C14" s="641" t="s">
        <v>100</v>
      </c>
      <c r="D14" s="699">
        <f t="shared" si="1"/>
        <v>6046.97</v>
      </c>
      <c r="E14" s="521">
        <v>525.97</v>
      </c>
      <c r="F14" s="521">
        <v>20.51</v>
      </c>
      <c r="G14" s="521">
        <v>1266.81</v>
      </c>
      <c r="H14" s="521">
        <v>1443.91</v>
      </c>
      <c r="I14" s="521" t="s">
        <v>53</v>
      </c>
      <c r="J14" s="521">
        <v>250.8</v>
      </c>
      <c r="K14" s="521">
        <v>250.36</v>
      </c>
      <c r="L14" s="521">
        <v>1534.69</v>
      </c>
      <c r="M14" s="521">
        <v>212.27</v>
      </c>
      <c r="N14" s="521">
        <v>541.65</v>
      </c>
      <c r="O14" s="521" t="s">
        <v>53</v>
      </c>
      <c r="P14" s="521" t="s">
        <v>53</v>
      </c>
      <c r="Q14" s="698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</row>
    <row r="15" spans="2:256" s="2" customFormat="1" ht="15" x14ac:dyDescent="0.25">
      <c r="B15" s="683"/>
      <c r="C15" s="641" t="s">
        <v>56</v>
      </c>
      <c r="D15" s="699">
        <f t="shared" si="1"/>
        <v>5957.87</v>
      </c>
      <c r="E15" s="521" t="s">
        <v>53</v>
      </c>
      <c r="F15" s="521" t="s">
        <v>53</v>
      </c>
      <c r="G15" s="521" t="s">
        <v>53</v>
      </c>
      <c r="H15" s="521" t="s">
        <v>53</v>
      </c>
      <c r="I15" s="521" t="s">
        <v>53</v>
      </c>
      <c r="J15" s="521" t="s">
        <v>53</v>
      </c>
      <c r="K15" s="521" t="s">
        <v>53</v>
      </c>
      <c r="L15" s="521">
        <v>5957.87</v>
      </c>
      <c r="M15" s="521" t="s">
        <v>53</v>
      </c>
      <c r="N15" s="521" t="s">
        <v>53</v>
      </c>
      <c r="O15" s="521" t="s">
        <v>53</v>
      </c>
      <c r="P15" s="521" t="s">
        <v>53</v>
      </c>
      <c r="Q15" s="698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2:256" s="2" customFormat="1" ht="15" x14ac:dyDescent="0.25">
      <c r="B16" s="683"/>
      <c r="C16" s="641" t="s">
        <v>70</v>
      </c>
      <c r="D16" s="699">
        <f t="shared" si="1"/>
        <v>3660.12</v>
      </c>
      <c r="E16" s="521" t="s">
        <v>53</v>
      </c>
      <c r="F16" s="521">
        <v>1450.81</v>
      </c>
      <c r="G16" s="521" t="s">
        <v>53</v>
      </c>
      <c r="H16" s="521" t="s">
        <v>53</v>
      </c>
      <c r="I16" s="521" t="s">
        <v>53</v>
      </c>
      <c r="J16" s="521" t="s">
        <v>53</v>
      </c>
      <c r="K16" s="521">
        <v>2008.87</v>
      </c>
      <c r="L16" s="521" t="s">
        <v>53</v>
      </c>
      <c r="M16" s="521" t="s">
        <v>53</v>
      </c>
      <c r="N16" s="521">
        <v>200.44</v>
      </c>
      <c r="O16" s="521" t="s">
        <v>53</v>
      </c>
      <c r="P16" s="521" t="s">
        <v>53</v>
      </c>
      <c r="Q16" s="698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2:32" s="2" customFormat="1" ht="15" x14ac:dyDescent="0.25">
      <c r="B17" s="683"/>
      <c r="C17" s="641" t="s">
        <v>88</v>
      </c>
      <c r="D17" s="699">
        <f t="shared" si="1"/>
        <v>2378.16</v>
      </c>
      <c r="E17" s="521">
        <v>103.56</v>
      </c>
      <c r="F17" s="521">
        <v>104.05</v>
      </c>
      <c r="G17" s="521">
        <v>181.39</v>
      </c>
      <c r="H17" s="521">
        <v>147.63999999999999</v>
      </c>
      <c r="I17" s="521">
        <v>128.57</v>
      </c>
      <c r="J17" s="521">
        <v>509.04</v>
      </c>
      <c r="K17" s="521">
        <v>300.89</v>
      </c>
      <c r="L17" s="521" t="s">
        <v>53</v>
      </c>
      <c r="M17" s="521" t="s">
        <v>53</v>
      </c>
      <c r="N17" s="521" t="s">
        <v>53</v>
      </c>
      <c r="O17" s="521">
        <v>236.4</v>
      </c>
      <c r="P17" s="521">
        <v>666.62</v>
      </c>
      <c r="Q17" s="698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2:32" s="2" customFormat="1" ht="15" x14ac:dyDescent="0.25">
      <c r="B18" s="683"/>
      <c r="C18" s="641" t="s">
        <v>77</v>
      </c>
      <c r="D18" s="699">
        <f t="shared" si="1"/>
        <v>1527.69</v>
      </c>
      <c r="E18" s="521" t="s">
        <v>53</v>
      </c>
      <c r="F18" s="521" t="s">
        <v>53</v>
      </c>
      <c r="G18" s="521" t="s">
        <v>53</v>
      </c>
      <c r="H18" s="521" t="s">
        <v>53</v>
      </c>
      <c r="I18" s="521" t="s">
        <v>53</v>
      </c>
      <c r="J18" s="521" t="s">
        <v>53</v>
      </c>
      <c r="K18" s="521" t="s">
        <v>53</v>
      </c>
      <c r="L18" s="521" t="s">
        <v>53</v>
      </c>
      <c r="M18" s="521" t="s">
        <v>53</v>
      </c>
      <c r="N18" s="521">
        <v>1527.69</v>
      </c>
      <c r="O18" s="521" t="s">
        <v>53</v>
      </c>
      <c r="P18" s="521" t="s">
        <v>53</v>
      </c>
      <c r="Q18" s="698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2:32" s="2" customFormat="1" ht="15" x14ac:dyDescent="0.25">
      <c r="B19" s="683"/>
      <c r="C19" s="641" t="s">
        <v>73</v>
      </c>
      <c r="D19" s="699">
        <f t="shared" si="1"/>
        <v>1524.58</v>
      </c>
      <c r="E19" s="521">
        <v>91.05</v>
      </c>
      <c r="F19" s="521">
        <v>90.54</v>
      </c>
      <c r="G19" s="521" t="s">
        <v>53</v>
      </c>
      <c r="H19" s="521" t="s">
        <v>53</v>
      </c>
      <c r="I19" s="521">
        <v>90.66</v>
      </c>
      <c r="J19" s="521">
        <v>90.17</v>
      </c>
      <c r="K19" s="521">
        <v>90.43</v>
      </c>
      <c r="L19" s="521">
        <v>59.36</v>
      </c>
      <c r="M19" s="521">
        <v>90.57</v>
      </c>
      <c r="N19" s="521">
        <v>90.87</v>
      </c>
      <c r="O19" s="521">
        <v>116.62</v>
      </c>
      <c r="P19" s="521">
        <v>714.31</v>
      </c>
      <c r="Q19" s="698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2:32" s="2" customFormat="1" ht="15" x14ac:dyDescent="0.25">
      <c r="B20" s="683"/>
      <c r="C20" s="641" t="s">
        <v>105</v>
      </c>
      <c r="D20" s="699">
        <f t="shared" si="1"/>
        <v>782.56</v>
      </c>
      <c r="E20" s="521" t="s">
        <v>53</v>
      </c>
      <c r="F20" s="521" t="s">
        <v>53</v>
      </c>
      <c r="G20" s="521" t="s">
        <v>53</v>
      </c>
      <c r="H20" s="521" t="s">
        <v>53</v>
      </c>
      <c r="I20" s="521" t="s">
        <v>53</v>
      </c>
      <c r="J20" s="521">
        <v>263.24</v>
      </c>
      <c r="K20" s="521" t="s">
        <v>53</v>
      </c>
      <c r="L20" s="521">
        <v>259.51</v>
      </c>
      <c r="M20" s="521">
        <v>259.81</v>
      </c>
      <c r="N20" s="521" t="s">
        <v>53</v>
      </c>
      <c r="O20" s="521" t="s">
        <v>53</v>
      </c>
      <c r="P20" s="521" t="s">
        <v>53</v>
      </c>
      <c r="Q20" s="698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2:32" s="2" customFormat="1" ht="15" x14ac:dyDescent="0.25">
      <c r="B21" s="683"/>
      <c r="C21" s="641" t="s">
        <v>75</v>
      </c>
      <c r="D21" s="699">
        <f t="shared" si="1"/>
        <v>689.17</v>
      </c>
      <c r="E21" s="521">
        <v>149.88</v>
      </c>
      <c r="F21" s="521" t="s">
        <v>53</v>
      </c>
      <c r="G21" s="521">
        <v>151.44999999999999</v>
      </c>
      <c r="H21" s="521">
        <v>172.92</v>
      </c>
      <c r="I21" s="521" t="s">
        <v>53</v>
      </c>
      <c r="J21" s="521" t="s">
        <v>53</v>
      </c>
      <c r="K21" s="521" t="s">
        <v>53</v>
      </c>
      <c r="L21" s="521">
        <v>106.62</v>
      </c>
      <c r="M21" s="521">
        <v>108.3</v>
      </c>
      <c r="N21" s="521" t="s">
        <v>53</v>
      </c>
      <c r="O21" s="521" t="s">
        <v>53</v>
      </c>
      <c r="P21" s="521" t="s">
        <v>53</v>
      </c>
      <c r="Q21" s="698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2" spans="2:32" s="2" customFormat="1" ht="15" x14ac:dyDescent="0.25">
      <c r="B22" s="683"/>
      <c r="C22" s="641" t="s">
        <v>63</v>
      </c>
      <c r="D22" s="699">
        <f t="shared" si="1"/>
        <v>500.03999999999996</v>
      </c>
      <c r="E22" s="521" t="s">
        <v>53</v>
      </c>
      <c r="F22" s="521" t="s">
        <v>53</v>
      </c>
      <c r="G22" s="521" t="s">
        <v>53</v>
      </c>
      <c r="H22" s="521" t="s">
        <v>53</v>
      </c>
      <c r="I22" s="521" t="s">
        <v>53</v>
      </c>
      <c r="J22" s="521" t="s">
        <v>53</v>
      </c>
      <c r="K22" s="521" t="s">
        <v>53</v>
      </c>
      <c r="L22" s="521" t="s">
        <v>53</v>
      </c>
      <c r="M22" s="521">
        <v>200.85</v>
      </c>
      <c r="N22" s="521">
        <v>299.19</v>
      </c>
      <c r="O22" s="521" t="s">
        <v>53</v>
      </c>
      <c r="P22" s="521" t="s">
        <v>53</v>
      </c>
      <c r="Q22" s="698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2:32" s="2" customFormat="1" ht="15" x14ac:dyDescent="0.25">
      <c r="B23" s="683"/>
      <c r="C23" s="641" t="s">
        <v>90</v>
      </c>
      <c r="D23" s="699">
        <f t="shared" si="1"/>
        <v>291.93</v>
      </c>
      <c r="E23" s="521" t="s">
        <v>53</v>
      </c>
      <c r="F23" s="521" t="s">
        <v>53</v>
      </c>
      <c r="G23" s="521">
        <v>187.39</v>
      </c>
      <c r="H23" s="521" t="s">
        <v>53</v>
      </c>
      <c r="I23" s="521" t="s">
        <v>53</v>
      </c>
      <c r="J23" s="521" t="s">
        <v>53</v>
      </c>
      <c r="K23" s="521" t="s">
        <v>53</v>
      </c>
      <c r="L23" s="521" t="s">
        <v>53</v>
      </c>
      <c r="M23" s="521">
        <v>63.12</v>
      </c>
      <c r="N23" s="521">
        <v>41.42</v>
      </c>
      <c r="O23" s="521" t="s">
        <v>53</v>
      </c>
      <c r="P23" s="521" t="s">
        <v>53</v>
      </c>
      <c r="Q23" s="698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2:32" s="2" customFormat="1" ht="15" x14ac:dyDescent="0.25">
      <c r="B24" s="683"/>
      <c r="C24" s="641" t="s">
        <v>49</v>
      </c>
      <c r="D24" s="699">
        <f t="shared" si="1"/>
        <v>231.53</v>
      </c>
      <c r="E24" s="521" t="s">
        <v>53</v>
      </c>
      <c r="F24" s="521" t="s">
        <v>53</v>
      </c>
      <c r="G24" s="521" t="s">
        <v>53</v>
      </c>
      <c r="H24" s="521">
        <v>47.99</v>
      </c>
      <c r="I24" s="521" t="s">
        <v>53</v>
      </c>
      <c r="J24" s="521" t="s">
        <v>53</v>
      </c>
      <c r="K24" s="521" t="s">
        <v>53</v>
      </c>
      <c r="L24" s="521" t="s">
        <v>53</v>
      </c>
      <c r="M24" s="521">
        <v>183.54</v>
      </c>
      <c r="N24" s="521" t="s">
        <v>53</v>
      </c>
      <c r="O24" s="521" t="s">
        <v>53</v>
      </c>
      <c r="P24" s="521" t="s">
        <v>53</v>
      </c>
      <c r="Q24" s="698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2:32" s="2" customFormat="1" ht="15" x14ac:dyDescent="0.25">
      <c r="B25" s="686"/>
      <c r="C25" s="636"/>
      <c r="D25" s="637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700"/>
    </row>
    <row r="26" spans="2:32" s="3" customFormat="1" ht="14.25" customHeight="1" x14ac:dyDescent="0.25">
      <c r="B26" s="16" t="s">
        <v>31</v>
      </c>
      <c r="C26" s="4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4"/>
      <c r="T26" s="33"/>
      <c r="U26" s="33"/>
      <c r="V26" s="8"/>
      <c r="W26" s="9"/>
      <c r="X26" s="33"/>
      <c r="Y26" s="54"/>
    </row>
    <row r="27" spans="2:32" s="2" customFormat="1" ht="20.25" customHeight="1" x14ac:dyDescent="0.25">
      <c r="B27" s="708" t="s">
        <v>32</v>
      </c>
      <c r="C27" s="1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T27" s="27"/>
      <c r="U27" s="27"/>
      <c r="V27" s="8"/>
      <c r="W27" s="9"/>
      <c r="X27" s="27"/>
      <c r="Y27" s="52"/>
    </row>
    <row r="28" spans="2:32" s="2" customFormat="1" ht="20.25" customHeight="1" x14ac:dyDescent="0.25">
      <c r="B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V28" s="34"/>
      <c r="W28" s="35"/>
      <c r="X28" s="27"/>
      <c r="Y28" s="52"/>
    </row>
    <row r="29" spans="2:32" ht="56.25" customHeight="1" x14ac:dyDescent="0.25">
      <c r="E29" s="4"/>
      <c r="G29" s="36"/>
      <c r="H29" s="37">
        <f>SUM(H33:H42)</f>
        <v>108251.01999999997</v>
      </c>
      <c r="I29" s="38">
        <f>SUM(I33:I42)</f>
        <v>100.00000000000001</v>
      </c>
      <c r="J29" s="39"/>
    </row>
    <row r="30" spans="2:32" s="5" customFormat="1" x14ac:dyDescent="0.25">
      <c r="F30" s="4"/>
      <c r="G30" s="36"/>
      <c r="H30" s="37"/>
      <c r="I30" s="38"/>
      <c r="J30" s="40"/>
      <c r="K30" s="18"/>
      <c r="L30" s="18"/>
      <c r="M30" s="18"/>
      <c r="N30" s="18"/>
      <c r="O30" s="18"/>
      <c r="P30" s="18"/>
      <c r="X30" s="7"/>
    </row>
    <row r="31" spans="2:32" s="6" customFormat="1" x14ac:dyDescent="0.25">
      <c r="G31" s="41" t="s">
        <v>173</v>
      </c>
      <c r="H31" s="41" t="s">
        <v>174</v>
      </c>
      <c r="I31" s="38"/>
      <c r="J31" s="37"/>
      <c r="X31" s="42"/>
      <c r="Y31" s="19"/>
    </row>
    <row r="32" spans="2:32" x14ac:dyDescent="0.25">
      <c r="D32" s="20"/>
      <c r="E32" s="4"/>
      <c r="G32" s="43"/>
      <c r="H32" s="44">
        <f>SUM(H33:H42)</f>
        <v>108251.01999999997</v>
      </c>
      <c r="I32" s="38"/>
      <c r="J32" s="40"/>
    </row>
    <row r="33" spans="3:10" x14ac:dyDescent="0.25">
      <c r="C33" s="21"/>
      <c r="D33" s="22"/>
      <c r="E33" s="4"/>
      <c r="G33" s="43" t="str">
        <f>C9</f>
        <v>Bélgica</v>
      </c>
      <c r="H33" s="44">
        <f>+D9</f>
        <v>33899.170000000006</v>
      </c>
      <c r="I33" s="39">
        <f>H33/$H$29*100</f>
        <v>31.315335412082039</v>
      </c>
      <c r="J33" s="45"/>
    </row>
    <row r="34" spans="3:10" x14ac:dyDescent="0.25">
      <c r="C34" s="21"/>
      <c r="D34" s="22"/>
      <c r="E34" s="4"/>
      <c r="G34" s="43" t="str">
        <f>C10</f>
        <v>China</v>
      </c>
      <c r="H34" s="44">
        <f>+D10</f>
        <v>15168.539999999999</v>
      </c>
      <c r="I34" s="39">
        <f>H34/$H$29*100</f>
        <v>14.012376049666786</v>
      </c>
      <c r="J34" s="40"/>
    </row>
    <row r="35" spans="3:10" x14ac:dyDescent="0.25">
      <c r="C35" s="21"/>
      <c r="D35" s="22"/>
      <c r="E35" s="4"/>
      <c r="G35" s="43" t="str">
        <f>C11</f>
        <v>Chile</v>
      </c>
      <c r="H35" s="44">
        <f>+D11</f>
        <v>14526.685000000001</v>
      </c>
      <c r="I35" s="39">
        <f>H35/$H$29*100</f>
        <v>13.419443992306036</v>
      </c>
      <c r="J35" s="40"/>
    </row>
    <row r="36" spans="3:10" x14ac:dyDescent="0.25">
      <c r="C36" s="21"/>
      <c r="D36" s="22"/>
      <c r="E36" s="4"/>
      <c r="G36" s="43" t="str">
        <f>C12</f>
        <v>Noruega</v>
      </c>
      <c r="H36" s="44">
        <f>+D12</f>
        <v>13690.665000000001</v>
      </c>
      <c r="I36" s="39">
        <f>H36/$H$29*100</f>
        <v>12.647146419497945</v>
      </c>
      <c r="J36" s="40"/>
    </row>
    <row r="37" spans="3:10" x14ac:dyDescent="0.25">
      <c r="C37" s="21"/>
      <c r="D37" s="22"/>
      <c r="E37" s="4"/>
      <c r="G37" s="43" t="str">
        <f>C13</f>
        <v>Dinamarca</v>
      </c>
      <c r="H37" s="44">
        <f>+D13</f>
        <v>7375.34</v>
      </c>
      <c r="I37" s="39">
        <f>H37/$H$29*100</f>
        <v>6.8131829150432051</v>
      </c>
      <c r="J37" s="40"/>
    </row>
    <row r="38" spans="3:10" x14ac:dyDescent="0.25">
      <c r="C38" s="21"/>
      <c r="D38" s="22"/>
      <c r="E38" s="4"/>
      <c r="G38" s="43" t="str">
        <f>C14</f>
        <v>Australia</v>
      </c>
      <c r="H38" s="44">
        <f>+D14</f>
        <v>6046.97</v>
      </c>
      <c r="I38" s="39">
        <f>H38/$H$29*100</f>
        <v>5.5860628380222206</v>
      </c>
      <c r="J38" s="40"/>
    </row>
    <row r="39" spans="3:10" x14ac:dyDescent="0.25">
      <c r="C39" s="21"/>
      <c r="D39" s="22"/>
      <c r="E39" s="4"/>
      <c r="G39" s="43" t="str">
        <f>C15</f>
        <v>Países Bajos</v>
      </c>
      <c r="H39" s="44">
        <f>+D15</f>
        <v>5957.87</v>
      </c>
      <c r="I39" s="39">
        <f>H39/$H$29*100</f>
        <v>5.5037541447646419</v>
      </c>
      <c r="J39" s="40"/>
    </row>
    <row r="40" spans="3:10" x14ac:dyDescent="0.25">
      <c r="C40" s="21"/>
      <c r="D40" s="22"/>
      <c r="E40" s="4"/>
      <c r="G40" s="43" t="str">
        <f>C16</f>
        <v>Canadá</v>
      </c>
      <c r="H40" s="44">
        <f>+D16</f>
        <v>3660.12</v>
      </c>
      <c r="I40" s="39">
        <f>H40/$H$29*100</f>
        <v>3.3811413509082877</v>
      </c>
      <c r="J40" s="40"/>
    </row>
    <row r="41" spans="3:10" x14ac:dyDescent="0.25">
      <c r="C41" s="21"/>
      <c r="D41" s="22"/>
      <c r="E41" s="4"/>
      <c r="G41" s="43" t="str">
        <f>C17</f>
        <v>Japón</v>
      </c>
      <c r="H41" s="44">
        <f>+D17</f>
        <v>2378.16</v>
      </c>
      <c r="I41" s="39">
        <f>H41/$H$29*100</f>
        <v>2.1968938491295513</v>
      </c>
      <c r="J41" s="39"/>
    </row>
    <row r="42" spans="3:10" x14ac:dyDescent="0.25">
      <c r="C42" s="5"/>
      <c r="D42" s="5"/>
      <c r="E42" s="4"/>
      <c r="G42" s="43" t="s">
        <v>30</v>
      </c>
      <c r="H42" s="44">
        <f>H45-H46</f>
        <v>5547.4999999999854</v>
      </c>
      <c r="I42" s="39">
        <f>H42/$H$29*100</f>
        <v>5.1246630285793033</v>
      </c>
      <c r="J42" s="40"/>
    </row>
    <row r="43" spans="3:10" x14ac:dyDescent="0.25">
      <c r="C43" s="5"/>
      <c r="D43" s="5"/>
      <c r="E43" s="4"/>
      <c r="G43" s="43"/>
      <c r="H43" s="44"/>
      <c r="I43" s="38"/>
      <c r="J43" s="40"/>
    </row>
    <row r="44" spans="3:10" x14ac:dyDescent="0.25">
      <c r="C44" s="5"/>
      <c r="D44" s="5"/>
      <c r="E44" s="4"/>
      <c r="G44" s="43"/>
      <c r="H44" s="44"/>
      <c r="I44" s="38"/>
      <c r="J44" s="40"/>
    </row>
    <row r="45" spans="3:10" x14ac:dyDescent="0.25">
      <c r="E45" s="4"/>
      <c r="G45" s="43"/>
      <c r="H45" s="44">
        <f>D7</f>
        <v>108251.01999999997</v>
      </c>
      <c r="I45" s="38"/>
      <c r="J45" s="40"/>
    </row>
    <row r="46" spans="3:10" x14ac:dyDescent="0.25">
      <c r="E46" s="4"/>
      <c r="G46" s="43"/>
      <c r="H46" s="44">
        <f>SUM(H33:H41)</f>
        <v>102703.51999999999</v>
      </c>
      <c r="I46" s="38"/>
      <c r="J46" s="40"/>
    </row>
    <row r="47" spans="3:10" x14ac:dyDescent="0.25">
      <c r="E47" s="4"/>
      <c r="G47" s="43"/>
      <c r="H47" s="44"/>
      <c r="I47" s="38"/>
      <c r="J47" s="40"/>
    </row>
    <row r="48" spans="3:10" x14ac:dyDescent="0.25">
      <c r="E48" s="4"/>
      <c r="G48" s="43"/>
      <c r="H48" s="44"/>
      <c r="I48" s="38"/>
      <c r="J48" s="40"/>
    </row>
    <row r="49" spans="3:21" x14ac:dyDescent="0.25">
      <c r="E49" s="4"/>
      <c r="G49" s="43"/>
      <c r="H49" s="44"/>
      <c r="I49" s="38"/>
      <c r="J49" s="40"/>
    </row>
    <row r="50" spans="3:21" x14ac:dyDescent="0.25">
      <c r="E50" s="4"/>
      <c r="G50" s="47"/>
      <c r="H50" s="48"/>
      <c r="I50" s="8"/>
      <c r="J50" s="9"/>
    </row>
    <row r="51" spans="3:21" x14ac:dyDescent="0.25">
      <c r="T51" s="49"/>
      <c r="U51" s="48"/>
    </row>
    <row r="52" spans="3:21" x14ac:dyDescent="0.25">
      <c r="T52" s="47"/>
      <c r="U52" s="48"/>
    </row>
    <row r="53" spans="3:21" x14ac:dyDescent="0.25">
      <c r="C53" s="16" t="s">
        <v>31</v>
      </c>
      <c r="T53" s="47"/>
      <c r="U53" s="48"/>
    </row>
    <row r="54" spans="3:21" x14ac:dyDescent="0.25">
      <c r="C54" s="23"/>
      <c r="T54" s="47"/>
      <c r="U54" s="48"/>
    </row>
    <row r="55" spans="3:21" x14ac:dyDescent="0.25">
      <c r="C55" s="23"/>
      <c r="T55" s="47"/>
      <c r="U55" s="48"/>
    </row>
    <row r="56" spans="3:21" x14ac:dyDescent="0.25">
      <c r="C56" s="23"/>
      <c r="T56" s="47"/>
      <c r="U56" s="48"/>
    </row>
    <row r="57" spans="3:21" x14ac:dyDescent="0.25">
      <c r="C57" s="23"/>
      <c r="T57" s="47"/>
      <c r="U57" s="48"/>
    </row>
    <row r="58" spans="3:21" x14ac:dyDescent="0.25">
      <c r="C58" s="23"/>
      <c r="T58" s="47"/>
      <c r="U58" s="48"/>
    </row>
    <row r="59" spans="3:21" x14ac:dyDescent="0.25">
      <c r="C59" s="23"/>
      <c r="T59" s="50"/>
      <c r="U59" s="48"/>
    </row>
    <row r="60" spans="3:21" x14ac:dyDescent="0.25">
      <c r="C60" s="23"/>
    </row>
    <row r="61" spans="3:21" x14ac:dyDescent="0.25">
      <c r="C61" s="23"/>
    </row>
    <row r="62" spans="3:21" x14ac:dyDescent="0.25">
      <c r="C62" s="23"/>
    </row>
    <row r="63" spans="3:21" x14ac:dyDescent="0.25">
      <c r="C63" s="23"/>
    </row>
    <row r="64" spans="3:21" x14ac:dyDescent="0.25">
      <c r="C64" s="23"/>
    </row>
    <row r="65" spans="3:3" x14ac:dyDescent="0.25">
      <c r="C65" s="23"/>
    </row>
    <row r="66" spans="3:3" x14ac:dyDescent="0.25">
      <c r="C66" s="23"/>
    </row>
    <row r="67" spans="3:3" x14ac:dyDescent="0.25">
      <c r="C67" s="23"/>
    </row>
    <row r="68" spans="3:3" x14ac:dyDescent="0.25">
      <c r="C68" s="23"/>
    </row>
    <row r="69" spans="3:3" x14ac:dyDescent="0.25">
      <c r="C69" s="23"/>
    </row>
    <row r="70" spans="3:3" x14ac:dyDescent="0.25">
      <c r="C70" s="23"/>
    </row>
    <row r="71" spans="3:3" x14ac:dyDescent="0.25">
      <c r="C71" s="23"/>
    </row>
    <row r="72" spans="3:3" x14ac:dyDescent="0.25">
      <c r="C72" s="23"/>
    </row>
    <row r="73" spans="3:3" x14ac:dyDescent="0.25">
      <c r="C73" s="23"/>
    </row>
    <row r="74" spans="3:3" x14ac:dyDescent="0.25">
      <c r="C74" s="23"/>
    </row>
  </sheetData>
  <mergeCells count="3">
    <mergeCell ref="B2:Q2"/>
    <mergeCell ref="B3:Q3"/>
    <mergeCell ref="B5:C5"/>
  </mergeCells>
  <printOptions horizontalCentered="1" verticalCentered="1"/>
  <pageMargins left="0.78740157480314965" right="0.98425196850393715" top="0.98425196850393715" bottom="0.98425196850393715" header="0" footer="0"/>
  <pageSetup paperSize="9" scale="57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V75"/>
  <sheetViews>
    <sheetView showGridLines="0" tabSelected="1" workbookViewId="0">
      <selection activeCell="S45" sqref="S45"/>
    </sheetView>
  </sheetViews>
  <sheetFormatPr baseColWidth="10" defaultColWidth="8.88671875" defaultRowHeight="15.75" x14ac:dyDescent="0.25"/>
  <cols>
    <col min="1" max="1" width="1.5546875" style="4" customWidth="1"/>
    <col min="2" max="2" width="2.109375" style="4" customWidth="1"/>
    <col min="3" max="3" width="17.109375" style="4" bestFit="1" customWidth="1"/>
    <col min="4" max="4" width="9" style="4" customWidth="1"/>
    <col min="5" max="5" width="7.77734375" style="6" customWidth="1"/>
    <col min="6" max="16" width="7.77734375" style="4" customWidth="1"/>
    <col min="17" max="17" width="0.77734375" style="4" customWidth="1"/>
    <col min="18" max="18" width="2.5546875" style="4" customWidth="1"/>
    <col min="19" max="19" width="1.6640625" style="4" customWidth="1"/>
    <col min="20" max="20" width="11.88671875" style="7" customWidth="1"/>
    <col min="21" max="21" width="8.109375" style="7" customWidth="1"/>
    <col min="22" max="22" width="7.5546875" style="8" customWidth="1"/>
    <col min="23" max="23" width="8.88671875" style="9" customWidth="1"/>
    <col min="24" max="24" width="8.88671875" style="7" customWidth="1"/>
    <col min="25" max="25" width="8.88671875" style="5" customWidth="1"/>
    <col min="26" max="16384" width="8.88671875" style="4"/>
  </cols>
  <sheetData>
    <row r="1" spans="2:256" x14ac:dyDescent="0.25">
      <c r="B1" s="35"/>
      <c r="C1" s="35" t="s">
        <v>148</v>
      </c>
      <c r="D1" s="35"/>
      <c r="E1" s="511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2:256" ht="18.75" x14ac:dyDescent="0.3">
      <c r="B2" s="757" t="s">
        <v>175</v>
      </c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</row>
    <row r="3" spans="2:256" ht="18.75" x14ac:dyDescent="0.3">
      <c r="B3" s="757" t="s">
        <v>44</v>
      </c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</row>
    <row r="4" spans="2:256" s="1" customFormat="1" ht="18.75" x14ac:dyDescent="0.3">
      <c r="B4" s="705"/>
      <c r="C4" s="705"/>
      <c r="D4" s="705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5"/>
      <c r="T4" s="24"/>
      <c r="U4" s="24"/>
      <c r="V4" s="25"/>
      <c r="W4" s="26"/>
      <c r="X4" s="24"/>
      <c r="Y4" s="51"/>
    </row>
    <row r="5" spans="2:256" s="2" customFormat="1" ht="38.25" customHeight="1" x14ac:dyDescent="0.25">
      <c r="B5" s="761" t="s">
        <v>47</v>
      </c>
      <c r="C5" s="762"/>
      <c r="D5" s="675" t="s">
        <v>3</v>
      </c>
      <c r="E5" s="676" t="s">
        <v>150</v>
      </c>
      <c r="F5" s="675" t="s">
        <v>151</v>
      </c>
      <c r="G5" s="675" t="s">
        <v>152</v>
      </c>
      <c r="H5" s="675" t="s">
        <v>153</v>
      </c>
      <c r="I5" s="675" t="s">
        <v>154</v>
      </c>
      <c r="J5" s="675" t="s">
        <v>155</v>
      </c>
      <c r="K5" s="675" t="s">
        <v>156</v>
      </c>
      <c r="L5" s="675" t="s">
        <v>157</v>
      </c>
      <c r="M5" s="675" t="s">
        <v>158</v>
      </c>
      <c r="N5" s="675" t="s">
        <v>159</v>
      </c>
      <c r="O5" s="675" t="s">
        <v>160</v>
      </c>
      <c r="P5" s="688" t="s">
        <v>161</v>
      </c>
      <c r="Q5" s="701"/>
      <c r="T5" s="27"/>
      <c r="U5" s="27"/>
      <c r="V5" s="8"/>
      <c r="W5" s="9"/>
      <c r="X5" s="27"/>
      <c r="Y5" s="52"/>
    </row>
    <row r="6" spans="2:256" s="2" customFormat="1" x14ac:dyDescent="0.25">
      <c r="B6" s="678"/>
      <c r="C6" s="655"/>
      <c r="D6" s="656"/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702"/>
      <c r="P6" s="702"/>
      <c r="Q6" s="693"/>
      <c r="T6" s="27"/>
      <c r="U6" s="27"/>
      <c r="V6" s="8"/>
      <c r="W6" s="9"/>
      <c r="X6" s="27"/>
      <c r="Y6" s="52"/>
    </row>
    <row r="7" spans="2:256" s="2" customFormat="1" x14ac:dyDescent="0.25">
      <c r="B7" s="689"/>
      <c r="C7" s="690" t="s">
        <v>3</v>
      </c>
      <c r="D7" s="703">
        <f t="shared" ref="D7:P7" si="0">SUM(D9:D23)</f>
        <v>238005.81853000002</v>
      </c>
      <c r="E7" s="703">
        <f t="shared" si="0"/>
        <v>2864.7263999999996</v>
      </c>
      <c r="F7" s="703">
        <f t="shared" si="0"/>
        <v>16393.27663</v>
      </c>
      <c r="G7" s="703">
        <f t="shared" si="0"/>
        <v>20961.781899999998</v>
      </c>
      <c r="H7" s="703">
        <f t="shared" si="0"/>
        <v>9266.7459199999994</v>
      </c>
      <c r="I7" s="703">
        <f t="shared" si="0"/>
        <v>17850.502629999999</v>
      </c>
      <c r="J7" s="703">
        <f t="shared" si="0"/>
        <v>4055.19292</v>
      </c>
      <c r="K7" s="703">
        <f t="shared" si="0"/>
        <v>30717.252380000002</v>
      </c>
      <c r="L7" s="703">
        <f t="shared" si="0"/>
        <v>49953.749759999992</v>
      </c>
      <c r="M7" s="703">
        <f t="shared" si="0"/>
        <v>22926.440390000003</v>
      </c>
      <c r="N7" s="703">
        <f t="shared" si="0"/>
        <v>43564.530080000004</v>
      </c>
      <c r="O7" s="703">
        <f t="shared" si="0"/>
        <v>7648.5070700000006</v>
      </c>
      <c r="P7" s="703">
        <f t="shared" si="0"/>
        <v>11803.112450000001</v>
      </c>
      <c r="Q7" s="694"/>
      <c r="R7" s="28"/>
      <c r="S7" s="28"/>
      <c r="T7" s="29"/>
      <c r="U7" s="29"/>
      <c r="V7" s="30"/>
      <c r="W7" s="31"/>
      <c r="X7" s="29"/>
      <c r="Y7" s="53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2:256" s="2" customFormat="1" ht="9.75" customHeight="1" x14ac:dyDescent="0.25">
      <c r="B8" s="695"/>
      <c r="C8" s="696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698"/>
      <c r="R8" s="28"/>
      <c r="S8" s="28"/>
      <c r="T8" s="29"/>
      <c r="U8" s="29"/>
      <c r="V8" s="30"/>
      <c r="W8" s="31"/>
      <c r="X8" s="29"/>
      <c r="Y8" s="53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2:256" s="2" customFormat="1" ht="15" x14ac:dyDescent="0.25">
      <c r="B9" s="683"/>
      <c r="C9" s="641" t="s">
        <v>52</v>
      </c>
      <c r="D9" s="569">
        <f>SUM(E9:P9)</f>
        <v>75500.532340000005</v>
      </c>
      <c r="E9" s="538" t="s">
        <v>53</v>
      </c>
      <c r="F9" s="538" t="s">
        <v>53</v>
      </c>
      <c r="G9" s="538">
        <v>13251.736559999999</v>
      </c>
      <c r="H9" s="538" t="s">
        <v>53</v>
      </c>
      <c r="I9" s="538">
        <v>12037.93938</v>
      </c>
      <c r="J9" s="538" t="s">
        <v>53</v>
      </c>
      <c r="K9" s="538">
        <v>16805.71025</v>
      </c>
      <c r="L9" s="538">
        <v>18660.864249999999</v>
      </c>
      <c r="M9" s="538">
        <v>5391.0135</v>
      </c>
      <c r="N9" s="538">
        <v>2541.6509999999998</v>
      </c>
      <c r="O9" s="538" t="s">
        <v>53</v>
      </c>
      <c r="P9" s="538">
        <v>6811.6174000000001</v>
      </c>
      <c r="Q9" s="698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2:256" s="2" customFormat="1" ht="15" x14ac:dyDescent="0.25">
      <c r="B10" s="683"/>
      <c r="C10" s="641" t="s">
        <v>85</v>
      </c>
      <c r="D10" s="569">
        <f t="shared" ref="D10:D24" si="1">SUM(E10:P10)</f>
        <v>33475.754200000003</v>
      </c>
      <c r="E10" s="538" t="s">
        <v>53</v>
      </c>
      <c r="F10" s="538" t="s">
        <v>53</v>
      </c>
      <c r="G10" s="538" t="s">
        <v>53</v>
      </c>
      <c r="H10" s="538">
        <v>2576.998</v>
      </c>
      <c r="I10" s="538">
        <v>672.351</v>
      </c>
      <c r="J10" s="538" t="s">
        <v>53</v>
      </c>
      <c r="K10" s="538">
        <v>2848.2462999999998</v>
      </c>
      <c r="L10" s="538">
        <v>10103.062529999999</v>
      </c>
      <c r="M10" s="538">
        <v>10645.58085</v>
      </c>
      <c r="N10" s="538">
        <v>6629.5155199999999</v>
      </c>
      <c r="O10" s="538" t="s">
        <v>53</v>
      </c>
      <c r="P10" s="538" t="s">
        <v>53</v>
      </c>
      <c r="Q10" s="698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2:256" s="2" customFormat="1" ht="15" x14ac:dyDescent="0.25">
      <c r="B11" s="683"/>
      <c r="C11" s="641" t="s">
        <v>76</v>
      </c>
      <c r="D11" s="569">
        <f t="shared" si="1"/>
        <v>30226.235990000001</v>
      </c>
      <c r="E11" s="538">
        <v>274.5736</v>
      </c>
      <c r="F11" s="538">
        <v>823.89146000000005</v>
      </c>
      <c r="G11" s="538">
        <v>3592.4166500000001</v>
      </c>
      <c r="H11" s="538">
        <v>2387.2042499999998</v>
      </c>
      <c r="I11" s="538" t="s">
        <v>53</v>
      </c>
      <c r="J11" s="538">
        <v>489.41399999999999</v>
      </c>
      <c r="K11" s="538">
        <v>4367.5424400000002</v>
      </c>
      <c r="L11" s="538">
        <v>3521.9250200000001</v>
      </c>
      <c r="M11" s="538">
        <v>3234.3411999999998</v>
      </c>
      <c r="N11" s="538">
        <v>3144.1304500000001</v>
      </c>
      <c r="O11" s="538">
        <v>6800.9555</v>
      </c>
      <c r="P11" s="538">
        <v>1589.84142</v>
      </c>
      <c r="Q11" s="698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2:256" s="2" customFormat="1" ht="15" x14ac:dyDescent="0.25">
      <c r="B12" s="683"/>
      <c r="C12" s="641" t="s">
        <v>65</v>
      </c>
      <c r="D12" s="569">
        <f t="shared" si="1"/>
        <v>30619.228949999997</v>
      </c>
      <c r="E12" s="538">
        <v>890.83139000000006</v>
      </c>
      <c r="F12" s="538" t="s">
        <v>53</v>
      </c>
      <c r="G12" s="538" t="s">
        <v>53</v>
      </c>
      <c r="H12" s="538" t="s">
        <v>53</v>
      </c>
      <c r="I12" s="538">
        <v>266.57323000000002</v>
      </c>
      <c r="J12" s="538">
        <v>535.27129000000002</v>
      </c>
      <c r="K12" s="538">
        <v>771.36355000000003</v>
      </c>
      <c r="L12" s="538">
        <v>1002.28108</v>
      </c>
      <c r="M12" s="538">
        <v>1602.34887</v>
      </c>
      <c r="N12" s="538">
        <v>25550.559539999998</v>
      </c>
      <c r="O12" s="538" t="s">
        <v>53</v>
      </c>
      <c r="P12" s="538" t="s">
        <v>53</v>
      </c>
      <c r="Q12" s="698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2:256" s="2" customFormat="1" ht="15" x14ac:dyDescent="0.25">
      <c r="B13" s="683"/>
      <c r="C13" s="641" t="s">
        <v>62</v>
      </c>
      <c r="D13" s="569">
        <f t="shared" si="1"/>
        <v>16267.079460000001</v>
      </c>
      <c r="E13" s="538" t="s">
        <v>53</v>
      </c>
      <c r="F13" s="538">
        <v>11917.80106</v>
      </c>
      <c r="G13" s="538" t="s">
        <v>53</v>
      </c>
      <c r="H13" s="538" t="s">
        <v>53</v>
      </c>
      <c r="I13" s="538">
        <v>4349.2784000000001</v>
      </c>
      <c r="J13" s="538" t="s">
        <v>53</v>
      </c>
      <c r="K13" s="538" t="s">
        <v>53</v>
      </c>
      <c r="L13" s="538" t="s">
        <v>53</v>
      </c>
      <c r="M13" s="538" t="s">
        <v>53</v>
      </c>
      <c r="N13" s="538" t="s">
        <v>53</v>
      </c>
      <c r="O13" s="538" t="s">
        <v>53</v>
      </c>
      <c r="P13" s="538" t="s">
        <v>53</v>
      </c>
      <c r="Q13" s="698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2:256" s="2" customFormat="1" ht="15" x14ac:dyDescent="0.25">
      <c r="B14" s="683"/>
      <c r="C14" s="641" t="s">
        <v>100</v>
      </c>
      <c r="D14" s="569">
        <f t="shared" si="1"/>
        <v>13419.70001</v>
      </c>
      <c r="E14" s="538">
        <v>976.60301000000004</v>
      </c>
      <c r="F14" s="538">
        <v>35.647500000000001</v>
      </c>
      <c r="G14" s="538">
        <v>2882.5495999999998</v>
      </c>
      <c r="H14" s="538">
        <v>3496.2008000000001</v>
      </c>
      <c r="I14" s="538" t="s">
        <v>53</v>
      </c>
      <c r="J14" s="538">
        <v>605.62890000000004</v>
      </c>
      <c r="K14" s="538">
        <v>605.77470000000005</v>
      </c>
      <c r="L14" s="538">
        <v>3266.3739</v>
      </c>
      <c r="M14" s="538">
        <v>437.32889999999998</v>
      </c>
      <c r="N14" s="538">
        <v>1113.5926999999999</v>
      </c>
      <c r="O14" s="538" t="s">
        <v>53</v>
      </c>
      <c r="P14" s="538" t="s">
        <v>53</v>
      </c>
      <c r="Q14" s="698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</row>
    <row r="15" spans="2:256" s="2" customFormat="1" ht="15" x14ac:dyDescent="0.25">
      <c r="B15" s="683"/>
      <c r="C15" s="641" t="s">
        <v>56</v>
      </c>
      <c r="D15" s="569">
        <f t="shared" si="1"/>
        <v>12415.71709</v>
      </c>
      <c r="E15" s="538" t="s">
        <v>53</v>
      </c>
      <c r="F15" s="538" t="s">
        <v>53</v>
      </c>
      <c r="G15" s="538" t="s">
        <v>53</v>
      </c>
      <c r="H15" s="538" t="s">
        <v>53</v>
      </c>
      <c r="I15" s="538" t="s">
        <v>53</v>
      </c>
      <c r="J15" s="538" t="s">
        <v>53</v>
      </c>
      <c r="K15" s="538" t="s">
        <v>53</v>
      </c>
      <c r="L15" s="538">
        <v>12415.71709</v>
      </c>
      <c r="M15" s="538" t="s">
        <v>53</v>
      </c>
      <c r="N15" s="538" t="s">
        <v>53</v>
      </c>
      <c r="O15" s="538" t="s">
        <v>53</v>
      </c>
      <c r="P15" s="538" t="s">
        <v>53</v>
      </c>
      <c r="Q15" s="698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2:256" s="2" customFormat="1" ht="15" x14ac:dyDescent="0.25">
      <c r="B16" s="683"/>
      <c r="C16" s="641" t="s">
        <v>70</v>
      </c>
      <c r="D16" s="569">
        <f t="shared" si="1"/>
        <v>8054.7720200000003</v>
      </c>
      <c r="E16" s="538" t="s">
        <v>53</v>
      </c>
      <c r="F16" s="538">
        <v>3206.8270900000002</v>
      </c>
      <c r="G16" s="538" t="s">
        <v>53</v>
      </c>
      <c r="H16" s="538" t="s">
        <v>53</v>
      </c>
      <c r="I16" s="538" t="s">
        <v>53</v>
      </c>
      <c r="J16" s="538" t="s">
        <v>53</v>
      </c>
      <c r="K16" s="538">
        <v>4419.5140000000001</v>
      </c>
      <c r="L16" s="538" t="s">
        <v>53</v>
      </c>
      <c r="M16" s="538" t="s">
        <v>53</v>
      </c>
      <c r="N16" s="538">
        <v>428.43092999999999</v>
      </c>
      <c r="O16" s="538" t="s">
        <v>53</v>
      </c>
      <c r="P16" s="538" t="s">
        <v>53</v>
      </c>
      <c r="Q16" s="698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2:32" s="2" customFormat="1" ht="15" x14ac:dyDescent="0.25">
      <c r="B17" s="683"/>
      <c r="C17" s="641" t="s">
        <v>88</v>
      </c>
      <c r="D17" s="569">
        <f t="shared" si="1"/>
        <v>6561.7678599999999</v>
      </c>
      <c r="E17" s="538">
        <v>265.39440000000002</v>
      </c>
      <c r="F17" s="538">
        <v>266.68799999999999</v>
      </c>
      <c r="G17" s="538">
        <v>452.11320000000001</v>
      </c>
      <c r="H17" s="538">
        <v>438.3</v>
      </c>
      <c r="I17" s="538">
        <v>381.75</v>
      </c>
      <c r="J17" s="538">
        <v>1500.4651200000001</v>
      </c>
      <c r="K17" s="538">
        <v>801.85599999999999</v>
      </c>
      <c r="L17" s="538" t="s">
        <v>53</v>
      </c>
      <c r="M17" s="538" t="s">
        <v>53</v>
      </c>
      <c r="N17" s="538" t="s">
        <v>53</v>
      </c>
      <c r="O17" s="538">
        <v>659.74825999999996</v>
      </c>
      <c r="P17" s="538">
        <v>1795.4528800000001</v>
      </c>
      <c r="Q17" s="698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2:32" s="2" customFormat="1" ht="15" x14ac:dyDescent="0.25">
      <c r="B18" s="683"/>
      <c r="C18" s="641" t="s">
        <v>77</v>
      </c>
      <c r="D18" s="569">
        <f t="shared" si="1"/>
        <v>3231.0643500000001</v>
      </c>
      <c r="E18" s="538" t="s">
        <v>53</v>
      </c>
      <c r="F18" s="538" t="s">
        <v>53</v>
      </c>
      <c r="G18" s="538" t="s">
        <v>53</v>
      </c>
      <c r="H18" s="538" t="s">
        <v>53</v>
      </c>
      <c r="I18" s="538" t="s">
        <v>53</v>
      </c>
      <c r="J18" s="538" t="s">
        <v>53</v>
      </c>
      <c r="K18" s="538" t="s">
        <v>53</v>
      </c>
      <c r="L18" s="538" t="s">
        <v>53</v>
      </c>
      <c r="M18" s="538" t="s">
        <v>53</v>
      </c>
      <c r="N18" s="538">
        <v>3231.0643500000001</v>
      </c>
      <c r="O18" s="538" t="s">
        <v>53</v>
      </c>
      <c r="P18" s="538" t="s">
        <v>53</v>
      </c>
      <c r="Q18" s="698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2:32" s="2" customFormat="1" ht="15" x14ac:dyDescent="0.25">
      <c r="B19" s="683"/>
      <c r="C19" s="641" t="s">
        <v>73</v>
      </c>
      <c r="D19" s="569">
        <f t="shared" si="1"/>
        <v>2853.4491800000001</v>
      </c>
      <c r="E19" s="538">
        <v>143.23168000000001</v>
      </c>
      <c r="F19" s="538">
        <v>142.42151999999999</v>
      </c>
      <c r="G19" s="538" t="s">
        <v>53</v>
      </c>
      <c r="H19" s="538" t="s">
        <v>53</v>
      </c>
      <c r="I19" s="538">
        <v>142.61062000000001</v>
      </c>
      <c r="J19" s="538">
        <v>145.85361</v>
      </c>
      <c r="K19" s="538">
        <v>97.245140000000006</v>
      </c>
      <c r="L19" s="538">
        <v>95.873589999999993</v>
      </c>
      <c r="M19" s="538">
        <v>146.08736999999999</v>
      </c>
      <c r="N19" s="538">
        <v>146.12159</v>
      </c>
      <c r="O19" s="538">
        <v>187.80331000000001</v>
      </c>
      <c r="P19" s="538">
        <v>1606.20075</v>
      </c>
      <c r="Q19" s="698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2:32" s="2" customFormat="1" ht="15" x14ac:dyDescent="0.25">
      <c r="B20" s="683"/>
      <c r="C20" s="641" t="s">
        <v>105</v>
      </c>
      <c r="D20" s="569">
        <f t="shared" si="1"/>
        <v>2091.5889999999999</v>
      </c>
      <c r="E20" s="538" t="s">
        <v>53</v>
      </c>
      <c r="F20" s="538" t="s">
        <v>53</v>
      </c>
      <c r="G20" s="538" t="s">
        <v>53</v>
      </c>
      <c r="H20" s="538" t="s">
        <v>53</v>
      </c>
      <c r="I20" s="538" t="s">
        <v>53</v>
      </c>
      <c r="J20" s="538">
        <v>778.56</v>
      </c>
      <c r="K20" s="538" t="s">
        <v>53</v>
      </c>
      <c r="L20" s="538">
        <v>653.08479999999997</v>
      </c>
      <c r="M20" s="538">
        <v>659.94420000000002</v>
      </c>
      <c r="N20" s="538" t="s">
        <v>53</v>
      </c>
      <c r="O20" s="538" t="s">
        <v>53</v>
      </c>
      <c r="P20" s="538" t="s">
        <v>53</v>
      </c>
      <c r="Q20" s="698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2:32" s="2" customFormat="1" ht="15" x14ac:dyDescent="0.25">
      <c r="B21" s="683"/>
      <c r="C21" s="641" t="s">
        <v>75</v>
      </c>
      <c r="D21" s="569">
        <f t="shared" si="1"/>
        <v>1471.09899</v>
      </c>
      <c r="E21" s="538">
        <v>314.09231999999997</v>
      </c>
      <c r="F21" s="538" t="s">
        <v>53</v>
      </c>
      <c r="G21" s="538">
        <v>316.94880000000001</v>
      </c>
      <c r="H21" s="538">
        <v>368.04286999999999</v>
      </c>
      <c r="I21" s="538" t="s">
        <v>53</v>
      </c>
      <c r="J21" s="538" t="s">
        <v>53</v>
      </c>
      <c r="K21" s="538" t="s">
        <v>53</v>
      </c>
      <c r="L21" s="538">
        <v>234.5675</v>
      </c>
      <c r="M21" s="538">
        <v>237.44749999999999</v>
      </c>
      <c r="N21" s="538" t="s">
        <v>53</v>
      </c>
      <c r="O21" s="538" t="s">
        <v>53</v>
      </c>
      <c r="P21" s="538" t="s">
        <v>53</v>
      </c>
      <c r="Q21" s="698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2" spans="2:32" s="2" customFormat="1" ht="15" x14ac:dyDescent="0.25">
      <c r="B22" s="683"/>
      <c r="C22" s="641" t="s">
        <v>63</v>
      </c>
      <c r="D22" s="569">
        <f t="shared" si="1"/>
        <v>1126.135</v>
      </c>
      <c r="E22" s="538" t="s">
        <v>53</v>
      </c>
      <c r="F22" s="538" t="s">
        <v>53</v>
      </c>
      <c r="G22" s="538" t="s">
        <v>53</v>
      </c>
      <c r="H22" s="538" t="s">
        <v>53</v>
      </c>
      <c r="I22" s="538" t="s">
        <v>53</v>
      </c>
      <c r="J22" s="538" t="s">
        <v>53</v>
      </c>
      <c r="K22" s="538" t="s">
        <v>53</v>
      </c>
      <c r="L22" s="538" t="s">
        <v>53</v>
      </c>
      <c r="M22" s="538">
        <v>435.96499999999997</v>
      </c>
      <c r="N22" s="538">
        <v>690.17</v>
      </c>
      <c r="O22" s="538" t="s">
        <v>53</v>
      </c>
      <c r="P22" s="538" t="s">
        <v>53</v>
      </c>
      <c r="Q22" s="698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2:32" s="2" customFormat="1" ht="15" x14ac:dyDescent="0.25">
      <c r="B23" s="683"/>
      <c r="C23" s="641" t="s">
        <v>90</v>
      </c>
      <c r="D23" s="569">
        <f t="shared" si="1"/>
        <v>691.69408999999996</v>
      </c>
      <c r="E23" s="538" t="s">
        <v>53</v>
      </c>
      <c r="F23" s="538" t="s">
        <v>53</v>
      </c>
      <c r="G23" s="538">
        <v>466.01709</v>
      </c>
      <c r="H23" s="538" t="s">
        <v>53</v>
      </c>
      <c r="I23" s="538" t="s">
        <v>53</v>
      </c>
      <c r="J23" s="538" t="s">
        <v>53</v>
      </c>
      <c r="K23" s="538" t="s">
        <v>53</v>
      </c>
      <c r="L23" s="538" t="s">
        <v>53</v>
      </c>
      <c r="M23" s="538">
        <v>136.38300000000001</v>
      </c>
      <c r="N23" s="538">
        <v>89.293999999999997</v>
      </c>
      <c r="O23" s="538" t="s">
        <v>53</v>
      </c>
      <c r="P23" s="538" t="s">
        <v>53</v>
      </c>
      <c r="Q23" s="698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2:32" s="2" customFormat="1" ht="15" x14ac:dyDescent="0.25">
      <c r="B24" s="683"/>
      <c r="C24" s="641" t="s">
        <v>49</v>
      </c>
      <c r="D24" s="569">
        <f t="shared" si="1"/>
        <v>315.69081</v>
      </c>
      <c r="E24" s="538" t="s">
        <v>53</v>
      </c>
      <c r="F24" s="538" t="s">
        <v>53</v>
      </c>
      <c r="G24" s="538" t="s">
        <v>53</v>
      </c>
      <c r="H24" s="538">
        <v>65.73563</v>
      </c>
      <c r="I24" s="538" t="s">
        <v>53</v>
      </c>
      <c r="J24" s="538" t="s">
        <v>53</v>
      </c>
      <c r="K24" s="538" t="s">
        <v>53</v>
      </c>
      <c r="L24" s="538" t="s">
        <v>53</v>
      </c>
      <c r="M24" s="538">
        <v>249.95518000000001</v>
      </c>
      <c r="N24" s="538" t="s">
        <v>53</v>
      </c>
      <c r="O24" s="538" t="s">
        <v>53</v>
      </c>
      <c r="P24" s="538" t="s">
        <v>53</v>
      </c>
      <c r="Q24" s="698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2:32" s="2" customFormat="1" ht="9" customHeight="1" x14ac:dyDescent="0.25">
      <c r="B25" s="686"/>
      <c r="C25" s="636"/>
      <c r="D25" s="637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700"/>
      <c r="T25" s="27"/>
      <c r="U25" s="27"/>
      <c r="V25" s="8"/>
      <c r="W25" s="9"/>
      <c r="X25" s="27"/>
      <c r="Y25" s="52"/>
    </row>
    <row r="26" spans="2:32" s="3" customFormat="1" ht="14.25" customHeight="1" x14ac:dyDescent="0.25">
      <c r="B26" s="16" t="s">
        <v>31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T26" s="33"/>
      <c r="U26" s="33"/>
      <c r="V26" s="8"/>
      <c r="W26" s="9"/>
      <c r="X26" s="33"/>
      <c r="Y26" s="54"/>
    </row>
    <row r="27" spans="2:32" s="2" customFormat="1" ht="20.25" customHeight="1" x14ac:dyDescent="0.25">
      <c r="B27" s="708" t="s">
        <v>32</v>
      </c>
      <c r="C27" s="1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T27" s="27"/>
      <c r="U27" s="27"/>
      <c r="V27" s="8"/>
      <c r="W27" s="9"/>
      <c r="X27" s="27"/>
      <c r="Y27" s="52"/>
    </row>
    <row r="28" spans="2:32" s="2" customFormat="1" ht="20.25" customHeight="1" x14ac:dyDescent="0.25">
      <c r="B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V28" s="34"/>
      <c r="W28" s="35"/>
      <c r="X28" s="27"/>
      <c r="Y28" s="52"/>
    </row>
    <row r="29" spans="2:32" ht="56.25" customHeight="1" x14ac:dyDescent="0.25">
      <c r="G29" s="18"/>
      <c r="H29" s="18"/>
    </row>
    <row r="30" spans="2:32" s="5" customFormat="1" ht="12.75" x14ac:dyDescent="0.2">
      <c r="E30" s="19"/>
      <c r="F30" s="18"/>
      <c r="I30" s="18"/>
      <c r="J30" s="18"/>
      <c r="K30" s="18"/>
      <c r="L30" s="18"/>
      <c r="M30" s="18"/>
      <c r="N30" s="18"/>
      <c r="O30" s="18"/>
      <c r="P30" s="18"/>
      <c r="S30" s="4"/>
      <c r="X30" s="7"/>
    </row>
    <row r="31" spans="2:32" s="6" customFormat="1" x14ac:dyDescent="0.25">
      <c r="E31" s="36"/>
      <c r="F31" s="37">
        <f>SUM(F35:F44)</f>
        <v>238005.81853000002</v>
      </c>
      <c r="G31" s="38">
        <f>SUM(G35:G44)</f>
        <v>100</v>
      </c>
      <c r="H31" s="39"/>
      <c r="X31" s="42"/>
      <c r="Y31" s="19"/>
    </row>
    <row r="32" spans="2:32" x14ac:dyDescent="0.25">
      <c r="D32" s="20"/>
      <c r="E32" s="36"/>
      <c r="F32" s="37"/>
      <c r="G32" s="38"/>
      <c r="H32" s="40"/>
    </row>
    <row r="33" spans="3:8" x14ac:dyDescent="0.25">
      <c r="C33" s="21"/>
      <c r="D33" s="22"/>
      <c r="E33" s="41" t="s">
        <v>173</v>
      </c>
      <c r="F33" s="41" t="s">
        <v>174</v>
      </c>
      <c r="G33" s="38"/>
      <c r="H33" s="37"/>
    </row>
    <row r="34" spans="3:8" x14ac:dyDescent="0.25">
      <c r="C34" s="21"/>
      <c r="D34" s="22"/>
      <c r="E34" s="43"/>
      <c r="F34" s="44">
        <f>SUM(F35:F44)</f>
        <v>238005.81853000002</v>
      </c>
      <c r="G34" s="38"/>
      <c r="H34" s="40"/>
    </row>
    <row r="35" spans="3:8" x14ac:dyDescent="0.25">
      <c r="C35" s="21"/>
      <c r="D35" s="22"/>
      <c r="E35" s="43" t="str">
        <f>C9</f>
        <v>Bélgica</v>
      </c>
      <c r="F35" s="44">
        <f>+D9</f>
        <v>75500.532340000005</v>
      </c>
      <c r="G35" s="39">
        <f>F35/$F$31*100</f>
        <v>31.722137217617373</v>
      </c>
      <c r="H35" s="45"/>
    </row>
    <row r="36" spans="3:8" x14ac:dyDescent="0.25">
      <c r="C36" s="21"/>
      <c r="D36" s="22"/>
      <c r="E36" s="43" t="str">
        <f>C10</f>
        <v>China</v>
      </c>
      <c r="F36" s="44">
        <f>+D10</f>
        <v>33475.754200000003</v>
      </c>
      <c r="G36" s="39">
        <f>F36/$F$31*100</f>
        <v>14.065099083189208</v>
      </c>
      <c r="H36" s="40"/>
    </row>
    <row r="37" spans="3:8" x14ac:dyDescent="0.25">
      <c r="C37" s="21"/>
      <c r="D37" s="22"/>
      <c r="E37" s="43" t="str">
        <f>C11</f>
        <v>Chile</v>
      </c>
      <c r="F37" s="44">
        <f>+D11</f>
        <v>30226.235990000001</v>
      </c>
      <c r="G37" s="39">
        <f>F37/$F$31*100</f>
        <v>12.699788676044516</v>
      </c>
      <c r="H37" s="40"/>
    </row>
    <row r="38" spans="3:8" x14ac:dyDescent="0.25">
      <c r="C38" s="21"/>
      <c r="D38" s="22"/>
      <c r="E38" s="43" t="str">
        <f>C12</f>
        <v>Noruega</v>
      </c>
      <c r="F38" s="44">
        <f>+D12</f>
        <v>30619.228949999997</v>
      </c>
      <c r="G38" s="39">
        <f>F38/$F$31*100</f>
        <v>12.864907731716031</v>
      </c>
      <c r="H38" s="40"/>
    </row>
    <row r="39" spans="3:8" x14ac:dyDescent="0.25">
      <c r="C39" s="21"/>
      <c r="D39" s="22"/>
      <c r="E39" s="43" t="str">
        <f>C13</f>
        <v>Dinamarca</v>
      </c>
      <c r="F39" s="44">
        <f>+D13</f>
        <v>16267.079460000001</v>
      </c>
      <c r="G39" s="39">
        <f>F39/$F$31*100</f>
        <v>6.8347402431044255</v>
      </c>
      <c r="H39" s="40"/>
    </row>
    <row r="40" spans="3:8" x14ac:dyDescent="0.25">
      <c r="C40" s="21"/>
      <c r="D40" s="22"/>
      <c r="E40" s="43" t="str">
        <f>C14</f>
        <v>Australia</v>
      </c>
      <c r="F40" s="44">
        <f>+D14</f>
        <v>13419.70001</v>
      </c>
      <c r="G40" s="39">
        <f>F40/$F$31*100</f>
        <v>5.6383915707961911</v>
      </c>
      <c r="H40" s="40"/>
    </row>
    <row r="41" spans="3:8" x14ac:dyDescent="0.25">
      <c r="C41" s="21"/>
      <c r="D41" s="22"/>
      <c r="E41" s="43" t="str">
        <f>C15</f>
        <v>Países Bajos</v>
      </c>
      <c r="F41" s="44">
        <f>+D15</f>
        <v>12415.71709</v>
      </c>
      <c r="G41" s="39">
        <f>F41/$F$31*100</f>
        <v>5.2165603205347821</v>
      </c>
      <c r="H41" s="40"/>
    </row>
    <row r="42" spans="3:8" x14ac:dyDescent="0.25">
      <c r="C42" s="5"/>
      <c r="D42" s="5"/>
      <c r="E42" s="43" t="str">
        <f>C16</f>
        <v>Canadá</v>
      </c>
      <c r="F42" s="44">
        <f>+D16</f>
        <v>8054.7720200000003</v>
      </c>
      <c r="G42" s="39">
        <f>F42/$F$31*100</f>
        <v>3.3842752541718708</v>
      </c>
      <c r="H42" s="40"/>
    </row>
    <row r="43" spans="3:8" x14ac:dyDescent="0.25">
      <c r="C43" s="5"/>
      <c r="D43" s="5"/>
      <c r="E43" s="43" t="str">
        <f>C17</f>
        <v>Japón</v>
      </c>
      <c r="F43" s="44">
        <f>+D17</f>
        <v>6561.7678599999999</v>
      </c>
      <c r="G43" s="39">
        <f>F43/$F$31*100</f>
        <v>2.7569779178204863</v>
      </c>
      <c r="H43" s="39"/>
    </row>
    <row r="44" spans="3:8" x14ac:dyDescent="0.25">
      <c r="C44" s="5"/>
      <c r="D44" s="5"/>
      <c r="E44" s="43" t="s">
        <v>30</v>
      </c>
      <c r="F44" s="44">
        <f>F47-F48</f>
        <v>11465.030610000016</v>
      </c>
      <c r="G44" s="39">
        <f>F44/$F$31*100</f>
        <v>4.8171219850051186</v>
      </c>
      <c r="H44" s="40"/>
    </row>
    <row r="45" spans="3:8" x14ac:dyDescent="0.25">
      <c r="E45" s="43"/>
      <c r="F45" s="44"/>
      <c r="G45" s="38"/>
      <c r="H45" s="40"/>
    </row>
    <row r="46" spans="3:8" x14ac:dyDescent="0.25">
      <c r="E46" s="43"/>
      <c r="F46" s="44"/>
      <c r="G46" s="38"/>
      <c r="H46" s="40"/>
    </row>
    <row r="47" spans="3:8" x14ac:dyDescent="0.25">
      <c r="E47" s="43"/>
      <c r="F47" s="44">
        <f>D7</f>
        <v>238005.81853000002</v>
      </c>
      <c r="G47" s="38"/>
      <c r="H47" s="40"/>
    </row>
    <row r="48" spans="3:8" x14ac:dyDescent="0.25">
      <c r="E48" s="43"/>
      <c r="F48" s="44">
        <f>SUM(F35:F43)</f>
        <v>226540.78792</v>
      </c>
      <c r="G48" s="38"/>
      <c r="H48" s="40"/>
    </row>
    <row r="49" spans="3:23" x14ac:dyDescent="0.25">
      <c r="E49" s="43"/>
      <c r="F49" s="44"/>
      <c r="G49" s="38"/>
      <c r="H49" s="40"/>
      <c r="T49" s="46"/>
      <c r="U49" s="22"/>
      <c r="V49" s="34"/>
      <c r="W49" s="35"/>
    </row>
    <row r="50" spans="3:23" x14ac:dyDescent="0.25">
      <c r="E50" s="43"/>
      <c r="F50" s="44"/>
      <c r="G50" s="38"/>
      <c r="H50" s="40"/>
      <c r="T50" s="47"/>
      <c r="U50" s="48"/>
    </row>
    <row r="51" spans="3:23" x14ac:dyDescent="0.25">
      <c r="T51" s="49"/>
      <c r="U51" s="48"/>
    </row>
    <row r="52" spans="3:23" x14ac:dyDescent="0.25">
      <c r="T52" s="47"/>
      <c r="U52" s="48"/>
    </row>
    <row r="53" spans="3:23" x14ac:dyDescent="0.25">
      <c r="T53" s="47"/>
      <c r="U53" s="48"/>
    </row>
    <row r="54" spans="3:23" x14ac:dyDescent="0.25">
      <c r="C54" s="16" t="s">
        <v>31</v>
      </c>
      <c r="T54" s="47"/>
      <c r="U54" s="48"/>
    </row>
    <row r="55" spans="3:23" x14ac:dyDescent="0.25">
      <c r="C55" s="23"/>
      <c r="T55" s="47"/>
      <c r="U55" s="48"/>
    </row>
    <row r="56" spans="3:23" x14ac:dyDescent="0.25">
      <c r="C56" s="23"/>
      <c r="T56" s="47"/>
      <c r="U56" s="48"/>
    </row>
    <row r="57" spans="3:23" x14ac:dyDescent="0.25">
      <c r="C57" s="23"/>
      <c r="T57" s="47"/>
      <c r="U57" s="48"/>
    </row>
    <row r="58" spans="3:23" x14ac:dyDescent="0.25">
      <c r="C58" s="23"/>
      <c r="T58" s="47"/>
      <c r="U58" s="48"/>
    </row>
    <row r="59" spans="3:23" x14ac:dyDescent="0.25">
      <c r="C59" s="23"/>
      <c r="T59" s="47"/>
      <c r="U59" s="48"/>
    </row>
    <row r="60" spans="3:23" x14ac:dyDescent="0.25">
      <c r="C60" s="23"/>
      <c r="T60" s="50"/>
      <c r="U60" s="48"/>
    </row>
    <row r="61" spans="3:23" x14ac:dyDescent="0.25">
      <c r="C61" s="23"/>
    </row>
    <row r="62" spans="3:23" x14ac:dyDescent="0.25">
      <c r="C62" s="23"/>
    </row>
    <row r="63" spans="3:23" x14ac:dyDescent="0.25">
      <c r="C63" s="23"/>
    </row>
    <row r="64" spans="3:23" x14ac:dyDescent="0.25">
      <c r="C64" s="23"/>
    </row>
    <row r="65" spans="3:3" x14ac:dyDescent="0.25">
      <c r="C65" s="23"/>
    </row>
    <row r="66" spans="3:3" x14ac:dyDescent="0.25">
      <c r="C66" s="23"/>
    </row>
    <row r="67" spans="3:3" x14ac:dyDescent="0.25">
      <c r="C67" s="23"/>
    </row>
    <row r="68" spans="3:3" x14ac:dyDescent="0.25">
      <c r="C68" s="23"/>
    </row>
    <row r="69" spans="3:3" x14ac:dyDescent="0.25">
      <c r="C69" s="23"/>
    </row>
    <row r="70" spans="3:3" x14ac:dyDescent="0.25">
      <c r="C70" s="23"/>
    </row>
    <row r="71" spans="3:3" x14ac:dyDescent="0.25">
      <c r="C71" s="23"/>
    </row>
    <row r="72" spans="3:3" x14ac:dyDescent="0.25">
      <c r="C72" s="23"/>
    </row>
    <row r="73" spans="3:3" x14ac:dyDescent="0.25">
      <c r="C73" s="23"/>
    </row>
    <row r="74" spans="3:3" x14ac:dyDescent="0.25">
      <c r="C74" s="23"/>
    </row>
    <row r="75" spans="3:3" x14ac:dyDescent="0.25">
      <c r="C75" s="23"/>
    </row>
  </sheetData>
  <mergeCells count="3">
    <mergeCell ref="B2:Q2"/>
    <mergeCell ref="B3:Q3"/>
    <mergeCell ref="B5:C5"/>
  </mergeCells>
  <printOptions horizontalCentered="1" verticalCentered="1"/>
  <pageMargins left="0.78740157480314965" right="0.98425196850393715" top="0.98425196850393715" bottom="0.98425196850393715" header="0" footer="0"/>
  <pageSetup paperSize="9" scale="5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257"/>
  <sheetViews>
    <sheetView showGridLines="0" zoomScale="90" zoomScaleNormal="90" workbookViewId="0">
      <selection activeCell="J11" sqref="J11"/>
    </sheetView>
  </sheetViews>
  <sheetFormatPr baseColWidth="10" defaultColWidth="9.77734375" defaultRowHeight="12.75" x14ac:dyDescent="0.2"/>
  <cols>
    <col min="1" max="1" width="0.88671875" style="294" customWidth="1"/>
    <col min="2" max="2" width="0.21875" style="294" customWidth="1"/>
    <col min="3" max="3" width="2.88671875" style="294" customWidth="1"/>
    <col min="4" max="4" width="3.21875" style="294" customWidth="1"/>
    <col min="5" max="5" width="22.33203125" style="294" customWidth="1"/>
    <col min="6" max="6" width="9.21875" style="294" customWidth="1"/>
    <col min="7" max="18" width="9.88671875" style="294" bestFit="1" customWidth="1"/>
    <col min="19" max="19" width="0.33203125" style="294" customWidth="1"/>
    <col min="20" max="29" width="9.77734375" style="380" customWidth="1"/>
    <col min="30" max="35" width="9.77734375" style="296" customWidth="1"/>
    <col min="36" max="132" width="9.77734375" style="294" customWidth="1"/>
    <col min="133" max="135" width="1.21875" style="294" customWidth="1"/>
    <col min="136" max="136" width="9.77734375" style="294" customWidth="1"/>
    <col min="137" max="137" width="1.21875" style="294" customWidth="1"/>
    <col min="138" max="16384" width="9.77734375" style="294"/>
  </cols>
  <sheetData>
    <row r="1" spans="2:35" ht="23.25" customHeight="1" x14ac:dyDescent="0.25">
      <c r="C1" s="722" t="s">
        <v>43</v>
      </c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</row>
    <row r="2" spans="2:35" ht="16.5" x14ac:dyDescent="0.25">
      <c r="B2" s="297"/>
      <c r="C2" s="723" t="s">
        <v>44</v>
      </c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3"/>
      <c r="Q2" s="723"/>
      <c r="R2" s="723"/>
      <c r="S2" s="723"/>
    </row>
    <row r="3" spans="2:35" ht="15" x14ac:dyDescent="0.25">
      <c r="B3" s="297"/>
      <c r="C3" s="144"/>
      <c r="D3" s="144"/>
      <c r="E3" s="144"/>
      <c r="F3" s="711"/>
      <c r="G3" s="710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288"/>
    </row>
    <row r="4" spans="2:35" s="288" customFormat="1" ht="39" customHeight="1" x14ac:dyDescent="0.25">
      <c r="B4" s="709"/>
      <c r="C4" s="717" t="s">
        <v>2</v>
      </c>
      <c r="D4" s="718"/>
      <c r="E4" s="719"/>
      <c r="F4" s="329" t="s">
        <v>3</v>
      </c>
      <c r="G4" s="330" t="s">
        <v>4</v>
      </c>
      <c r="H4" s="330" t="s">
        <v>5</v>
      </c>
      <c r="I4" s="330" t="s">
        <v>6</v>
      </c>
      <c r="J4" s="330" t="s">
        <v>7</v>
      </c>
      <c r="K4" s="330" t="s">
        <v>8</v>
      </c>
      <c r="L4" s="330" t="s">
        <v>9</v>
      </c>
      <c r="M4" s="330" t="s">
        <v>10</v>
      </c>
      <c r="N4" s="330" t="s">
        <v>11</v>
      </c>
      <c r="O4" s="330" t="s">
        <v>12</v>
      </c>
      <c r="P4" s="330" t="s">
        <v>13</v>
      </c>
      <c r="Q4" s="330" t="s">
        <v>14</v>
      </c>
      <c r="R4" s="331" t="s">
        <v>15</v>
      </c>
      <c r="S4" s="332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313"/>
      <c r="AE4" s="313"/>
      <c r="AF4" s="313"/>
      <c r="AG4" s="313"/>
      <c r="AH4" s="313"/>
      <c r="AI4" s="313"/>
    </row>
    <row r="5" spans="2:35" s="288" customFormat="1" ht="14.25" x14ac:dyDescent="0.2">
      <c r="B5" s="298"/>
      <c r="C5" s="333"/>
      <c r="D5" s="334"/>
      <c r="E5" s="334"/>
      <c r="F5" s="335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11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313"/>
      <c r="AE5" s="313"/>
      <c r="AF5" s="313"/>
      <c r="AG5" s="313"/>
      <c r="AH5" s="313"/>
      <c r="AI5" s="313"/>
    </row>
    <row r="6" spans="2:35" s="289" customFormat="1" ht="18.75" customHeight="1" x14ac:dyDescent="0.2">
      <c r="B6" s="299"/>
      <c r="C6" s="720" t="s">
        <v>3</v>
      </c>
      <c r="D6" s="721"/>
      <c r="E6" s="721"/>
      <c r="F6" s="368">
        <f t="shared" ref="F6:R6" si="0">+F8+F20+F27</f>
        <v>2862173.341109999</v>
      </c>
      <c r="G6" s="368">
        <f t="shared" si="0"/>
        <v>207009.9877</v>
      </c>
      <c r="H6" s="368">
        <f t="shared" si="0"/>
        <v>212317.2066</v>
      </c>
      <c r="I6" s="368">
        <f t="shared" si="0"/>
        <v>180574.25836000001</v>
      </c>
      <c r="J6" s="368">
        <f t="shared" si="0"/>
        <v>106707.38321</v>
      </c>
      <c r="K6" s="368">
        <f t="shared" si="0"/>
        <v>114629.73901</v>
      </c>
      <c r="L6" s="368">
        <f t="shared" si="0"/>
        <v>161290.92030999999</v>
      </c>
      <c r="M6" s="368">
        <f t="shared" si="0"/>
        <v>422545.83032000001</v>
      </c>
      <c r="N6" s="368">
        <f t="shared" si="0"/>
        <v>469052.677629999</v>
      </c>
      <c r="O6" s="368">
        <f t="shared" si="0"/>
        <v>352349.18735000002</v>
      </c>
      <c r="P6" s="368">
        <f t="shared" si="0"/>
        <v>251554.82715999999</v>
      </c>
      <c r="Q6" s="368">
        <f t="shared" si="0"/>
        <v>144169.5722</v>
      </c>
      <c r="R6" s="368">
        <f t="shared" si="0"/>
        <v>239971.75125999999</v>
      </c>
      <c r="S6" s="31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14"/>
      <c r="AE6" s="314"/>
      <c r="AF6" s="314"/>
      <c r="AG6" s="314"/>
      <c r="AH6" s="314"/>
      <c r="AI6" s="314"/>
    </row>
    <row r="7" spans="2:35" s="288" customFormat="1" ht="18.75" customHeight="1" x14ac:dyDescent="0.2">
      <c r="B7" s="298"/>
      <c r="C7" s="337"/>
      <c r="D7" s="144"/>
      <c r="E7" s="144"/>
      <c r="F7" s="369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11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313"/>
      <c r="AE7" s="313"/>
      <c r="AF7" s="313"/>
      <c r="AG7" s="313"/>
      <c r="AH7" s="313"/>
      <c r="AI7" s="313"/>
    </row>
    <row r="8" spans="2:35" s="289" customFormat="1" ht="18.75" customHeight="1" x14ac:dyDescent="0.2">
      <c r="B8" s="299"/>
      <c r="C8" s="338"/>
      <c r="D8" s="339" t="s">
        <v>16</v>
      </c>
      <c r="E8" s="339"/>
      <c r="F8" s="368">
        <f>+F10+F13+F17</f>
        <v>1280989.0351899993</v>
      </c>
      <c r="G8" s="368">
        <f>SUM(G10,G13,G17)</f>
        <v>89639.299110000109</v>
      </c>
      <c r="H8" s="368">
        <f t="shared" ref="H8:R8" si="1">+H10+H13+H17</f>
        <v>106884.62388</v>
      </c>
      <c r="I8" s="368">
        <f t="shared" si="1"/>
        <v>89310.536030000003</v>
      </c>
      <c r="J8" s="368">
        <f t="shared" si="1"/>
        <v>61352.874460000006</v>
      </c>
      <c r="K8" s="368">
        <f t="shared" si="1"/>
        <v>63839.06237</v>
      </c>
      <c r="L8" s="368">
        <f t="shared" si="1"/>
        <v>71057.139159999992</v>
      </c>
      <c r="M8" s="368">
        <f t="shared" si="1"/>
        <v>120025.74455</v>
      </c>
      <c r="N8" s="368">
        <f t="shared" si="1"/>
        <v>149280.04381999897</v>
      </c>
      <c r="O8" s="368">
        <f t="shared" si="1"/>
        <v>137181.23466000002</v>
      </c>
      <c r="P8" s="368">
        <f t="shared" si="1"/>
        <v>159205.87925</v>
      </c>
      <c r="Q8" s="368">
        <f t="shared" si="1"/>
        <v>118641.93158</v>
      </c>
      <c r="R8" s="368">
        <f t="shared" si="1"/>
        <v>114570.66632</v>
      </c>
      <c r="S8" s="312"/>
      <c r="T8" s="383"/>
      <c r="U8" s="383"/>
      <c r="V8" s="383"/>
      <c r="W8" s="383"/>
      <c r="X8" s="382"/>
      <c r="Y8" s="382"/>
      <c r="Z8" s="382"/>
      <c r="AA8" s="382"/>
      <c r="AB8" s="382"/>
      <c r="AC8" s="382"/>
      <c r="AD8" s="314"/>
      <c r="AE8" s="314"/>
      <c r="AF8" s="314"/>
      <c r="AG8" s="314"/>
      <c r="AH8" s="314"/>
      <c r="AI8" s="314"/>
    </row>
    <row r="9" spans="2:35" s="288" customFormat="1" ht="18.75" customHeight="1" x14ac:dyDescent="0.2">
      <c r="B9" s="298"/>
      <c r="C9" s="345"/>
      <c r="D9" s="14"/>
      <c r="E9" s="14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42"/>
      <c r="T9" s="383"/>
      <c r="U9" s="383"/>
      <c r="V9" s="383"/>
      <c r="W9" s="383"/>
      <c r="X9" s="214"/>
      <c r="Y9" s="214"/>
      <c r="Z9" s="214"/>
      <c r="AA9" s="214"/>
      <c r="AB9" s="214"/>
      <c r="AC9" s="214"/>
      <c r="AD9" s="313"/>
      <c r="AE9" s="313"/>
      <c r="AF9" s="313"/>
      <c r="AG9" s="313"/>
      <c r="AH9" s="313"/>
      <c r="AI9" s="313"/>
    </row>
    <row r="10" spans="2:35" s="288" customFormat="1" ht="18.75" customHeight="1" x14ac:dyDescent="0.2">
      <c r="B10" s="298"/>
      <c r="C10" s="398"/>
      <c r="D10" s="366" t="s">
        <v>17</v>
      </c>
      <c r="E10" s="365" t="s">
        <v>18</v>
      </c>
      <c r="F10" s="372">
        <f>+F11</f>
        <v>61197.827980000002</v>
      </c>
      <c r="G10" s="372">
        <f t="shared" ref="G10:R10" si="2">SUM(G11:G11)</f>
        <v>5053.2626700000001</v>
      </c>
      <c r="H10" s="372">
        <f t="shared" si="2"/>
        <v>5327.24532</v>
      </c>
      <c r="I10" s="372">
        <f t="shared" si="2"/>
        <v>5583.4566999999997</v>
      </c>
      <c r="J10" s="372">
        <f t="shared" si="2"/>
        <v>5212.9735099999998</v>
      </c>
      <c r="K10" s="372">
        <f t="shared" si="2"/>
        <v>5561.0784800000001</v>
      </c>
      <c r="L10" s="372">
        <f t="shared" si="2"/>
        <v>5989.3582299999998</v>
      </c>
      <c r="M10" s="372">
        <f t="shared" si="2"/>
        <v>5554.5097100000003</v>
      </c>
      <c r="N10" s="372">
        <f t="shared" si="2"/>
        <v>4557.1958199999999</v>
      </c>
      <c r="O10" s="372">
        <f t="shared" si="2"/>
        <v>5552.5087999999996</v>
      </c>
      <c r="P10" s="372">
        <f t="shared" si="2"/>
        <v>4264.9759700000004</v>
      </c>
      <c r="Q10" s="372">
        <f t="shared" si="2"/>
        <v>2714.97244</v>
      </c>
      <c r="R10" s="372">
        <f t="shared" si="2"/>
        <v>5826.2903299999998</v>
      </c>
      <c r="S10" s="367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313"/>
      <c r="AE10" s="313"/>
      <c r="AF10" s="313"/>
      <c r="AG10" s="313"/>
      <c r="AH10" s="313"/>
      <c r="AI10" s="313"/>
    </row>
    <row r="11" spans="2:35" s="288" customFormat="1" ht="18.75" customHeight="1" x14ac:dyDescent="0.2">
      <c r="B11" s="298"/>
      <c r="C11" s="345"/>
      <c r="D11" s="346"/>
      <c r="E11" s="347" t="s">
        <v>19</v>
      </c>
      <c r="F11" s="377">
        <f>SUM(G11:R11)</f>
        <v>61197.827980000002</v>
      </c>
      <c r="G11" s="374">
        <v>5053.2626700000001</v>
      </c>
      <c r="H11" s="374">
        <v>5327.24532</v>
      </c>
      <c r="I11" s="374">
        <v>5583.4566999999997</v>
      </c>
      <c r="J11" s="374">
        <v>5212.9735099999998</v>
      </c>
      <c r="K11" s="374">
        <v>5561.0784800000001</v>
      </c>
      <c r="L11" s="374">
        <v>5989.3582299999998</v>
      </c>
      <c r="M11" s="374">
        <v>5554.5097100000003</v>
      </c>
      <c r="N11" s="374">
        <v>4557.1958199999999</v>
      </c>
      <c r="O11" s="374">
        <v>5552.5087999999996</v>
      </c>
      <c r="P11" s="374">
        <v>4264.9759700000004</v>
      </c>
      <c r="Q11" s="374">
        <v>2714.97244</v>
      </c>
      <c r="R11" s="374">
        <v>5826.2903299999998</v>
      </c>
      <c r="S11" s="342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313"/>
      <c r="AE11" s="313"/>
      <c r="AF11" s="313"/>
      <c r="AG11" s="313"/>
      <c r="AH11" s="313"/>
      <c r="AI11" s="313"/>
    </row>
    <row r="12" spans="2:35" s="288" customFormat="1" ht="10.5" customHeight="1" x14ac:dyDescent="0.2">
      <c r="B12" s="298"/>
      <c r="C12" s="345"/>
      <c r="D12" s="346"/>
      <c r="E12" s="347"/>
      <c r="F12" s="377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42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313"/>
      <c r="AE12" s="313"/>
      <c r="AF12" s="313"/>
      <c r="AG12" s="313"/>
      <c r="AH12" s="313"/>
      <c r="AI12" s="313"/>
    </row>
    <row r="13" spans="2:35" s="288" customFormat="1" ht="18.75" customHeight="1" x14ac:dyDescent="0.2">
      <c r="B13" s="298"/>
      <c r="C13" s="398"/>
      <c r="D13" s="366" t="s">
        <v>20</v>
      </c>
      <c r="E13" s="365" t="s">
        <v>21</v>
      </c>
      <c r="F13" s="372">
        <f>SUM(G13:R13)</f>
        <v>1134617.8325599991</v>
      </c>
      <c r="G13" s="372">
        <f t="shared" ref="G13:R13" si="3">+G14+G15</f>
        <v>76178.242660000105</v>
      </c>
      <c r="H13" s="372">
        <f t="shared" si="3"/>
        <v>95643.044370000003</v>
      </c>
      <c r="I13" s="372">
        <f t="shared" si="3"/>
        <v>77439.863440000001</v>
      </c>
      <c r="J13" s="372">
        <f t="shared" si="3"/>
        <v>52169.946940000002</v>
      </c>
      <c r="K13" s="372">
        <f t="shared" si="3"/>
        <v>53614.19137</v>
      </c>
      <c r="L13" s="372">
        <f t="shared" si="3"/>
        <v>59101.945099999997</v>
      </c>
      <c r="M13" s="372">
        <f t="shared" si="3"/>
        <v>107401.09333</v>
      </c>
      <c r="N13" s="372">
        <f t="shared" si="3"/>
        <v>137117.14703999899</v>
      </c>
      <c r="O13" s="372">
        <f t="shared" si="3"/>
        <v>123212.07202000001</v>
      </c>
      <c r="P13" s="372">
        <f t="shared" si="3"/>
        <v>145164.08288</v>
      </c>
      <c r="Q13" s="372">
        <f t="shared" si="3"/>
        <v>107549.54164</v>
      </c>
      <c r="R13" s="372">
        <f t="shared" si="3"/>
        <v>100026.66177000001</v>
      </c>
      <c r="S13" s="367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313"/>
      <c r="AE13" s="313"/>
      <c r="AF13" s="313"/>
      <c r="AG13" s="313"/>
      <c r="AH13" s="313"/>
      <c r="AI13" s="313"/>
    </row>
    <row r="14" spans="2:35" s="288" customFormat="1" ht="18.75" customHeight="1" x14ac:dyDescent="0.2">
      <c r="B14" s="298"/>
      <c r="C14" s="345"/>
      <c r="D14" s="346"/>
      <c r="E14" s="347" t="s">
        <v>19</v>
      </c>
      <c r="F14" s="377">
        <f>SUM(G14:R14)</f>
        <v>1109205.0320799991</v>
      </c>
      <c r="G14" s="374">
        <v>75328.999920000104</v>
      </c>
      <c r="H14" s="374">
        <v>93655.732350000006</v>
      </c>
      <c r="I14" s="374">
        <v>75324.429340000002</v>
      </c>
      <c r="J14" s="374">
        <v>50943.80919</v>
      </c>
      <c r="K14" s="374">
        <v>51785.525979999999</v>
      </c>
      <c r="L14" s="374">
        <v>56795.404069999997</v>
      </c>
      <c r="M14" s="374">
        <v>104594.24624000001</v>
      </c>
      <c r="N14" s="374">
        <v>135101.42912999899</v>
      </c>
      <c r="O14" s="374">
        <v>121769.68339000001</v>
      </c>
      <c r="P14" s="374">
        <v>142817.73990000002</v>
      </c>
      <c r="Q14" s="374">
        <v>104468.16150999999</v>
      </c>
      <c r="R14" s="374">
        <v>96619.871060000005</v>
      </c>
      <c r="S14" s="352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313"/>
      <c r="AE14" s="313"/>
      <c r="AF14" s="313"/>
      <c r="AG14" s="313"/>
      <c r="AH14" s="313"/>
      <c r="AI14" s="313"/>
    </row>
    <row r="15" spans="2:35" s="288" customFormat="1" ht="18.75" customHeight="1" x14ac:dyDescent="0.2">
      <c r="B15" s="298"/>
      <c r="C15" s="345"/>
      <c r="D15" s="346"/>
      <c r="E15" s="347" t="s">
        <v>22</v>
      </c>
      <c r="F15" s="377">
        <f>SUM(G15:R15)</f>
        <v>25412.800480000005</v>
      </c>
      <c r="G15" s="374">
        <v>849.24274000000003</v>
      </c>
      <c r="H15" s="374">
        <v>1987.3120200000001</v>
      </c>
      <c r="I15" s="374">
        <v>2115.4340999999999</v>
      </c>
      <c r="J15" s="374">
        <v>1226.1377500000001</v>
      </c>
      <c r="K15" s="374">
        <v>1828.6653899999999</v>
      </c>
      <c r="L15" s="374">
        <v>2306.5410299999999</v>
      </c>
      <c r="M15" s="374">
        <v>2806.8470900000002</v>
      </c>
      <c r="N15" s="374">
        <v>2015.7179100000001</v>
      </c>
      <c r="O15" s="374">
        <v>1442.3886299999999</v>
      </c>
      <c r="P15" s="374">
        <v>2346.3429799999999</v>
      </c>
      <c r="Q15" s="374">
        <v>3081.38013</v>
      </c>
      <c r="R15" s="374">
        <v>3406.7907100000002</v>
      </c>
      <c r="S15" s="352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313"/>
      <c r="AE15" s="313"/>
      <c r="AF15" s="313"/>
      <c r="AG15" s="313"/>
      <c r="AH15" s="313"/>
      <c r="AI15" s="313"/>
    </row>
    <row r="16" spans="2:35" s="288" customFormat="1" ht="10.5" customHeight="1" x14ac:dyDescent="0.2">
      <c r="B16" s="298"/>
      <c r="C16" s="345"/>
      <c r="D16" s="346"/>
      <c r="E16" s="347"/>
      <c r="F16" s="37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42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313"/>
      <c r="AE16" s="313"/>
      <c r="AF16" s="313"/>
      <c r="AG16" s="313"/>
      <c r="AH16" s="313"/>
      <c r="AI16" s="313"/>
    </row>
    <row r="17" spans="2:35" s="288" customFormat="1" ht="18.75" customHeight="1" x14ac:dyDescent="0.2">
      <c r="B17" s="298"/>
      <c r="C17" s="398"/>
      <c r="D17" s="366" t="s">
        <v>23</v>
      </c>
      <c r="E17" s="365" t="s">
        <v>24</v>
      </c>
      <c r="F17" s="372">
        <f>SUM(G17:R17)</f>
        <v>85173.374650000012</v>
      </c>
      <c r="G17" s="372">
        <f t="shared" ref="G17:R17" si="4">SUM(G18:G18)</f>
        <v>8407.79378</v>
      </c>
      <c r="H17" s="372">
        <f t="shared" si="4"/>
        <v>5914.3341899999996</v>
      </c>
      <c r="I17" s="372">
        <f t="shared" si="4"/>
        <v>6287.2158900000004</v>
      </c>
      <c r="J17" s="372">
        <f t="shared" si="4"/>
        <v>3969.9540099999999</v>
      </c>
      <c r="K17" s="372">
        <f t="shared" si="4"/>
        <v>4663.79252</v>
      </c>
      <c r="L17" s="372">
        <f t="shared" si="4"/>
        <v>5965.83583</v>
      </c>
      <c r="M17" s="372">
        <f t="shared" si="4"/>
        <v>7070.1415100000004</v>
      </c>
      <c r="N17" s="372">
        <f t="shared" si="4"/>
        <v>7605.7009600000001</v>
      </c>
      <c r="O17" s="372">
        <f t="shared" si="4"/>
        <v>8416.6538400000009</v>
      </c>
      <c r="P17" s="372">
        <f t="shared" si="4"/>
        <v>9776.8204000000005</v>
      </c>
      <c r="Q17" s="372">
        <f t="shared" si="4"/>
        <v>8377.4175000000105</v>
      </c>
      <c r="R17" s="372">
        <f t="shared" si="4"/>
        <v>8717.7142199999998</v>
      </c>
      <c r="S17" s="367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313"/>
      <c r="AE17" s="313"/>
      <c r="AF17" s="313"/>
      <c r="AG17" s="313"/>
      <c r="AH17" s="313"/>
      <c r="AI17" s="313"/>
    </row>
    <row r="18" spans="2:35" s="288" customFormat="1" ht="18.75" customHeight="1" x14ac:dyDescent="0.2">
      <c r="B18" s="298"/>
      <c r="C18" s="345"/>
      <c r="D18" s="346"/>
      <c r="E18" s="347" t="s">
        <v>19</v>
      </c>
      <c r="F18" s="377">
        <f>SUM(G18:R18)</f>
        <v>85173.374650000012</v>
      </c>
      <c r="G18" s="377">
        <v>8407.79378</v>
      </c>
      <c r="H18" s="377">
        <v>5914.3341899999996</v>
      </c>
      <c r="I18" s="377">
        <v>6287.2158900000004</v>
      </c>
      <c r="J18" s="377">
        <v>3969.9540099999999</v>
      </c>
      <c r="K18" s="377">
        <v>4663.79252</v>
      </c>
      <c r="L18" s="377">
        <v>5965.83583</v>
      </c>
      <c r="M18" s="377">
        <v>7070.1415100000004</v>
      </c>
      <c r="N18" s="377">
        <v>7605.7009600000001</v>
      </c>
      <c r="O18" s="377">
        <v>8416.6538400000009</v>
      </c>
      <c r="P18" s="377">
        <v>9776.8204000000005</v>
      </c>
      <c r="Q18" s="377">
        <v>8377.4175000000105</v>
      </c>
      <c r="R18" s="377">
        <v>8717.7142199999998</v>
      </c>
      <c r="S18" s="352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313"/>
      <c r="AE18" s="313"/>
      <c r="AF18" s="313"/>
      <c r="AG18" s="313"/>
      <c r="AH18" s="313"/>
      <c r="AI18" s="313"/>
    </row>
    <row r="19" spans="2:35" s="288" customFormat="1" ht="10.5" customHeight="1" x14ac:dyDescent="0.2">
      <c r="B19" s="298"/>
      <c r="C19" s="345"/>
      <c r="D19" s="347"/>
      <c r="E19" s="347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42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313"/>
      <c r="AE19" s="313"/>
      <c r="AF19" s="313"/>
      <c r="AG19" s="313"/>
      <c r="AH19" s="313"/>
      <c r="AI19" s="313"/>
    </row>
    <row r="20" spans="2:35" s="289" customFormat="1" ht="18.75" customHeight="1" x14ac:dyDescent="0.2">
      <c r="B20" s="299"/>
      <c r="C20" s="338"/>
      <c r="D20" s="339" t="s">
        <v>25</v>
      </c>
      <c r="E20" s="339"/>
      <c r="F20" s="368">
        <f t="shared" ref="F20:R20" si="5">SUM(F22:F25)</f>
        <v>1547290.8935400001</v>
      </c>
      <c r="G20" s="368">
        <f t="shared" si="5"/>
        <v>115176.84727</v>
      </c>
      <c r="H20" s="368">
        <f t="shared" si="5"/>
        <v>102749.61062999998</v>
      </c>
      <c r="I20" s="368">
        <f t="shared" si="5"/>
        <v>87986.170310000001</v>
      </c>
      <c r="J20" s="368">
        <f t="shared" si="5"/>
        <v>43312.4378</v>
      </c>
      <c r="K20" s="368">
        <f t="shared" si="5"/>
        <v>48434.135829999999</v>
      </c>
      <c r="L20" s="368">
        <f t="shared" si="5"/>
        <v>87831.021559999994</v>
      </c>
      <c r="M20" s="368">
        <f t="shared" si="5"/>
        <v>298297.97614000004</v>
      </c>
      <c r="N20" s="368">
        <f t="shared" si="5"/>
        <v>316406.24397000001</v>
      </c>
      <c r="O20" s="368">
        <f t="shared" si="5"/>
        <v>212498.80944999997</v>
      </c>
      <c r="P20" s="368">
        <f t="shared" si="5"/>
        <v>88889.749379999994</v>
      </c>
      <c r="Q20" s="368">
        <f t="shared" si="5"/>
        <v>23218.644570000011</v>
      </c>
      <c r="R20" s="368">
        <f t="shared" si="5"/>
        <v>122489.24663000011</v>
      </c>
      <c r="S20" s="340"/>
      <c r="T20" s="385"/>
      <c r="U20" s="385"/>
      <c r="V20" s="385"/>
      <c r="W20" s="386"/>
      <c r="X20" s="382"/>
      <c r="Y20" s="382"/>
      <c r="Z20" s="382"/>
      <c r="AA20" s="382"/>
      <c r="AB20" s="382"/>
      <c r="AC20" s="382"/>
      <c r="AD20" s="314"/>
      <c r="AE20" s="314"/>
      <c r="AF20" s="314"/>
      <c r="AG20" s="314"/>
      <c r="AH20" s="314"/>
      <c r="AI20" s="314"/>
    </row>
    <row r="21" spans="2:35" s="288" customFormat="1" ht="18.75" customHeight="1" x14ac:dyDescent="0.2">
      <c r="B21" s="298"/>
      <c r="C21" s="345"/>
      <c r="D21" s="347"/>
      <c r="E21" s="34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42"/>
      <c r="T21" s="381"/>
      <c r="U21" s="381"/>
      <c r="V21" s="381"/>
      <c r="W21" s="381"/>
      <c r="X21" s="214"/>
      <c r="Y21" s="214"/>
      <c r="Z21" s="214"/>
      <c r="AA21" s="214"/>
      <c r="AB21" s="214"/>
      <c r="AC21" s="214"/>
      <c r="AD21" s="313"/>
      <c r="AE21" s="313"/>
      <c r="AF21" s="313"/>
      <c r="AG21" s="313"/>
      <c r="AH21" s="313"/>
      <c r="AI21" s="313"/>
    </row>
    <row r="22" spans="2:35" s="288" customFormat="1" ht="18.75" customHeight="1" x14ac:dyDescent="0.2">
      <c r="B22" s="298"/>
      <c r="C22" s="345"/>
      <c r="D22" s="346"/>
      <c r="E22" s="354" t="s">
        <v>26</v>
      </c>
      <c r="F22" s="377">
        <f t="shared" ref="F22:F27" si="6">SUM(G22:R22)</f>
        <v>1175852.0194500003</v>
      </c>
      <c r="G22" s="377">
        <v>106058.51663</v>
      </c>
      <c r="H22" s="377">
        <v>68061.457859999995</v>
      </c>
      <c r="I22" s="377">
        <v>57078.526089999999</v>
      </c>
      <c r="J22" s="377">
        <v>25530.26669</v>
      </c>
      <c r="K22" s="377">
        <v>16446.45563</v>
      </c>
      <c r="L22" s="377">
        <v>75665.05528</v>
      </c>
      <c r="M22" s="377">
        <v>251033.30369</v>
      </c>
      <c r="N22" s="377">
        <v>260914.90909</v>
      </c>
      <c r="O22" s="377">
        <v>176283.89077999999</v>
      </c>
      <c r="P22" s="377">
        <v>30573.085340000001</v>
      </c>
      <c r="Q22" s="377">
        <v>9168.5732599999992</v>
      </c>
      <c r="R22" s="377">
        <v>99037.979110000102</v>
      </c>
      <c r="S22" s="342"/>
      <c r="T22" s="381"/>
      <c r="U22" s="381"/>
      <c r="V22" s="381"/>
      <c r="W22" s="381"/>
      <c r="X22" s="214"/>
      <c r="Y22" s="214"/>
      <c r="Z22" s="214"/>
      <c r="AA22" s="214"/>
      <c r="AB22" s="214"/>
      <c r="AC22" s="214"/>
      <c r="AD22" s="313"/>
      <c r="AE22" s="313"/>
      <c r="AF22" s="313"/>
      <c r="AG22" s="313"/>
      <c r="AH22" s="313"/>
      <c r="AI22" s="313"/>
    </row>
    <row r="23" spans="2:35" s="288" customFormat="1" ht="18.75" customHeight="1" x14ac:dyDescent="0.2">
      <c r="B23" s="298"/>
      <c r="C23" s="345"/>
      <c r="D23" s="346"/>
      <c r="E23" s="354" t="s">
        <v>27</v>
      </c>
      <c r="F23" s="377">
        <f t="shared" si="6"/>
        <v>4720.2044099999994</v>
      </c>
      <c r="G23" s="377">
        <v>1002.553</v>
      </c>
      <c r="H23" s="377">
        <v>924.76265999999998</v>
      </c>
      <c r="I23" s="377">
        <v>273.87169999999998</v>
      </c>
      <c r="J23" s="377">
        <v>241.65710000000001</v>
      </c>
      <c r="K23" s="377">
        <v>624.59529999999995</v>
      </c>
      <c r="L23" s="377">
        <v>295.84280000000001</v>
      </c>
      <c r="M23" s="377">
        <v>326.64019999999999</v>
      </c>
      <c r="N23" s="377">
        <v>54.777200000000001</v>
      </c>
      <c r="O23" s="377">
        <v>381.72410000000002</v>
      </c>
      <c r="P23" s="377">
        <v>151.94204999999999</v>
      </c>
      <c r="Q23" s="377">
        <v>123.1026</v>
      </c>
      <c r="R23" s="377">
        <v>318.73570000000001</v>
      </c>
      <c r="S23" s="342"/>
      <c r="T23" s="381"/>
      <c r="U23" s="381"/>
      <c r="V23" s="381"/>
      <c r="W23" s="381"/>
      <c r="X23" s="214"/>
      <c r="Y23" s="214"/>
      <c r="Z23" s="214"/>
      <c r="AA23" s="214"/>
      <c r="AB23" s="214"/>
      <c r="AC23" s="214"/>
      <c r="AD23" s="313"/>
      <c r="AE23" s="313"/>
      <c r="AF23" s="313"/>
      <c r="AG23" s="313"/>
      <c r="AH23" s="313"/>
      <c r="AI23" s="313"/>
    </row>
    <row r="24" spans="2:35" s="288" customFormat="1" ht="18.75" customHeight="1" x14ac:dyDescent="0.2">
      <c r="B24" s="298"/>
      <c r="C24" s="345"/>
      <c r="D24" s="346"/>
      <c r="E24" s="347" t="s">
        <v>28</v>
      </c>
      <c r="F24" s="377">
        <f t="shared" si="6"/>
        <v>238321.50933999999</v>
      </c>
      <c r="G24" s="377">
        <v>2864.7264</v>
      </c>
      <c r="H24" s="377">
        <v>16393.27663</v>
      </c>
      <c r="I24" s="377">
        <v>20961.781900000002</v>
      </c>
      <c r="J24" s="377">
        <v>9332.4815500000004</v>
      </c>
      <c r="K24" s="377">
        <v>17850.502629999999</v>
      </c>
      <c r="L24" s="377">
        <v>4055.19292</v>
      </c>
      <c r="M24" s="377">
        <v>30717.252380000002</v>
      </c>
      <c r="N24" s="377">
        <v>49953.749759999999</v>
      </c>
      <c r="O24" s="377">
        <v>23176.395570000001</v>
      </c>
      <c r="P24" s="377">
        <v>43564.530079999997</v>
      </c>
      <c r="Q24" s="377">
        <v>7648.5070699999997</v>
      </c>
      <c r="R24" s="377">
        <v>11803.112450000001</v>
      </c>
      <c r="S24" s="342"/>
      <c r="T24" s="385"/>
      <c r="U24" s="385"/>
      <c r="V24" s="385"/>
      <c r="W24" s="386"/>
      <c r="X24" s="214"/>
      <c r="Y24" s="214"/>
      <c r="Z24" s="214"/>
      <c r="AA24" s="214"/>
      <c r="AB24" s="214"/>
      <c r="AC24" s="214"/>
      <c r="AD24" s="313"/>
      <c r="AE24" s="313"/>
      <c r="AF24" s="313"/>
      <c r="AG24" s="313"/>
      <c r="AH24" s="313"/>
      <c r="AI24" s="313"/>
    </row>
    <row r="25" spans="2:35" s="288" customFormat="1" ht="18.75" customHeight="1" x14ac:dyDescent="0.2">
      <c r="B25" s="298"/>
      <c r="C25" s="345"/>
      <c r="D25" s="355"/>
      <c r="E25" s="347" t="s">
        <v>29</v>
      </c>
      <c r="F25" s="377">
        <f t="shared" si="6"/>
        <v>128397.16034000002</v>
      </c>
      <c r="G25" s="377">
        <v>5251.0512399999998</v>
      </c>
      <c r="H25" s="377">
        <v>17370.11348</v>
      </c>
      <c r="I25" s="377">
        <v>9671.9906200000005</v>
      </c>
      <c r="J25" s="377">
        <v>8208.0324600000004</v>
      </c>
      <c r="K25" s="377">
        <v>13512.582270000001</v>
      </c>
      <c r="L25" s="377">
        <v>7814.9305599999998</v>
      </c>
      <c r="M25" s="377">
        <v>16220.77987</v>
      </c>
      <c r="N25" s="377">
        <v>5482.8079200000002</v>
      </c>
      <c r="O25" s="377">
        <v>12656.799000000001</v>
      </c>
      <c r="P25" s="377">
        <v>14600.19191</v>
      </c>
      <c r="Q25" s="377">
        <v>6278.4616400000104</v>
      </c>
      <c r="R25" s="377">
        <v>11329.41937</v>
      </c>
      <c r="S25" s="342"/>
      <c r="T25" s="384"/>
      <c r="U25" s="384"/>
      <c r="V25" s="384"/>
      <c r="W25" s="384"/>
      <c r="X25" s="214"/>
      <c r="Y25" s="214"/>
      <c r="Z25" s="214"/>
      <c r="AA25" s="214"/>
      <c r="AB25" s="214"/>
      <c r="AC25" s="214"/>
      <c r="AD25" s="313"/>
      <c r="AE25" s="313"/>
      <c r="AF25" s="313"/>
      <c r="AG25" s="313"/>
      <c r="AH25" s="313"/>
      <c r="AI25" s="313"/>
    </row>
    <row r="26" spans="2:35" s="288" customFormat="1" ht="10.5" customHeight="1" x14ac:dyDescent="0.2">
      <c r="B26" s="298"/>
      <c r="C26" s="345"/>
      <c r="D26" s="347"/>
      <c r="E26" s="34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42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313"/>
      <c r="AE26" s="313"/>
      <c r="AF26" s="313"/>
      <c r="AG26" s="313"/>
      <c r="AH26" s="313"/>
      <c r="AI26" s="313"/>
    </row>
    <row r="27" spans="2:35" s="289" customFormat="1" ht="18.75" customHeight="1" x14ac:dyDescent="0.2">
      <c r="B27" s="299"/>
      <c r="C27" s="344"/>
      <c r="D27" s="339" t="s">
        <v>30</v>
      </c>
      <c r="E27" s="339"/>
      <c r="F27" s="368">
        <f t="shared" si="6"/>
        <v>33893.412379999761</v>
      </c>
      <c r="G27" s="368">
        <v>2193.8413199998904</v>
      </c>
      <c r="H27" s="368">
        <v>2682.9720900000248</v>
      </c>
      <c r="I27" s="368">
        <v>3277.5520200000028</v>
      </c>
      <c r="J27" s="368">
        <v>2042.0709499999939</v>
      </c>
      <c r="K27" s="368">
        <v>2356.5408100000059</v>
      </c>
      <c r="L27" s="368">
        <v>2402.7595900000015</v>
      </c>
      <c r="M27" s="368">
        <v>4222.1096299999626</v>
      </c>
      <c r="N27" s="368">
        <v>3366.389840000018</v>
      </c>
      <c r="O27" s="368">
        <v>2669.1432400000049</v>
      </c>
      <c r="P27" s="368">
        <v>3459.1985299999942</v>
      </c>
      <c r="Q27" s="368">
        <v>2308.996049999987</v>
      </c>
      <c r="R27" s="368">
        <v>2911.8383099998755</v>
      </c>
      <c r="S27" s="353"/>
      <c r="T27" s="387"/>
      <c r="U27" s="387"/>
      <c r="V27" s="387"/>
      <c r="W27" s="387"/>
      <c r="X27" s="382"/>
      <c r="Y27" s="382"/>
      <c r="Z27" s="382"/>
      <c r="AA27" s="382"/>
      <c r="AB27" s="382"/>
      <c r="AC27" s="382"/>
      <c r="AD27" s="314"/>
      <c r="AE27" s="314"/>
      <c r="AF27" s="314"/>
      <c r="AG27" s="314"/>
      <c r="AH27" s="314"/>
      <c r="AI27" s="314"/>
    </row>
    <row r="28" spans="2:35" s="288" customFormat="1" ht="14.25" x14ac:dyDescent="0.2">
      <c r="B28" s="298"/>
      <c r="C28" s="356"/>
      <c r="D28" s="357"/>
      <c r="E28" s="357"/>
      <c r="F28" s="358"/>
      <c r="G28" s="394"/>
      <c r="H28" s="394"/>
      <c r="I28" s="394"/>
      <c r="J28" s="394"/>
      <c r="K28" s="394"/>
      <c r="L28" s="395"/>
      <c r="M28" s="394"/>
      <c r="N28" s="394"/>
      <c r="O28" s="394"/>
      <c r="P28" s="394"/>
      <c r="Q28" s="396"/>
      <c r="R28" s="358"/>
      <c r="S28" s="360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313"/>
      <c r="AE28" s="313"/>
      <c r="AF28" s="313"/>
      <c r="AG28" s="313"/>
      <c r="AH28" s="313"/>
      <c r="AI28" s="313"/>
    </row>
    <row r="29" spans="2:35" ht="3.75" customHeight="1" x14ac:dyDescent="0.2">
      <c r="B29" s="297"/>
      <c r="C29" s="14"/>
      <c r="D29" s="14"/>
      <c r="E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2:35" s="290" customFormat="1" ht="14.25" x14ac:dyDescent="0.2">
      <c r="B30" s="10"/>
      <c r="C30" s="144" t="s">
        <v>31</v>
      </c>
      <c r="D30" s="14"/>
      <c r="E30" s="14"/>
      <c r="F30" s="294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294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15"/>
      <c r="AE30" s="315"/>
      <c r="AF30" s="315"/>
      <c r="AG30" s="315"/>
      <c r="AH30" s="315"/>
      <c r="AI30" s="315"/>
    </row>
    <row r="31" spans="2:35" ht="14.25" x14ac:dyDescent="0.2">
      <c r="B31" s="14"/>
      <c r="C31" s="144" t="s">
        <v>32</v>
      </c>
      <c r="D31" s="14"/>
      <c r="E31" s="14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</row>
    <row r="32" spans="2:35" ht="15" x14ac:dyDescent="0.2">
      <c r="B32" s="14"/>
      <c r="C32" s="14"/>
      <c r="D32" s="14"/>
      <c r="E32" s="14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</row>
    <row r="33" spans="2:35" x14ac:dyDescent="0.2">
      <c r="B33" s="14"/>
      <c r="C33" s="14"/>
      <c r="D33" s="14"/>
      <c r="E33" s="14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</row>
    <row r="34" spans="2:35" x14ac:dyDescent="0.2">
      <c r="B34" s="14"/>
      <c r="C34" s="14"/>
      <c r="D34" s="14"/>
      <c r="E34" s="14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</row>
    <row r="35" spans="2:35" x14ac:dyDescent="0.2">
      <c r="B35" s="14"/>
      <c r="C35" s="14"/>
      <c r="D35" s="14"/>
      <c r="E35" s="14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</row>
    <row r="36" spans="2:35" x14ac:dyDescent="0.2">
      <c r="B36" s="14"/>
      <c r="C36" s="14"/>
      <c r="D36" s="14"/>
      <c r="E36" s="14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</row>
    <row r="37" spans="2:35" x14ac:dyDescent="0.2">
      <c r="B37" s="14"/>
      <c r="C37" s="14"/>
      <c r="D37" s="14"/>
      <c r="E37" s="14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</row>
    <row r="38" spans="2:35" x14ac:dyDescent="0.2">
      <c r="B38" s="14"/>
      <c r="C38" s="14"/>
      <c r="D38" s="14"/>
      <c r="E38" s="14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</row>
    <row r="39" spans="2:35" x14ac:dyDescent="0.2">
      <c r="B39" s="14"/>
      <c r="C39" s="14"/>
      <c r="D39" s="14"/>
      <c r="E39" s="14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</row>
    <row r="40" spans="2:35" x14ac:dyDescent="0.2">
      <c r="B40" s="14"/>
      <c r="C40" s="14"/>
      <c r="D40" s="14"/>
      <c r="E40" s="14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</row>
    <row r="41" spans="2:35" x14ac:dyDescent="0.2">
      <c r="B41" s="14"/>
      <c r="C41" s="14"/>
      <c r="D41" s="14"/>
      <c r="E41" s="14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</row>
    <row r="42" spans="2:35" x14ac:dyDescent="0.2">
      <c r="B42" s="14"/>
      <c r="C42" s="14"/>
      <c r="D42" s="303"/>
      <c r="E42" s="303"/>
      <c r="F42" s="295"/>
      <c r="G42" s="304"/>
      <c r="H42" s="304"/>
      <c r="I42" s="304"/>
      <c r="J42" s="304"/>
      <c r="K42" s="304"/>
      <c r="L42" s="304"/>
      <c r="M42" s="304"/>
      <c r="N42" s="304"/>
      <c r="O42" s="304"/>
      <c r="P42" s="305"/>
      <c r="Q42" s="305"/>
      <c r="R42" s="305"/>
    </row>
    <row r="43" spans="2:35" x14ac:dyDescent="0.2">
      <c r="B43" s="14"/>
      <c r="C43" s="14"/>
      <c r="D43" s="303"/>
      <c r="E43" s="303"/>
      <c r="F43" s="295"/>
      <c r="G43" s="303"/>
      <c r="H43" s="303"/>
      <c r="I43" s="303"/>
      <c r="J43" s="303"/>
      <c r="K43" s="303"/>
      <c r="L43" s="303"/>
      <c r="M43" s="303"/>
      <c r="N43" s="303"/>
      <c r="O43" s="303"/>
      <c r="P43" s="295"/>
      <c r="Q43" s="295"/>
      <c r="R43" s="295"/>
      <c r="T43" s="390"/>
      <c r="U43" s="389"/>
      <c r="V43" s="389"/>
      <c r="W43" s="390"/>
      <c r="X43" s="389"/>
    </row>
    <row r="44" spans="2:35" x14ac:dyDescent="0.2">
      <c r="B44" s="14"/>
      <c r="C44" s="303"/>
      <c r="D44" s="303"/>
      <c r="E44" s="303"/>
      <c r="F44" s="295"/>
      <c r="G44" s="303"/>
      <c r="H44" s="303"/>
      <c r="I44" s="303"/>
      <c r="J44" s="303"/>
      <c r="K44" s="303"/>
      <c r="L44" s="303"/>
      <c r="M44" s="303"/>
      <c r="N44" s="303"/>
      <c r="O44" s="303"/>
      <c r="P44" s="295"/>
      <c r="Q44" s="295"/>
      <c r="R44" s="295"/>
      <c r="T44" s="391"/>
      <c r="U44" s="391"/>
      <c r="V44" s="391"/>
      <c r="W44" s="391"/>
      <c r="X44" s="391"/>
    </row>
    <row r="45" spans="2:35" x14ac:dyDescent="0.2">
      <c r="B45" s="14"/>
      <c r="C45" s="303"/>
      <c r="D45" s="303"/>
      <c r="E45" s="303"/>
      <c r="F45" s="295"/>
      <c r="G45" s="303"/>
      <c r="H45" s="303"/>
      <c r="I45" s="303"/>
      <c r="J45" s="303"/>
      <c r="K45" s="303"/>
      <c r="L45" s="303"/>
      <c r="M45" s="303"/>
      <c r="N45" s="303"/>
      <c r="O45" s="303"/>
      <c r="P45" s="295"/>
      <c r="Q45" s="295"/>
      <c r="R45" s="295"/>
      <c r="T45" s="391"/>
      <c r="U45" s="391"/>
      <c r="V45" s="391"/>
      <c r="W45" s="391"/>
      <c r="X45" s="391"/>
    </row>
    <row r="46" spans="2:35" x14ac:dyDescent="0.2">
      <c r="B46" s="14"/>
      <c r="C46" s="303"/>
      <c r="D46" s="303"/>
      <c r="E46" s="303"/>
      <c r="F46" s="295"/>
      <c r="G46" s="303"/>
      <c r="H46" s="303"/>
      <c r="I46" s="303"/>
      <c r="J46" s="303"/>
      <c r="K46" s="303"/>
      <c r="L46" s="303"/>
      <c r="M46" s="303"/>
      <c r="N46" s="303"/>
      <c r="O46" s="303"/>
      <c r="P46" s="295"/>
      <c r="Q46" s="295"/>
      <c r="R46" s="295"/>
      <c r="T46" s="391"/>
      <c r="U46" s="391"/>
      <c r="V46" s="391"/>
      <c r="W46" s="391"/>
      <c r="X46" s="391"/>
    </row>
    <row r="47" spans="2:35" s="291" customFormat="1" x14ac:dyDescent="0.2">
      <c r="B47" s="272"/>
      <c r="C47" s="272"/>
      <c r="D47" s="295"/>
      <c r="E47" s="303" t="s">
        <v>33</v>
      </c>
      <c r="F47" s="305">
        <f>+F8</f>
        <v>1280989.0351899993</v>
      </c>
      <c r="G47" s="303"/>
      <c r="H47" s="303"/>
      <c r="I47" s="303"/>
      <c r="J47" s="303"/>
      <c r="K47" s="303"/>
      <c r="L47" s="303"/>
      <c r="M47" s="303"/>
      <c r="N47" s="303"/>
      <c r="O47" s="303"/>
      <c r="P47" s="295"/>
      <c r="Q47" s="295"/>
      <c r="R47" s="295"/>
      <c r="T47" s="380"/>
      <c r="U47" s="380"/>
      <c r="V47" s="380"/>
      <c r="W47" s="380"/>
      <c r="X47" s="380"/>
      <c r="Y47" s="380"/>
      <c r="Z47" s="380"/>
      <c r="AA47" s="380"/>
      <c r="AB47" s="380"/>
      <c r="AC47" s="380"/>
      <c r="AD47" s="296"/>
      <c r="AE47" s="296"/>
      <c r="AF47" s="296"/>
      <c r="AG47" s="296"/>
      <c r="AH47" s="296"/>
      <c r="AI47" s="296"/>
    </row>
    <row r="48" spans="2:35" s="291" customFormat="1" x14ac:dyDescent="0.2">
      <c r="B48" s="272"/>
      <c r="C48" s="272"/>
      <c r="D48" s="295"/>
      <c r="E48" s="303" t="s">
        <v>34</v>
      </c>
      <c r="F48" s="305">
        <f>+F20</f>
        <v>1547290.8935400001</v>
      </c>
      <c r="G48" s="303"/>
      <c r="H48" s="303"/>
      <c r="I48" s="303"/>
      <c r="J48" s="303"/>
      <c r="K48" s="303"/>
      <c r="L48" s="303"/>
      <c r="M48" s="303"/>
      <c r="N48" s="303"/>
      <c r="O48" s="303"/>
      <c r="P48" s="295"/>
      <c r="Q48" s="295"/>
      <c r="R48" s="295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296"/>
      <c r="AE48" s="296"/>
      <c r="AF48" s="296"/>
      <c r="AG48" s="296"/>
      <c r="AH48" s="296"/>
      <c r="AI48" s="296"/>
    </row>
    <row r="49" spans="2:35" s="291" customFormat="1" x14ac:dyDescent="0.2">
      <c r="B49" s="272"/>
      <c r="C49" s="272"/>
      <c r="D49" s="295"/>
      <c r="E49" s="303" t="s">
        <v>35</v>
      </c>
      <c r="F49" s="305">
        <f>+F27</f>
        <v>33893.412379999761</v>
      </c>
      <c r="G49" s="303"/>
      <c r="H49" s="303"/>
      <c r="I49" s="303"/>
      <c r="J49" s="303"/>
      <c r="K49" s="303"/>
      <c r="L49" s="303"/>
      <c r="M49" s="303"/>
      <c r="N49" s="303"/>
      <c r="O49" s="303"/>
      <c r="P49" s="295"/>
      <c r="Q49" s="295"/>
      <c r="R49" s="295"/>
      <c r="T49" s="380"/>
      <c r="U49" s="380"/>
      <c r="V49" s="380"/>
      <c r="W49" s="380"/>
      <c r="X49" s="380"/>
      <c r="Y49" s="380"/>
      <c r="Z49" s="380"/>
      <c r="AA49" s="380"/>
      <c r="AB49" s="380"/>
      <c r="AC49" s="380"/>
      <c r="AD49" s="296"/>
      <c r="AE49" s="296"/>
      <c r="AF49" s="296"/>
      <c r="AG49" s="296"/>
      <c r="AH49" s="296"/>
      <c r="AI49" s="296"/>
    </row>
    <row r="50" spans="2:35" x14ac:dyDescent="0.2">
      <c r="B50" s="14"/>
      <c r="C50" s="303"/>
      <c r="D50" s="303"/>
      <c r="E50" s="303" t="s">
        <v>36</v>
      </c>
      <c r="F50" s="305">
        <f>+F10</f>
        <v>61197.827980000002</v>
      </c>
      <c r="G50" s="303"/>
      <c r="H50" s="303"/>
      <c r="I50" s="303"/>
      <c r="J50" s="303"/>
      <c r="K50" s="303"/>
      <c r="L50" s="303"/>
      <c r="M50" s="303"/>
      <c r="N50" s="303"/>
      <c r="O50" s="303"/>
      <c r="P50" s="295"/>
      <c r="Q50" s="295"/>
      <c r="R50" s="295"/>
    </row>
    <row r="51" spans="2:35" x14ac:dyDescent="0.2">
      <c r="B51" s="14"/>
      <c r="C51" s="303"/>
      <c r="D51" s="303"/>
      <c r="E51" s="303" t="s">
        <v>37</v>
      </c>
      <c r="F51" s="305">
        <f>+F13</f>
        <v>1134617.8325599991</v>
      </c>
      <c r="G51" s="303"/>
      <c r="H51" s="303"/>
      <c r="I51" s="303"/>
      <c r="J51" s="303"/>
      <c r="K51" s="303"/>
      <c r="L51" s="303"/>
      <c r="M51" s="303"/>
      <c r="N51" s="303"/>
      <c r="O51" s="303"/>
      <c r="P51" s="295"/>
      <c r="Q51" s="295"/>
      <c r="R51" s="295"/>
    </row>
    <row r="52" spans="2:35" s="291" customFormat="1" x14ac:dyDescent="0.2">
      <c r="B52" s="272"/>
      <c r="C52" s="272"/>
      <c r="D52" s="303"/>
      <c r="E52" s="303" t="s">
        <v>38</v>
      </c>
      <c r="F52" s="305">
        <f>+F17</f>
        <v>85173.374650000012</v>
      </c>
      <c r="G52" s="303"/>
      <c r="H52" s="303"/>
      <c r="I52" s="303"/>
      <c r="J52" s="303"/>
      <c r="K52" s="303"/>
      <c r="L52" s="303"/>
      <c r="M52" s="303"/>
      <c r="N52" s="303"/>
      <c r="O52" s="303"/>
      <c r="P52" s="295"/>
      <c r="Q52" s="295"/>
      <c r="R52" s="295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296"/>
      <c r="AE52" s="296"/>
      <c r="AF52" s="296"/>
      <c r="AG52" s="296"/>
      <c r="AH52" s="296"/>
      <c r="AI52" s="296"/>
    </row>
    <row r="53" spans="2:35" s="291" customFormat="1" x14ac:dyDescent="0.2">
      <c r="B53" s="272"/>
      <c r="C53" s="272"/>
      <c r="D53" s="303"/>
      <c r="E53" s="303" t="s">
        <v>40</v>
      </c>
      <c r="F53" s="305">
        <f>+F22</f>
        <v>1175852.0194500003</v>
      </c>
      <c r="G53" s="303"/>
      <c r="H53" s="303"/>
      <c r="I53" s="303"/>
      <c r="J53" s="303"/>
      <c r="K53" s="303"/>
      <c r="L53" s="303"/>
      <c r="M53" s="303"/>
      <c r="N53" s="303"/>
      <c r="O53" s="303"/>
      <c r="P53" s="295"/>
      <c r="Q53" s="295"/>
      <c r="R53" s="295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296"/>
      <c r="AE53" s="296"/>
      <c r="AF53" s="296"/>
      <c r="AG53" s="296"/>
      <c r="AH53" s="296"/>
      <c r="AI53" s="296"/>
    </row>
    <row r="54" spans="2:35" s="291" customFormat="1" x14ac:dyDescent="0.2">
      <c r="B54" s="272"/>
      <c r="C54" s="272"/>
      <c r="D54" s="303"/>
      <c r="E54" s="303" t="s">
        <v>42</v>
      </c>
      <c r="F54" s="305">
        <f>+F24</f>
        <v>238321.50933999999</v>
      </c>
      <c r="G54" s="303"/>
      <c r="H54" s="303"/>
      <c r="I54" s="303"/>
      <c r="J54" s="303"/>
      <c r="K54" s="303"/>
      <c r="L54" s="303"/>
      <c r="M54" s="303"/>
      <c r="N54" s="303"/>
      <c r="O54" s="303"/>
      <c r="P54" s="295"/>
      <c r="Q54" s="295"/>
      <c r="R54" s="295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296"/>
      <c r="AE54" s="296"/>
      <c r="AF54" s="296"/>
      <c r="AG54" s="296"/>
      <c r="AH54" s="296"/>
      <c r="AI54" s="296"/>
    </row>
    <row r="55" spans="2:35" s="291" customFormat="1" x14ac:dyDescent="0.2">
      <c r="B55" s="272"/>
      <c r="C55" s="272"/>
      <c r="D55" s="303"/>
      <c r="E55" s="303"/>
      <c r="F55" s="295"/>
      <c r="G55" s="303"/>
      <c r="H55" s="303"/>
      <c r="I55" s="303"/>
      <c r="J55" s="303"/>
      <c r="K55" s="303"/>
      <c r="L55" s="303"/>
      <c r="M55" s="303"/>
      <c r="N55" s="303"/>
      <c r="O55" s="303"/>
      <c r="P55" s="295"/>
      <c r="Q55" s="295"/>
      <c r="R55" s="295"/>
      <c r="T55" s="380"/>
      <c r="U55" s="380"/>
      <c r="V55" s="380"/>
      <c r="W55" s="380"/>
      <c r="X55" s="380"/>
      <c r="Y55" s="380"/>
      <c r="Z55" s="380"/>
      <c r="AA55" s="380"/>
      <c r="AB55" s="380"/>
      <c r="AC55" s="380"/>
      <c r="AD55" s="296"/>
      <c r="AE55" s="296"/>
      <c r="AF55" s="296"/>
      <c r="AG55" s="296"/>
      <c r="AH55" s="296"/>
      <c r="AI55" s="296"/>
    </row>
    <row r="56" spans="2:35" s="292" customFormat="1" x14ac:dyDescent="0.2">
      <c r="B56" s="306"/>
      <c r="C56" s="306"/>
      <c r="D56" s="307"/>
      <c r="E56" s="307"/>
      <c r="F56" s="308"/>
      <c r="G56" s="307"/>
      <c r="H56" s="307"/>
      <c r="I56" s="307"/>
      <c r="J56" s="307"/>
      <c r="K56" s="307"/>
      <c r="L56" s="307"/>
      <c r="M56" s="307"/>
      <c r="N56" s="307"/>
      <c r="O56" s="310"/>
      <c r="P56" s="308"/>
      <c r="Q56" s="308"/>
      <c r="R56" s="308"/>
      <c r="T56" s="392"/>
      <c r="U56" s="392"/>
      <c r="V56" s="392"/>
      <c r="W56" s="392"/>
      <c r="X56" s="392"/>
      <c r="Y56" s="392"/>
      <c r="Z56" s="392"/>
      <c r="AA56" s="392"/>
      <c r="AB56" s="392"/>
      <c r="AC56" s="392"/>
      <c r="AD56" s="316"/>
      <c r="AE56" s="316"/>
      <c r="AF56" s="316"/>
      <c r="AG56" s="316"/>
      <c r="AH56" s="316"/>
      <c r="AI56" s="316"/>
    </row>
    <row r="57" spans="2:35" s="293" customFormat="1" x14ac:dyDescent="0.2">
      <c r="C57" s="308"/>
      <c r="D57" s="308"/>
      <c r="E57" s="308"/>
      <c r="F57" s="309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16"/>
      <c r="AE57" s="316"/>
      <c r="AF57" s="316"/>
      <c r="AG57" s="316"/>
      <c r="AH57" s="316"/>
      <c r="AI57" s="316"/>
    </row>
    <row r="58" spans="2:35" s="293" customFormat="1" x14ac:dyDescent="0.2"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T58" s="392"/>
      <c r="U58" s="392"/>
      <c r="V58" s="392"/>
      <c r="W58" s="392"/>
      <c r="X58" s="392"/>
      <c r="Y58" s="392"/>
      <c r="Z58" s="392"/>
      <c r="AA58" s="392"/>
      <c r="AB58" s="392"/>
      <c r="AC58" s="392"/>
      <c r="AD58" s="316"/>
      <c r="AE58" s="316"/>
      <c r="AF58" s="316"/>
      <c r="AG58" s="316"/>
      <c r="AH58" s="316"/>
      <c r="AI58" s="316"/>
    </row>
    <row r="59" spans="2:35" s="293" customFormat="1" x14ac:dyDescent="0.2"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16"/>
      <c r="AE59" s="316"/>
      <c r="AF59" s="316"/>
      <c r="AG59" s="316"/>
      <c r="AH59" s="316"/>
      <c r="AI59" s="316"/>
    </row>
    <row r="60" spans="2:35" x14ac:dyDescent="0.2"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</row>
    <row r="63" spans="2:35" ht="15.75" customHeight="1" x14ac:dyDescent="0.2"/>
    <row r="64" spans="2:35" ht="16.5" customHeight="1" x14ac:dyDescent="0.2">
      <c r="D64" s="144" t="s">
        <v>31</v>
      </c>
    </row>
    <row r="87" spans="19:19" x14ac:dyDescent="0.2">
      <c r="S87" s="318"/>
    </row>
    <row r="88" spans="19:19" x14ac:dyDescent="0.2">
      <c r="S88" s="318"/>
    </row>
    <row r="89" spans="19:19" x14ac:dyDescent="0.2">
      <c r="S89" s="318"/>
    </row>
    <row r="90" spans="19:19" x14ac:dyDescent="0.2">
      <c r="S90" s="318"/>
    </row>
    <row r="91" spans="19:19" x14ac:dyDescent="0.2">
      <c r="S91" s="318"/>
    </row>
    <row r="92" spans="19:19" x14ac:dyDescent="0.2">
      <c r="S92" s="318"/>
    </row>
    <row r="93" spans="19:19" x14ac:dyDescent="0.2">
      <c r="S93" s="318"/>
    </row>
    <row r="94" spans="19:19" x14ac:dyDescent="0.2">
      <c r="S94" s="318"/>
    </row>
    <row r="95" spans="19:19" x14ac:dyDescent="0.2">
      <c r="S95" s="318"/>
    </row>
    <row r="96" spans="19:19" x14ac:dyDescent="0.2">
      <c r="S96" s="318"/>
    </row>
    <row r="97" spans="16:19" x14ac:dyDescent="0.2">
      <c r="S97" s="318"/>
    </row>
    <row r="98" spans="16:19" x14ac:dyDescent="0.2">
      <c r="S98" s="318"/>
    </row>
    <row r="99" spans="16:19" x14ac:dyDescent="0.2">
      <c r="S99" s="318"/>
    </row>
    <row r="100" spans="16:19" x14ac:dyDescent="0.2">
      <c r="S100" s="318"/>
    </row>
    <row r="101" spans="16:19" x14ac:dyDescent="0.2">
      <c r="P101" s="317"/>
      <c r="S101" s="318"/>
    </row>
    <row r="102" spans="16:19" x14ac:dyDescent="0.2">
      <c r="S102" s="318"/>
    </row>
    <row r="103" spans="16:19" x14ac:dyDescent="0.2">
      <c r="S103" s="318"/>
    </row>
    <row r="104" spans="16:19" x14ac:dyDescent="0.2">
      <c r="S104" s="318"/>
    </row>
    <row r="105" spans="16:19" x14ac:dyDescent="0.2">
      <c r="S105" s="318"/>
    </row>
    <row r="106" spans="16:19" x14ac:dyDescent="0.2">
      <c r="S106" s="318"/>
    </row>
    <row r="107" spans="16:19" x14ac:dyDescent="0.2">
      <c r="S107" s="318"/>
    </row>
    <row r="108" spans="16:19" x14ac:dyDescent="0.2">
      <c r="S108" s="318"/>
    </row>
    <row r="109" spans="16:19" x14ac:dyDescent="0.2">
      <c r="S109" s="318"/>
    </row>
    <row r="110" spans="16:19" x14ac:dyDescent="0.2">
      <c r="S110" s="318"/>
    </row>
    <row r="111" spans="16:19" x14ac:dyDescent="0.2">
      <c r="S111" s="318"/>
    </row>
    <row r="112" spans="16:19" x14ac:dyDescent="0.2">
      <c r="S112" s="318"/>
    </row>
    <row r="113" spans="19:19" x14ac:dyDescent="0.2">
      <c r="S113" s="318"/>
    </row>
    <row r="114" spans="19:19" x14ac:dyDescent="0.2">
      <c r="S114" s="318"/>
    </row>
    <row r="115" spans="19:19" x14ac:dyDescent="0.2">
      <c r="S115" s="318"/>
    </row>
    <row r="116" spans="19:19" x14ac:dyDescent="0.2">
      <c r="S116" s="318"/>
    </row>
    <row r="117" spans="19:19" x14ac:dyDescent="0.2">
      <c r="S117" s="318"/>
    </row>
    <row r="118" spans="19:19" x14ac:dyDescent="0.2">
      <c r="S118" s="318"/>
    </row>
    <row r="119" spans="19:19" x14ac:dyDescent="0.2">
      <c r="S119" s="318"/>
    </row>
    <row r="120" spans="19:19" x14ac:dyDescent="0.2">
      <c r="S120" s="318"/>
    </row>
    <row r="121" spans="19:19" x14ac:dyDescent="0.2">
      <c r="S121" s="318"/>
    </row>
    <row r="122" spans="19:19" x14ac:dyDescent="0.2">
      <c r="S122" s="318"/>
    </row>
    <row r="123" spans="19:19" x14ac:dyDescent="0.2">
      <c r="S123" s="318"/>
    </row>
    <row r="124" spans="19:19" x14ac:dyDescent="0.2">
      <c r="S124" s="318"/>
    </row>
    <row r="125" spans="19:19" x14ac:dyDescent="0.2">
      <c r="S125" s="318"/>
    </row>
    <row r="126" spans="19:19" x14ac:dyDescent="0.2">
      <c r="S126" s="318"/>
    </row>
    <row r="127" spans="19:19" x14ac:dyDescent="0.2">
      <c r="S127" s="318"/>
    </row>
    <row r="128" spans="19:19" x14ac:dyDescent="0.2">
      <c r="S128" s="318"/>
    </row>
    <row r="129" spans="19:19" x14ac:dyDescent="0.2">
      <c r="S129" s="318"/>
    </row>
    <row r="130" spans="19:19" x14ac:dyDescent="0.2">
      <c r="S130" s="318"/>
    </row>
    <row r="131" spans="19:19" x14ac:dyDescent="0.2">
      <c r="S131" s="318"/>
    </row>
    <row r="132" spans="19:19" x14ac:dyDescent="0.2">
      <c r="S132" s="318"/>
    </row>
    <row r="133" spans="19:19" x14ac:dyDescent="0.2">
      <c r="S133" s="318"/>
    </row>
    <row r="134" spans="19:19" x14ac:dyDescent="0.2">
      <c r="S134" s="318"/>
    </row>
    <row r="135" spans="19:19" x14ac:dyDescent="0.2">
      <c r="S135" s="318"/>
    </row>
    <row r="136" spans="19:19" x14ac:dyDescent="0.2">
      <c r="S136" s="318"/>
    </row>
    <row r="137" spans="19:19" x14ac:dyDescent="0.2">
      <c r="S137" s="318"/>
    </row>
    <row r="138" spans="19:19" x14ac:dyDescent="0.2">
      <c r="S138" s="318"/>
    </row>
    <row r="139" spans="19:19" x14ac:dyDescent="0.2">
      <c r="S139" s="318"/>
    </row>
    <row r="140" spans="19:19" x14ac:dyDescent="0.2">
      <c r="S140" s="318"/>
    </row>
    <row r="141" spans="19:19" x14ac:dyDescent="0.2">
      <c r="S141" s="318"/>
    </row>
    <row r="142" spans="19:19" x14ac:dyDescent="0.2">
      <c r="S142" s="318"/>
    </row>
    <row r="143" spans="19:19" x14ac:dyDescent="0.2">
      <c r="S143" s="318"/>
    </row>
    <row r="144" spans="19:19" x14ac:dyDescent="0.2">
      <c r="S144" s="318"/>
    </row>
    <row r="145" spans="19:19" x14ac:dyDescent="0.2">
      <c r="S145" s="318"/>
    </row>
    <row r="146" spans="19:19" x14ac:dyDescent="0.2">
      <c r="S146" s="318"/>
    </row>
    <row r="147" spans="19:19" x14ac:dyDescent="0.2">
      <c r="S147" s="318"/>
    </row>
    <row r="148" spans="19:19" x14ac:dyDescent="0.2">
      <c r="S148" s="318"/>
    </row>
    <row r="149" spans="19:19" x14ac:dyDescent="0.2">
      <c r="S149" s="318"/>
    </row>
    <row r="150" spans="19:19" x14ac:dyDescent="0.2">
      <c r="S150" s="318"/>
    </row>
    <row r="151" spans="19:19" x14ac:dyDescent="0.2">
      <c r="S151" s="318"/>
    </row>
    <row r="152" spans="19:19" x14ac:dyDescent="0.2">
      <c r="S152" s="318"/>
    </row>
    <row r="153" spans="19:19" x14ac:dyDescent="0.2">
      <c r="S153" s="318"/>
    </row>
    <row r="154" spans="19:19" x14ac:dyDescent="0.2">
      <c r="S154" s="318"/>
    </row>
    <row r="155" spans="19:19" x14ac:dyDescent="0.2">
      <c r="S155" s="318"/>
    </row>
    <row r="156" spans="19:19" x14ac:dyDescent="0.2">
      <c r="S156" s="318"/>
    </row>
    <row r="157" spans="19:19" x14ac:dyDescent="0.2">
      <c r="S157" s="318"/>
    </row>
    <row r="158" spans="19:19" x14ac:dyDescent="0.2">
      <c r="S158" s="318"/>
    </row>
    <row r="159" spans="19:19" x14ac:dyDescent="0.2">
      <c r="S159" s="318"/>
    </row>
    <row r="160" spans="19:19" x14ac:dyDescent="0.2">
      <c r="S160" s="318"/>
    </row>
    <row r="161" spans="19:19" x14ac:dyDescent="0.2">
      <c r="S161" s="318"/>
    </row>
    <row r="162" spans="19:19" x14ac:dyDescent="0.2">
      <c r="S162" s="318"/>
    </row>
    <row r="163" spans="19:19" x14ac:dyDescent="0.2">
      <c r="S163" s="318"/>
    </row>
    <row r="164" spans="19:19" x14ac:dyDescent="0.2">
      <c r="S164" s="318"/>
    </row>
    <row r="165" spans="19:19" x14ac:dyDescent="0.2">
      <c r="S165" s="318"/>
    </row>
    <row r="166" spans="19:19" x14ac:dyDescent="0.2">
      <c r="S166" s="318"/>
    </row>
    <row r="167" spans="19:19" x14ac:dyDescent="0.2">
      <c r="S167" s="318"/>
    </row>
    <row r="168" spans="19:19" x14ac:dyDescent="0.2">
      <c r="S168" s="318"/>
    </row>
    <row r="169" spans="19:19" x14ac:dyDescent="0.2">
      <c r="S169" s="318"/>
    </row>
    <row r="170" spans="19:19" x14ac:dyDescent="0.2">
      <c r="S170" s="318"/>
    </row>
    <row r="171" spans="19:19" x14ac:dyDescent="0.2">
      <c r="S171" s="318"/>
    </row>
    <row r="172" spans="19:19" x14ac:dyDescent="0.2">
      <c r="S172" s="318"/>
    </row>
    <row r="173" spans="19:19" x14ac:dyDescent="0.2">
      <c r="S173" s="318"/>
    </row>
    <row r="174" spans="19:19" x14ac:dyDescent="0.2">
      <c r="S174" s="318"/>
    </row>
    <row r="175" spans="19:19" x14ac:dyDescent="0.2">
      <c r="S175" s="318"/>
    </row>
    <row r="176" spans="19:19" x14ac:dyDescent="0.2">
      <c r="S176" s="318"/>
    </row>
    <row r="177" spans="19:19" x14ac:dyDescent="0.2">
      <c r="S177" s="318"/>
    </row>
    <row r="178" spans="19:19" x14ac:dyDescent="0.2">
      <c r="S178" s="318"/>
    </row>
    <row r="179" spans="19:19" x14ac:dyDescent="0.2">
      <c r="S179" s="318"/>
    </row>
    <row r="180" spans="19:19" x14ac:dyDescent="0.2">
      <c r="S180" s="318"/>
    </row>
    <row r="181" spans="19:19" x14ac:dyDescent="0.2">
      <c r="S181" s="318"/>
    </row>
    <row r="182" spans="19:19" x14ac:dyDescent="0.2">
      <c r="S182" s="318"/>
    </row>
    <row r="183" spans="19:19" x14ac:dyDescent="0.2">
      <c r="S183" s="318"/>
    </row>
    <row r="184" spans="19:19" x14ac:dyDescent="0.2">
      <c r="S184" s="318"/>
    </row>
    <row r="185" spans="19:19" x14ac:dyDescent="0.2">
      <c r="S185" s="318"/>
    </row>
    <row r="186" spans="19:19" x14ac:dyDescent="0.2">
      <c r="S186" s="318"/>
    </row>
    <row r="187" spans="19:19" x14ac:dyDescent="0.2">
      <c r="S187" s="318"/>
    </row>
    <row r="188" spans="19:19" x14ac:dyDescent="0.2">
      <c r="S188" s="318"/>
    </row>
    <row r="189" spans="19:19" x14ac:dyDescent="0.2">
      <c r="S189" s="318"/>
    </row>
    <row r="190" spans="19:19" x14ac:dyDescent="0.2">
      <c r="S190" s="318"/>
    </row>
    <row r="191" spans="19:19" x14ac:dyDescent="0.2">
      <c r="S191" s="318"/>
    </row>
    <row r="192" spans="19:19" x14ac:dyDescent="0.2">
      <c r="S192" s="318"/>
    </row>
    <row r="193" spans="19:19" x14ac:dyDescent="0.2">
      <c r="S193" s="318"/>
    </row>
    <row r="194" spans="19:19" x14ac:dyDescent="0.2">
      <c r="S194" s="318"/>
    </row>
    <row r="195" spans="19:19" x14ac:dyDescent="0.2">
      <c r="S195" s="318"/>
    </row>
    <row r="196" spans="19:19" x14ac:dyDescent="0.2">
      <c r="S196" s="318"/>
    </row>
    <row r="197" spans="19:19" x14ac:dyDescent="0.2">
      <c r="S197" s="318"/>
    </row>
    <row r="198" spans="19:19" x14ac:dyDescent="0.2">
      <c r="S198" s="318"/>
    </row>
    <row r="199" spans="19:19" x14ac:dyDescent="0.2">
      <c r="S199" s="318"/>
    </row>
    <row r="200" spans="19:19" x14ac:dyDescent="0.2">
      <c r="S200" s="318"/>
    </row>
    <row r="201" spans="19:19" x14ac:dyDescent="0.2">
      <c r="S201" s="318"/>
    </row>
    <row r="202" spans="19:19" x14ac:dyDescent="0.2">
      <c r="S202" s="318"/>
    </row>
    <row r="203" spans="19:19" x14ac:dyDescent="0.2">
      <c r="S203" s="318"/>
    </row>
    <row r="204" spans="19:19" x14ac:dyDescent="0.2">
      <c r="S204" s="318"/>
    </row>
    <row r="205" spans="19:19" x14ac:dyDescent="0.2">
      <c r="S205" s="318"/>
    </row>
    <row r="206" spans="19:19" x14ac:dyDescent="0.2">
      <c r="S206" s="318"/>
    </row>
    <row r="207" spans="19:19" x14ac:dyDescent="0.2">
      <c r="S207" s="318"/>
    </row>
    <row r="208" spans="19:19" x14ac:dyDescent="0.2">
      <c r="S208" s="318"/>
    </row>
    <row r="209" spans="19:19" x14ac:dyDescent="0.2">
      <c r="S209" s="318"/>
    </row>
    <row r="210" spans="19:19" x14ac:dyDescent="0.2">
      <c r="S210" s="318"/>
    </row>
    <row r="211" spans="19:19" x14ac:dyDescent="0.2">
      <c r="S211" s="318"/>
    </row>
    <row r="212" spans="19:19" x14ac:dyDescent="0.2">
      <c r="S212" s="318"/>
    </row>
    <row r="213" spans="19:19" x14ac:dyDescent="0.2">
      <c r="S213" s="318"/>
    </row>
    <row r="214" spans="19:19" x14ac:dyDescent="0.2">
      <c r="S214" s="318"/>
    </row>
    <row r="215" spans="19:19" x14ac:dyDescent="0.2">
      <c r="S215" s="318"/>
    </row>
    <row r="216" spans="19:19" x14ac:dyDescent="0.2">
      <c r="S216" s="318"/>
    </row>
    <row r="217" spans="19:19" x14ac:dyDescent="0.2">
      <c r="S217" s="318"/>
    </row>
    <row r="218" spans="19:19" x14ac:dyDescent="0.2">
      <c r="S218" s="318"/>
    </row>
    <row r="219" spans="19:19" x14ac:dyDescent="0.2">
      <c r="S219" s="318"/>
    </row>
    <row r="220" spans="19:19" x14ac:dyDescent="0.2">
      <c r="S220" s="318"/>
    </row>
    <row r="221" spans="19:19" x14ac:dyDescent="0.2">
      <c r="S221" s="318"/>
    </row>
    <row r="222" spans="19:19" x14ac:dyDescent="0.2">
      <c r="S222" s="318"/>
    </row>
    <row r="223" spans="19:19" x14ac:dyDescent="0.2">
      <c r="S223" s="318"/>
    </row>
    <row r="224" spans="19:19" x14ac:dyDescent="0.2">
      <c r="S224" s="318"/>
    </row>
    <row r="225" spans="19:19" x14ac:dyDescent="0.2">
      <c r="S225" s="318"/>
    </row>
    <row r="226" spans="19:19" x14ac:dyDescent="0.2">
      <c r="S226" s="318"/>
    </row>
    <row r="227" spans="19:19" x14ac:dyDescent="0.2">
      <c r="S227" s="318"/>
    </row>
    <row r="228" spans="19:19" x14ac:dyDescent="0.2">
      <c r="S228" s="318"/>
    </row>
    <row r="229" spans="19:19" x14ac:dyDescent="0.2">
      <c r="S229" s="318"/>
    </row>
    <row r="230" spans="19:19" x14ac:dyDescent="0.2">
      <c r="S230" s="318"/>
    </row>
    <row r="231" spans="19:19" x14ac:dyDescent="0.2">
      <c r="S231" s="318"/>
    </row>
    <row r="232" spans="19:19" x14ac:dyDescent="0.2">
      <c r="S232" s="318"/>
    </row>
    <row r="233" spans="19:19" x14ac:dyDescent="0.2">
      <c r="S233" s="318"/>
    </row>
    <row r="234" spans="19:19" x14ac:dyDescent="0.2">
      <c r="S234" s="318"/>
    </row>
    <row r="235" spans="19:19" x14ac:dyDescent="0.2">
      <c r="S235" s="318"/>
    </row>
    <row r="236" spans="19:19" x14ac:dyDescent="0.2">
      <c r="S236" s="318"/>
    </row>
    <row r="237" spans="19:19" x14ac:dyDescent="0.2">
      <c r="S237" s="318"/>
    </row>
    <row r="238" spans="19:19" x14ac:dyDescent="0.2">
      <c r="S238" s="318"/>
    </row>
    <row r="239" spans="19:19" x14ac:dyDescent="0.2">
      <c r="S239" s="318"/>
    </row>
    <row r="240" spans="19:19" x14ac:dyDescent="0.2">
      <c r="S240" s="318"/>
    </row>
    <row r="241" spans="19:19" x14ac:dyDescent="0.2">
      <c r="S241" s="318"/>
    </row>
    <row r="242" spans="19:19" x14ac:dyDescent="0.2">
      <c r="S242" s="318"/>
    </row>
    <row r="243" spans="19:19" x14ac:dyDescent="0.2">
      <c r="S243" s="318"/>
    </row>
    <row r="244" spans="19:19" x14ac:dyDescent="0.2">
      <c r="S244" s="318"/>
    </row>
    <row r="245" spans="19:19" x14ac:dyDescent="0.2">
      <c r="S245" s="318"/>
    </row>
    <row r="246" spans="19:19" x14ac:dyDescent="0.2">
      <c r="S246" s="318"/>
    </row>
    <row r="247" spans="19:19" x14ac:dyDescent="0.2">
      <c r="S247" s="318"/>
    </row>
    <row r="248" spans="19:19" x14ac:dyDescent="0.2">
      <c r="S248" s="318"/>
    </row>
    <row r="249" spans="19:19" x14ac:dyDescent="0.2">
      <c r="S249" s="318"/>
    </row>
    <row r="250" spans="19:19" x14ac:dyDescent="0.2">
      <c r="S250" s="318"/>
    </row>
    <row r="251" spans="19:19" x14ac:dyDescent="0.2">
      <c r="S251" s="318"/>
    </row>
    <row r="252" spans="19:19" x14ac:dyDescent="0.2">
      <c r="S252" s="318"/>
    </row>
    <row r="253" spans="19:19" x14ac:dyDescent="0.2">
      <c r="S253" s="318"/>
    </row>
    <row r="254" spans="19:19" x14ac:dyDescent="0.2">
      <c r="S254" s="318"/>
    </row>
    <row r="255" spans="19:19" x14ac:dyDescent="0.2">
      <c r="S255" s="318"/>
    </row>
    <row r="256" spans="19:19" x14ac:dyDescent="0.2">
      <c r="S256" s="318"/>
    </row>
    <row r="257" spans="19:19" x14ac:dyDescent="0.2">
      <c r="S257" s="318"/>
    </row>
  </sheetData>
  <mergeCells count="4">
    <mergeCell ref="C1:S1"/>
    <mergeCell ref="C2:S2"/>
    <mergeCell ref="C4:E4"/>
    <mergeCell ref="C6:E6"/>
  </mergeCells>
  <printOptions horizontalCentered="1" verticalCentered="1"/>
  <pageMargins left="0.59055118110236227" right="0.78740157480314965" top="0.78740157480314965" bottom="0.98425196850393715" header="0" footer="0"/>
  <pageSetup paperSize="9" scale="51" orientation="portrait"/>
  <headerFooter alignWithMargins="0"/>
  <ignoredErrors>
    <ignoredError sqref="G8" formula="1"/>
    <ignoredError sqref="D10:D17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123"/>
  <sheetViews>
    <sheetView showGridLines="0" zoomScale="80" zoomScaleNormal="80" workbookViewId="0">
      <selection activeCell="U107" sqref="U107"/>
    </sheetView>
  </sheetViews>
  <sheetFormatPr baseColWidth="10" defaultColWidth="8.44140625" defaultRowHeight="12.75" x14ac:dyDescent="0.2"/>
  <cols>
    <col min="1" max="1" width="0.77734375" style="227" customWidth="1"/>
    <col min="2" max="2" width="1.88671875" style="227" customWidth="1"/>
    <col min="3" max="3" width="21.21875" style="227" bestFit="1" customWidth="1"/>
    <col min="4" max="4" width="11.5546875" style="227" customWidth="1"/>
    <col min="5" max="5" width="10.21875" style="227" customWidth="1"/>
    <col min="6" max="6" width="11.33203125" style="227" customWidth="1"/>
    <col min="7" max="7" width="11.77734375" style="227" customWidth="1"/>
    <col min="8" max="8" width="9.77734375" style="227" customWidth="1"/>
    <col min="9" max="9" width="10" style="227" customWidth="1"/>
    <col min="10" max="11" width="10.88671875" style="227" customWidth="1"/>
    <col min="12" max="14" width="10" style="227" customWidth="1"/>
    <col min="15" max="15" width="10.6640625" style="227" customWidth="1"/>
    <col min="16" max="16" width="11.109375" style="227" customWidth="1"/>
    <col min="17" max="17" width="0.6640625" style="227" customWidth="1"/>
    <col min="18" max="18" width="1.44140625" style="227" customWidth="1"/>
    <col min="19" max="19" width="8.44140625" style="227"/>
    <col min="20" max="20" width="11.6640625" style="227" customWidth="1"/>
    <col min="21" max="16384" width="8.44140625" style="227"/>
  </cols>
  <sheetData>
    <row r="1" spans="1:254" x14ac:dyDescent="0.2">
      <c r="A1" s="227" t="s">
        <v>45</v>
      </c>
    </row>
    <row r="2" spans="1:254" x14ac:dyDescent="0.2">
      <c r="A2" s="228"/>
      <c r="B2" s="228"/>
      <c r="C2" s="228"/>
      <c r="D2" s="228"/>
      <c r="E2" s="228"/>
      <c r="F2" s="228"/>
      <c r="G2" s="228" t="s">
        <v>45</v>
      </c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8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28"/>
      <c r="FD2" s="228"/>
      <c r="FE2" s="228"/>
      <c r="FF2" s="228"/>
      <c r="FG2" s="228"/>
      <c r="FH2" s="228"/>
      <c r="FI2" s="228"/>
      <c r="FJ2" s="228"/>
      <c r="FK2" s="228"/>
      <c r="FL2" s="228"/>
      <c r="FM2" s="228"/>
      <c r="FN2" s="228"/>
      <c r="FO2" s="228"/>
      <c r="FP2" s="228"/>
      <c r="FQ2" s="228"/>
      <c r="FR2" s="228"/>
      <c r="FS2" s="228"/>
      <c r="FT2" s="228"/>
      <c r="FU2" s="228"/>
      <c r="FV2" s="228"/>
      <c r="FW2" s="228"/>
      <c r="FX2" s="228"/>
      <c r="FY2" s="228"/>
      <c r="FZ2" s="228"/>
      <c r="GA2" s="228"/>
      <c r="GB2" s="228"/>
      <c r="GC2" s="228"/>
      <c r="GD2" s="228"/>
      <c r="GE2" s="228"/>
      <c r="GF2" s="228"/>
      <c r="GG2" s="228"/>
      <c r="GH2" s="228"/>
      <c r="GI2" s="228"/>
      <c r="GJ2" s="228"/>
      <c r="GK2" s="228"/>
      <c r="GL2" s="228"/>
      <c r="GM2" s="228"/>
      <c r="GN2" s="228"/>
      <c r="GO2" s="228"/>
      <c r="GP2" s="228"/>
      <c r="GQ2" s="228"/>
      <c r="GR2" s="228"/>
      <c r="GS2" s="228"/>
      <c r="GT2" s="228"/>
      <c r="GU2" s="228"/>
      <c r="GV2" s="228"/>
      <c r="GW2" s="228"/>
      <c r="GX2" s="228"/>
      <c r="GY2" s="228"/>
      <c r="GZ2" s="228"/>
      <c r="HA2" s="228"/>
      <c r="HB2" s="228"/>
      <c r="HC2" s="228"/>
      <c r="HD2" s="228"/>
      <c r="HE2" s="228"/>
      <c r="HF2" s="228"/>
      <c r="HG2" s="228"/>
      <c r="HH2" s="228"/>
      <c r="HI2" s="228"/>
      <c r="HJ2" s="228"/>
      <c r="HK2" s="228"/>
      <c r="HL2" s="228"/>
      <c r="HM2" s="228"/>
      <c r="HN2" s="228"/>
      <c r="HO2" s="228"/>
      <c r="HP2" s="228"/>
      <c r="HQ2" s="228"/>
      <c r="HR2" s="228"/>
      <c r="HS2" s="228"/>
      <c r="HT2" s="228"/>
      <c r="HU2" s="228"/>
      <c r="HV2" s="228"/>
      <c r="HW2" s="228"/>
      <c r="HX2" s="228"/>
      <c r="HY2" s="228"/>
      <c r="HZ2" s="228"/>
      <c r="IA2" s="228"/>
      <c r="IB2" s="228"/>
      <c r="IC2" s="228"/>
      <c r="ID2" s="228"/>
      <c r="IE2" s="228"/>
      <c r="IF2" s="228"/>
      <c r="IG2" s="228"/>
      <c r="IH2" s="228"/>
      <c r="II2" s="228"/>
      <c r="IJ2" s="228"/>
      <c r="IK2" s="228"/>
      <c r="IL2" s="228"/>
      <c r="IM2" s="228"/>
      <c r="IN2" s="228"/>
      <c r="IO2" s="228"/>
      <c r="IP2" s="228"/>
      <c r="IQ2" s="228"/>
      <c r="IR2" s="228"/>
      <c r="IS2" s="228"/>
      <c r="IT2" s="228"/>
    </row>
    <row r="3" spans="1:254" ht="18" x14ac:dyDescent="0.25">
      <c r="A3" s="228"/>
      <c r="B3" s="724" t="s">
        <v>46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</row>
    <row r="4" spans="1:254" ht="23.25" customHeight="1" x14ac:dyDescent="0.25">
      <c r="A4" s="228"/>
      <c r="B4" s="724" t="s">
        <v>1</v>
      </c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</row>
    <row r="5" spans="1:254" x14ac:dyDescent="0.2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</row>
    <row r="6" spans="1:254" s="221" customFormat="1" ht="39" customHeight="1" x14ac:dyDescent="0.25">
      <c r="A6" s="229"/>
      <c r="B6" s="725" t="s">
        <v>47</v>
      </c>
      <c r="C6" s="726"/>
      <c r="D6" s="433" t="s">
        <v>3</v>
      </c>
      <c r="E6" s="433" t="s">
        <v>4</v>
      </c>
      <c r="F6" s="433" t="s">
        <v>5</v>
      </c>
      <c r="G6" s="433" t="s">
        <v>6</v>
      </c>
      <c r="H6" s="433" t="s">
        <v>7</v>
      </c>
      <c r="I6" s="433" t="s">
        <v>8</v>
      </c>
      <c r="J6" s="433" t="s">
        <v>9</v>
      </c>
      <c r="K6" s="433" t="s">
        <v>10</v>
      </c>
      <c r="L6" s="433" t="s">
        <v>11</v>
      </c>
      <c r="M6" s="433" t="s">
        <v>12</v>
      </c>
      <c r="N6" s="433" t="s">
        <v>13</v>
      </c>
      <c r="O6" s="433" t="s">
        <v>14</v>
      </c>
      <c r="P6" s="434" t="s">
        <v>15</v>
      </c>
      <c r="Q6" s="230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  <c r="IN6" s="229"/>
      <c r="IO6" s="229"/>
      <c r="IP6" s="229"/>
      <c r="IQ6" s="229"/>
      <c r="IR6" s="229"/>
      <c r="IS6" s="229"/>
      <c r="IT6" s="229"/>
    </row>
    <row r="7" spans="1:254" s="221" customFormat="1" ht="18.75" x14ac:dyDescent="0.3">
      <c r="A7" s="229"/>
      <c r="B7" s="435"/>
      <c r="C7" s="432"/>
      <c r="D7" s="436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231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  <c r="IN7" s="229"/>
      <c r="IO7" s="229"/>
      <c r="IP7" s="229"/>
      <c r="IQ7" s="229"/>
      <c r="IR7" s="229"/>
      <c r="IS7" s="229"/>
      <c r="IT7" s="229"/>
    </row>
    <row r="8" spans="1:254" s="221" customFormat="1" ht="18" customHeight="1" x14ac:dyDescent="0.2">
      <c r="A8" s="229"/>
      <c r="B8" s="727" t="s">
        <v>3</v>
      </c>
      <c r="C8" s="728"/>
      <c r="D8" s="417">
        <f t="shared" ref="D8:P8" si="0">+D10+D32+D51+D64+D72</f>
        <v>469666.19085199991</v>
      </c>
      <c r="E8" s="417">
        <f t="shared" si="0"/>
        <v>20838.008875</v>
      </c>
      <c r="F8" s="417">
        <f t="shared" si="0"/>
        <v>38310.583488999997</v>
      </c>
      <c r="G8" s="417">
        <f t="shared" si="0"/>
        <v>34147.663769999999</v>
      </c>
      <c r="H8" s="417">
        <f t="shared" si="0"/>
        <v>19844.323291999997</v>
      </c>
      <c r="I8" s="417">
        <f t="shared" si="0"/>
        <v>17609.108090999998</v>
      </c>
      <c r="J8" s="417">
        <f t="shared" si="0"/>
        <v>16159.508119999999</v>
      </c>
      <c r="K8" s="417">
        <f t="shared" si="0"/>
        <v>38308.388850999996</v>
      </c>
      <c r="L8" s="417">
        <f t="shared" si="0"/>
        <v>57958.654232000008</v>
      </c>
      <c r="M8" s="417">
        <f t="shared" si="0"/>
        <v>56153.429773999997</v>
      </c>
      <c r="N8" s="417">
        <f t="shared" si="0"/>
        <v>80009.590013999987</v>
      </c>
      <c r="O8" s="417">
        <f t="shared" si="0"/>
        <v>52101.832900000009</v>
      </c>
      <c r="P8" s="417">
        <f t="shared" si="0"/>
        <v>38225.099443999992</v>
      </c>
      <c r="Q8" s="266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9"/>
      <c r="FH8" s="229"/>
      <c r="FI8" s="229"/>
      <c r="FJ8" s="229"/>
      <c r="FK8" s="229"/>
      <c r="FL8" s="229"/>
      <c r="FM8" s="229"/>
      <c r="FN8" s="229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9"/>
      <c r="GI8" s="229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  <c r="HN8" s="229"/>
      <c r="HO8" s="229"/>
      <c r="HP8" s="229"/>
      <c r="HQ8" s="229"/>
      <c r="HR8" s="229"/>
      <c r="HS8" s="229"/>
      <c r="HT8" s="229"/>
      <c r="HU8" s="229"/>
      <c r="HV8" s="229"/>
      <c r="HW8" s="229"/>
      <c r="HX8" s="229"/>
      <c r="HY8" s="229"/>
      <c r="HZ8" s="229"/>
      <c r="IA8" s="229"/>
      <c r="IB8" s="229"/>
      <c r="IC8" s="229"/>
      <c r="ID8" s="229"/>
      <c r="IE8" s="229"/>
      <c r="IF8" s="229"/>
      <c r="IG8" s="229"/>
      <c r="IH8" s="229"/>
      <c r="II8" s="229"/>
      <c r="IJ8" s="229"/>
      <c r="IK8" s="229"/>
      <c r="IL8" s="229"/>
      <c r="IM8" s="229"/>
      <c r="IN8" s="229"/>
      <c r="IO8" s="229"/>
      <c r="IP8" s="229"/>
      <c r="IQ8" s="229"/>
      <c r="IR8" s="229"/>
      <c r="IS8" s="229"/>
      <c r="IT8" s="229"/>
    </row>
    <row r="9" spans="1:254" s="221" customFormat="1" ht="18" customHeight="1" x14ac:dyDescent="0.2">
      <c r="B9" s="438"/>
      <c r="C9" s="439"/>
      <c r="D9" s="418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267"/>
    </row>
    <row r="10" spans="1:254" s="221" customFormat="1" ht="18" customHeight="1" x14ac:dyDescent="0.2">
      <c r="B10" s="441"/>
      <c r="C10" s="442" t="s">
        <v>48</v>
      </c>
      <c r="D10" s="417">
        <f t="shared" ref="D10:P10" si="1">SUM(D12:D30)</f>
        <v>132631.13746100001</v>
      </c>
      <c r="E10" s="417">
        <f t="shared" si="1"/>
        <v>4749.0127460000003</v>
      </c>
      <c r="F10" s="417">
        <f t="shared" si="1"/>
        <v>8089.3444579999996</v>
      </c>
      <c r="G10" s="417">
        <f t="shared" si="1"/>
        <v>8230.7186029999993</v>
      </c>
      <c r="H10" s="417">
        <f t="shared" si="1"/>
        <v>5206.3495400000002</v>
      </c>
      <c r="I10" s="417">
        <f t="shared" si="1"/>
        <v>4690.3391499999998</v>
      </c>
      <c r="J10" s="417">
        <f t="shared" si="1"/>
        <v>6229.9598800000003</v>
      </c>
      <c r="K10" s="417">
        <f t="shared" si="1"/>
        <v>12763.196030999999</v>
      </c>
      <c r="L10" s="417">
        <f t="shared" si="1"/>
        <v>20914.248790000001</v>
      </c>
      <c r="M10" s="417">
        <f t="shared" si="1"/>
        <v>17822.204854</v>
      </c>
      <c r="N10" s="417">
        <f t="shared" si="1"/>
        <v>20408.510894999999</v>
      </c>
      <c r="O10" s="417">
        <f t="shared" si="1"/>
        <v>12844.264819</v>
      </c>
      <c r="P10" s="417">
        <f t="shared" si="1"/>
        <v>10682.987695</v>
      </c>
      <c r="Q10" s="266"/>
    </row>
    <row r="11" spans="1:254" s="221" customFormat="1" ht="18" customHeight="1" x14ac:dyDescent="0.2">
      <c r="B11" s="403"/>
      <c r="C11" s="404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267"/>
    </row>
    <row r="12" spans="1:254" s="221" customFormat="1" ht="18" customHeight="1" x14ac:dyDescent="0.25">
      <c r="B12" s="403"/>
      <c r="C12" s="643" t="s">
        <v>49</v>
      </c>
      <c r="D12" s="409">
        <f>SUM(E12:P12)</f>
        <v>81346.950192000004</v>
      </c>
      <c r="E12" s="423">
        <v>2378.6026019999999</v>
      </c>
      <c r="F12" s="423">
        <v>4237.886528</v>
      </c>
      <c r="G12" s="423">
        <v>3778.4110000000001</v>
      </c>
      <c r="H12" s="423">
        <v>2887.5545400000001</v>
      </c>
      <c r="I12" s="423">
        <v>1929.4611500000001</v>
      </c>
      <c r="J12" s="423">
        <v>3690.9850299999998</v>
      </c>
      <c r="K12" s="423">
        <v>9060.2908169999992</v>
      </c>
      <c r="L12" s="423">
        <v>15066.801648000001</v>
      </c>
      <c r="M12" s="423">
        <v>11301.51865</v>
      </c>
      <c r="N12" s="423">
        <v>13225.679295</v>
      </c>
      <c r="O12" s="423">
        <v>8131.4671120000103</v>
      </c>
      <c r="P12" s="423">
        <v>5658.2918200000004</v>
      </c>
      <c r="Q12" s="267"/>
    </row>
    <row r="13" spans="1:254" s="221" customFormat="1" ht="18" customHeight="1" x14ac:dyDescent="0.25">
      <c r="B13" s="403"/>
      <c r="C13" s="643" t="s">
        <v>50</v>
      </c>
      <c r="D13" s="409">
        <f t="shared" ref="D13:D30" si="2">SUM(E13:P13)</f>
        <v>4780.8366120000001</v>
      </c>
      <c r="E13" s="423">
        <v>459.55900400000002</v>
      </c>
      <c r="F13" s="423">
        <v>334.13294999999999</v>
      </c>
      <c r="G13" s="423">
        <v>537.02200000000005</v>
      </c>
      <c r="H13" s="423">
        <v>276.95999999999998</v>
      </c>
      <c r="I13" s="423">
        <v>279.54000000000002</v>
      </c>
      <c r="J13" s="423">
        <v>235.13800000000001</v>
      </c>
      <c r="K13" s="423">
        <v>350.216364</v>
      </c>
      <c r="L13" s="423">
        <v>353.61489699999998</v>
      </c>
      <c r="M13" s="423">
        <v>361.95499999999998</v>
      </c>
      <c r="N13" s="423">
        <v>545.42499999999995</v>
      </c>
      <c r="O13" s="423">
        <v>479.999122</v>
      </c>
      <c r="P13" s="423">
        <v>567.27427499999999</v>
      </c>
      <c r="Q13" s="267"/>
    </row>
    <row r="14" spans="1:254" s="221" customFormat="1" ht="18" customHeight="1" x14ac:dyDescent="0.25">
      <c r="B14" s="403"/>
      <c r="C14" s="643" t="s">
        <v>51</v>
      </c>
      <c r="D14" s="409">
        <f t="shared" si="2"/>
        <v>15819.927655000001</v>
      </c>
      <c r="E14" s="423">
        <v>658.69614000000001</v>
      </c>
      <c r="F14" s="423">
        <v>787.1499</v>
      </c>
      <c r="G14" s="423">
        <v>508.45</v>
      </c>
      <c r="H14" s="423">
        <v>380.18</v>
      </c>
      <c r="I14" s="423">
        <v>327.892</v>
      </c>
      <c r="J14" s="423">
        <v>543.89385000000004</v>
      </c>
      <c r="K14" s="423">
        <v>1952.3938499999999</v>
      </c>
      <c r="L14" s="423">
        <v>2179.1535899999999</v>
      </c>
      <c r="M14" s="423">
        <v>3120.1265400000002</v>
      </c>
      <c r="N14" s="423">
        <v>2516.0066000000002</v>
      </c>
      <c r="O14" s="423">
        <v>1237.1685849999999</v>
      </c>
      <c r="P14" s="423">
        <v>1608.8166000000001</v>
      </c>
      <c r="Q14" s="267"/>
    </row>
    <row r="15" spans="1:254" s="221" customFormat="1" ht="18" customHeight="1" x14ac:dyDescent="0.25">
      <c r="B15" s="403"/>
      <c r="C15" s="643" t="s">
        <v>52</v>
      </c>
      <c r="D15" s="409">
        <f t="shared" si="2"/>
        <v>441.32000000000005</v>
      </c>
      <c r="E15" s="423">
        <v>49.74</v>
      </c>
      <c r="F15" s="423">
        <v>18</v>
      </c>
      <c r="G15" s="423">
        <v>73.41</v>
      </c>
      <c r="H15" s="423" t="s">
        <v>53</v>
      </c>
      <c r="I15" s="423">
        <v>39.409999999999997</v>
      </c>
      <c r="J15" s="423" t="s">
        <v>53</v>
      </c>
      <c r="K15" s="423" t="s">
        <v>53</v>
      </c>
      <c r="L15" s="423" t="s">
        <v>53</v>
      </c>
      <c r="M15" s="423">
        <v>63.16</v>
      </c>
      <c r="N15" s="423">
        <v>105.12</v>
      </c>
      <c r="O15" s="423">
        <v>43.51</v>
      </c>
      <c r="P15" s="423">
        <v>48.97</v>
      </c>
      <c r="Q15" s="267"/>
    </row>
    <row r="16" spans="1:254" s="221" customFormat="1" ht="18" customHeight="1" x14ac:dyDescent="0.25">
      <c r="B16" s="403"/>
      <c r="C16" s="643" t="s">
        <v>54</v>
      </c>
      <c r="D16" s="409">
        <f t="shared" si="2"/>
        <v>13789.633383</v>
      </c>
      <c r="E16" s="423">
        <v>766.47500000000002</v>
      </c>
      <c r="F16" s="423">
        <v>1482.7446660000001</v>
      </c>
      <c r="G16" s="423">
        <v>1255.4636</v>
      </c>
      <c r="H16" s="423">
        <v>332.97500000000002</v>
      </c>
      <c r="I16" s="423">
        <v>434.37599999999998</v>
      </c>
      <c r="J16" s="423">
        <v>416.24</v>
      </c>
      <c r="K16" s="423">
        <v>642.23</v>
      </c>
      <c r="L16" s="423">
        <v>1641.3911169999999</v>
      </c>
      <c r="M16" s="423">
        <v>1613.6079999999999</v>
      </c>
      <c r="N16" s="423">
        <v>2274.8150000000001</v>
      </c>
      <c r="O16" s="423">
        <v>1216.02</v>
      </c>
      <c r="P16" s="423">
        <v>1713.2950000000001</v>
      </c>
      <c r="Q16" s="267"/>
    </row>
    <row r="17" spans="2:17" s="221" customFormat="1" ht="18" customHeight="1" x14ac:dyDescent="0.25">
      <c r="B17" s="403"/>
      <c r="C17" s="643" t="s">
        <v>55</v>
      </c>
      <c r="D17" s="409">
        <f t="shared" si="2"/>
        <v>1771.4929999999999</v>
      </c>
      <c r="E17" s="423">
        <v>25.71</v>
      </c>
      <c r="F17" s="423">
        <v>199.66</v>
      </c>
      <c r="G17" s="423">
        <v>22.2</v>
      </c>
      <c r="H17" s="423">
        <v>48.03</v>
      </c>
      <c r="I17" s="423">
        <v>137.29</v>
      </c>
      <c r="J17" s="423">
        <v>142.77799999999999</v>
      </c>
      <c r="K17" s="423">
        <v>161.04499999999999</v>
      </c>
      <c r="L17" s="423">
        <v>327.32</v>
      </c>
      <c r="M17" s="423">
        <v>270.33999999999997</v>
      </c>
      <c r="N17" s="423">
        <v>49.43</v>
      </c>
      <c r="O17" s="423">
        <v>84</v>
      </c>
      <c r="P17" s="423">
        <v>303.69</v>
      </c>
      <c r="Q17" s="267"/>
    </row>
    <row r="18" spans="2:17" s="221" customFormat="1" ht="18" customHeight="1" x14ac:dyDescent="0.25">
      <c r="B18" s="403"/>
      <c r="C18" s="643" t="s">
        <v>56</v>
      </c>
      <c r="D18" s="409">
        <f t="shared" si="2"/>
        <v>1929.486664</v>
      </c>
      <c r="E18" s="423">
        <v>106.27</v>
      </c>
      <c r="F18" s="423">
        <v>45.505000000000003</v>
      </c>
      <c r="G18" s="423">
        <v>35.96</v>
      </c>
      <c r="H18" s="423">
        <v>55.13</v>
      </c>
      <c r="I18" s="423">
        <v>46.35</v>
      </c>
      <c r="J18" s="423">
        <v>41.354999999999997</v>
      </c>
      <c r="K18" s="423">
        <v>58.91</v>
      </c>
      <c r="L18" s="423">
        <v>147.55000000000001</v>
      </c>
      <c r="M18" s="423">
        <v>320.43166400000001</v>
      </c>
      <c r="N18" s="423">
        <v>395.09500000000003</v>
      </c>
      <c r="O18" s="423">
        <v>495.92</v>
      </c>
      <c r="P18" s="423">
        <v>181.01</v>
      </c>
      <c r="Q18" s="267"/>
    </row>
    <row r="19" spans="2:17" s="221" customFormat="1" ht="18" customHeight="1" x14ac:dyDescent="0.25">
      <c r="B19" s="403"/>
      <c r="C19" s="643" t="s">
        <v>57</v>
      </c>
      <c r="D19" s="409">
        <f t="shared" si="2"/>
        <v>2329.5949999999998</v>
      </c>
      <c r="E19" s="423">
        <v>54.07</v>
      </c>
      <c r="F19" s="423">
        <v>225.07499999999999</v>
      </c>
      <c r="G19" s="423">
        <v>128.47999999999999</v>
      </c>
      <c r="H19" s="423">
        <v>48.08</v>
      </c>
      <c r="I19" s="423">
        <v>24.94</v>
      </c>
      <c r="J19" s="423">
        <v>23.64</v>
      </c>
      <c r="K19" s="423">
        <v>141.04</v>
      </c>
      <c r="L19" s="423">
        <v>450.95</v>
      </c>
      <c r="M19" s="423">
        <v>245.8</v>
      </c>
      <c r="N19" s="423">
        <v>505.69</v>
      </c>
      <c r="O19" s="423">
        <v>268.97000000000003</v>
      </c>
      <c r="P19" s="423">
        <v>212.86</v>
      </c>
      <c r="Q19" s="267"/>
    </row>
    <row r="20" spans="2:17" s="221" customFormat="1" ht="18" customHeight="1" x14ac:dyDescent="0.25">
      <c r="B20" s="403"/>
      <c r="C20" s="643" t="s">
        <v>58</v>
      </c>
      <c r="D20" s="409">
        <f t="shared" si="2"/>
        <v>111.90499999999999</v>
      </c>
      <c r="E20" s="423" t="s">
        <v>53</v>
      </c>
      <c r="F20" s="423" t="s">
        <v>53</v>
      </c>
      <c r="G20" s="423" t="s">
        <v>53</v>
      </c>
      <c r="H20" s="423" t="s">
        <v>53</v>
      </c>
      <c r="I20" s="423" t="s">
        <v>53</v>
      </c>
      <c r="J20" s="423" t="s">
        <v>53</v>
      </c>
      <c r="K20" s="423">
        <v>28.58</v>
      </c>
      <c r="L20" s="423">
        <v>57.46</v>
      </c>
      <c r="M20" s="423" t="s">
        <v>53</v>
      </c>
      <c r="N20" s="423" t="s">
        <v>53</v>
      </c>
      <c r="O20" s="423">
        <v>25.864999999999998</v>
      </c>
      <c r="P20" s="423" t="s">
        <v>53</v>
      </c>
      <c r="Q20" s="267"/>
    </row>
    <row r="21" spans="2:17" s="221" customFormat="1" ht="18" customHeight="1" x14ac:dyDescent="0.25">
      <c r="B21" s="403"/>
      <c r="C21" s="643" t="s">
        <v>59</v>
      </c>
      <c r="D21" s="409">
        <f t="shared" si="2"/>
        <v>180.65999999999997</v>
      </c>
      <c r="E21" s="423" t="s">
        <v>53</v>
      </c>
      <c r="F21" s="423" t="s">
        <v>53</v>
      </c>
      <c r="G21" s="423" t="s">
        <v>53</v>
      </c>
      <c r="H21" s="423" t="s">
        <v>53</v>
      </c>
      <c r="I21" s="423">
        <v>38.29</v>
      </c>
      <c r="J21" s="423" t="s">
        <v>53</v>
      </c>
      <c r="K21" s="423">
        <v>22.87</v>
      </c>
      <c r="L21" s="423">
        <v>11.54</v>
      </c>
      <c r="M21" s="423">
        <v>34.03</v>
      </c>
      <c r="N21" s="423">
        <v>51.32</v>
      </c>
      <c r="O21" s="423">
        <v>22.61</v>
      </c>
      <c r="P21" s="423" t="s">
        <v>53</v>
      </c>
      <c r="Q21" s="267"/>
    </row>
    <row r="22" spans="2:17" s="221" customFormat="1" ht="18" customHeight="1" x14ac:dyDescent="0.25">
      <c r="B22" s="403"/>
      <c r="C22" s="643" t="s">
        <v>60</v>
      </c>
      <c r="D22" s="409">
        <f t="shared" si="2"/>
        <v>775.51499999999987</v>
      </c>
      <c r="E22" s="423">
        <v>85.174999999999997</v>
      </c>
      <c r="F22" s="423">
        <v>28.37</v>
      </c>
      <c r="G22" s="423">
        <v>58.32</v>
      </c>
      <c r="H22" s="423" t="s">
        <v>53</v>
      </c>
      <c r="I22" s="423">
        <v>28.93</v>
      </c>
      <c r="J22" s="423">
        <v>27.34</v>
      </c>
      <c r="K22" s="423">
        <v>79.33</v>
      </c>
      <c r="L22" s="423">
        <v>166.7</v>
      </c>
      <c r="M22" s="423">
        <v>107.36</v>
      </c>
      <c r="N22" s="423">
        <v>78.430000000000007</v>
      </c>
      <c r="O22" s="423">
        <v>86.52</v>
      </c>
      <c r="P22" s="423">
        <v>29.04</v>
      </c>
      <c r="Q22" s="267"/>
    </row>
    <row r="23" spans="2:17" s="221" customFormat="1" ht="18" customHeight="1" x14ac:dyDescent="0.25">
      <c r="B23" s="403"/>
      <c r="C23" s="643" t="s">
        <v>61</v>
      </c>
      <c r="D23" s="409">
        <f t="shared" si="2"/>
        <v>390.09000000000003</v>
      </c>
      <c r="E23" s="423">
        <v>21.26</v>
      </c>
      <c r="F23" s="423" t="s">
        <v>53</v>
      </c>
      <c r="G23" s="423" t="s">
        <v>53</v>
      </c>
      <c r="H23" s="423" t="s">
        <v>53</v>
      </c>
      <c r="I23" s="423">
        <v>51.39</v>
      </c>
      <c r="J23" s="423">
        <v>25.65</v>
      </c>
      <c r="K23" s="423">
        <v>51.57</v>
      </c>
      <c r="L23" s="423">
        <v>25.8</v>
      </c>
      <c r="M23" s="423">
        <v>25.8</v>
      </c>
      <c r="N23" s="423">
        <v>78.010000000000005</v>
      </c>
      <c r="O23" s="423" t="s">
        <v>53</v>
      </c>
      <c r="P23" s="423">
        <v>110.61</v>
      </c>
      <c r="Q23" s="267"/>
    </row>
    <row r="24" spans="2:17" s="221" customFormat="1" ht="18" customHeight="1" x14ac:dyDescent="0.25">
      <c r="B24" s="403"/>
      <c r="C24" s="643" t="s">
        <v>62</v>
      </c>
      <c r="D24" s="409">
        <f t="shared" si="2"/>
        <v>221.125</v>
      </c>
      <c r="E24" s="423">
        <v>21.59</v>
      </c>
      <c r="F24" s="423">
        <v>20.2</v>
      </c>
      <c r="G24" s="423">
        <v>22.19</v>
      </c>
      <c r="H24" s="423">
        <v>28.32</v>
      </c>
      <c r="I24" s="423" t="s">
        <v>53</v>
      </c>
      <c r="J24" s="423">
        <v>22.66</v>
      </c>
      <c r="K24" s="423" t="s">
        <v>53</v>
      </c>
      <c r="L24" s="423" t="s">
        <v>53</v>
      </c>
      <c r="M24" s="423">
        <v>20.69</v>
      </c>
      <c r="N24" s="423">
        <v>42.204999999999998</v>
      </c>
      <c r="O24" s="423">
        <v>21.69</v>
      </c>
      <c r="P24" s="423">
        <v>21.58</v>
      </c>
      <c r="Q24" s="267"/>
    </row>
    <row r="25" spans="2:17" s="221" customFormat="1" ht="18" customHeight="1" x14ac:dyDescent="0.25">
      <c r="B25" s="403"/>
      <c r="C25" s="643" t="s">
        <v>63</v>
      </c>
      <c r="D25" s="409">
        <f t="shared" si="2"/>
        <v>112.08000000000001</v>
      </c>
      <c r="E25" s="423" t="s">
        <v>53</v>
      </c>
      <c r="F25" s="423" t="s">
        <v>53</v>
      </c>
      <c r="G25" s="423">
        <v>29.31</v>
      </c>
      <c r="H25" s="423">
        <v>58.34</v>
      </c>
      <c r="I25" s="423" t="s">
        <v>53</v>
      </c>
      <c r="J25" s="423" t="s">
        <v>53</v>
      </c>
      <c r="K25" s="423" t="s">
        <v>53</v>
      </c>
      <c r="L25" s="423">
        <v>24.43</v>
      </c>
      <c r="M25" s="423" t="s">
        <v>53</v>
      </c>
      <c r="N25" s="423" t="s">
        <v>53</v>
      </c>
      <c r="O25" s="423" t="s">
        <v>53</v>
      </c>
      <c r="P25" s="423" t="s">
        <v>53</v>
      </c>
      <c r="Q25" s="267"/>
    </row>
    <row r="26" spans="2:17" s="221" customFormat="1" ht="18" customHeight="1" x14ac:dyDescent="0.25">
      <c r="B26" s="403"/>
      <c r="C26" s="643" t="s">
        <v>64</v>
      </c>
      <c r="D26" s="409">
        <f t="shared" si="2"/>
        <v>1732.9075379999999</v>
      </c>
      <c r="E26" s="423">
        <v>92.31</v>
      </c>
      <c r="F26" s="423">
        <v>165.85</v>
      </c>
      <c r="G26" s="423">
        <v>386.23</v>
      </c>
      <c r="H26" s="423" t="s">
        <v>53</v>
      </c>
      <c r="I26" s="423">
        <v>74.95</v>
      </c>
      <c r="J26" s="423">
        <v>118.53</v>
      </c>
      <c r="K26" s="423">
        <v>83.27</v>
      </c>
      <c r="L26" s="423">
        <v>159.897538</v>
      </c>
      <c r="M26" s="423">
        <v>81.75</v>
      </c>
      <c r="N26" s="423">
        <v>203.09</v>
      </c>
      <c r="O26" s="423">
        <v>186.89</v>
      </c>
      <c r="P26" s="423">
        <v>180.14</v>
      </c>
      <c r="Q26" s="268"/>
    </row>
    <row r="27" spans="2:17" s="221" customFormat="1" ht="18" customHeight="1" x14ac:dyDescent="0.25">
      <c r="B27" s="403"/>
      <c r="C27" s="643" t="s">
        <v>65</v>
      </c>
      <c r="D27" s="409">
        <f t="shared" si="2"/>
        <v>23.97</v>
      </c>
      <c r="E27" s="423" t="s">
        <v>53</v>
      </c>
      <c r="F27" s="423" t="s">
        <v>53</v>
      </c>
      <c r="G27" s="423">
        <v>23.97</v>
      </c>
      <c r="H27" s="423" t="s">
        <v>53</v>
      </c>
      <c r="I27" s="423" t="s">
        <v>53</v>
      </c>
      <c r="J27" s="423" t="s">
        <v>53</v>
      </c>
      <c r="K27" s="423" t="s">
        <v>53</v>
      </c>
      <c r="L27" s="423" t="s">
        <v>53</v>
      </c>
      <c r="M27" s="423" t="s">
        <v>53</v>
      </c>
      <c r="N27" s="423" t="s">
        <v>53</v>
      </c>
      <c r="O27" s="423" t="s">
        <v>53</v>
      </c>
      <c r="P27" s="423" t="s">
        <v>53</v>
      </c>
      <c r="Q27" s="268"/>
    </row>
    <row r="28" spans="2:17" s="221" customFormat="1" ht="18" customHeight="1" x14ac:dyDescent="0.25">
      <c r="B28" s="403"/>
      <c r="C28" s="643" t="s">
        <v>66</v>
      </c>
      <c r="D28" s="409">
        <f t="shared" si="2"/>
        <v>113.87</v>
      </c>
      <c r="E28" s="423" t="s">
        <v>53</v>
      </c>
      <c r="F28" s="423" t="s">
        <v>53</v>
      </c>
      <c r="G28" s="423">
        <v>58.59</v>
      </c>
      <c r="H28" s="423">
        <v>28.15</v>
      </c>
      <c r="I28" s="423" t="s">
        <v>53</v>
      </c>
      <c r="J28" s="423" t="s">
        <v>53</v>
      </c>
      <c r="K28" s="423">
        <v>27.13</v>
      </c>
      <c r="L28" s="423" t="s">
        <v>53</v>
      </c>
      <c r="M28" s="423" t="s">
        <v>53</v>
      </c>
      <c r="N28" s="423" t="s">
        <v>53</v>
      </c>
      <c r="O28" s="423" t="s">
        <v>53</v>
      </c>
      <c r="P28" s="423" t="s">
        <v>53</v>
      </c>
      <c r="Q28" s="268"/>
    </row>
    <row r="29" spans="2:17" s="221" customFormat="1" ht="18" customHeight="1" x14ac:dyDescent="0.25">
      <c r="B29" s="403"/>
      <c r="C29" s="643" t="s">
        <v>67</v>
      </c>
      <c r="D29" s="409">
        <f t="shared" si="2"/>
        <v>892.83</v>
      </c>
      <c r="E29" s="423" t="s">
        <v>53</v>
      </c>
      <c r="F29" s="423">
        <v>95.26</v>
      </c>
      <c r="G29" s="423">
        <v>98.64</v>
      </c>
      <c r="H29" s="423" t="s">
        <v>53</v>
      </c>
      <c r="I29" s="423" t="s">
        <v>53</v>
      </c>
      <c r="J29" s="423" t="s">
        <v>53</v>
      </c>
      <c r="K29" s="423">
        <v>104.32</v>
      </c>
      <c r="L29" s="423">
        <v>24.91</v>
      </c>
      <c r="M29" s="423">
        <v>176.13499999999999</v>
      </c>
      <c r="N29" s="423">
        <v>309.69499999999999</v>
      </c>
      <c r="O29" s="423">
        <v>57.13</v>
      </c>
      <c r="P29" s="423">
        <v>26.74</v>
      </c>
      <c r="Q29" s="268"/>
    </row>
    <row r="30" spans="2:17" s="221" customFormat="1" ht="18" customHeight="1" x14ac:dyDescent="0.25">
      <c r="B30" s="403"/>
      <c r="C30" s="643" t="s">
        <v>30</v>
      </c>
      <c r="D30" s="409">
        <f t="shared" si="2"/>
        <v>5866.9424169999902</v>
      </c>
      <c r="E30" s="412">
        <v>29.554999999999382</v>
      </c>
      <c r="F30" s="412">
        <v>449.51041399999849</v>
      </c>
      <c r="G30" s="412">
        <v>1214.0720029999993</v>
      </c>
      <c r="H30" s="412">
        <v>1062.6300000000001</v>
      </c>
      <c r="I30" s="412">
        <v>1277.5200000000004</v>
      </c>
      <c r="J30" s="412">
        <v>941.75000000000091</v>
      </c>
      <c r="K30" s="412">
        <v>0</v>
      </c>
      <c r="L30" s="412">
        <v>276.72999999999956</v>
      </c>
      <c r="M30" s="412">
        <v>79.500000000003638</v>
      </c>
      <c r="N30" s="412">
        <v>28.5</v>
      </c>
      <c r="O30" s="412">
        <v>486.5049999999901</v>
      </c>
      <c r="P30" s="412">
        <v>20.669999999998254</v>
      </c>
      <c r="Q30" s="268"/>
    </row>
    <row r="31" spans="2:17" s="221" customFormat="1" ht="18" customHeight="1" x14ac:dyDescent="0.25">
      <c r="B31" s="403"/>
      <c r="C31" s="424"/>
      <c r="D31" s="425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  <c r="P31" s="423"/>
      <c r="Q31" s="268"/>
    </row>
    <row r="32" spans="2:17" s="221" customFormat="1" ht="18" customHeight="1" x14ac:dyDescent="0.2">
      <c r="B32" s="406"/>
      <c r="C32" s="419" t="s">
        <v>68</v>
      </c>
      <c r="D32" s="417">
        <f t="shared" ref="D32:P32" si="3">SUM(D34:D49)</f>
        <v>60657.211687999988</v>
      </c>
      <c r="E32" s="420">
        <f t="shared" si="3"/>
        <v>5551.0276400000002</v>
      </c>
      <c r="F32" s="420">
        <f t="shared" si="3"/>
        <v>7649.8267770000002</v>
      </c>
      <c r="G32" s="420">
        <f t="shared" si="3"/>
        <v>4551.1915550000003</v>
      </c>
      <c r="H32" s="420">
        <f t="shared" si="3"/>
        <v>2922.8146259999999</v>
      </c>
      <c r="I32" s="420">
        <f t="shared" si="3"/>
        <v>4133.3831099999998</v>
      </c>
      <c r="J32" s="420">
        <f t="shared" si="3"/>
        <v>3440.21324</v>
      </c>
      <c r="K32" s="420">
        <f t="shared" si="3"/>
        <v>4152.2386059999999</v>
      </c>
      <c r="L32" s="420">
        <f t="shared" si="3"/>
        <v>5167.7651639999995</v>
      </c>
      <c r="M32" s="420">
        <f t="shared" si="3"/>
        <v>5072.2108239999998</v>
      </c>
      <c r="N32" s="420">
        <f t="shared" si="3"/>
        <v>6190.6227630000003</v>
      </c>
      <c r="O32" s="420">
        <f t="shared" si="3"/>
        <v>6045.3116280000004</v>
      </c>
      <c r="P32" s="420">
        <f t="shared" si="3"/>
        <v>5780.6057549999996</v>
      </c>
      <c r="Q32" s="269"/>
    </row>
    <row r="33" spans="2:17" s="221" customFormat="1" ht="18" customHeight="1" x14ac:dyDescent="0.2">
      <c r="B33" s="403"/>
      <c r="C33" s="404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09"/>
      <c r="Q33" s="268"/>
    </row>
    <row r="34" spans="2:17" s="221" customFormat="1" ht="18" customHeight="1" x14ac:dyDescent="0.25">
      <c r="B34" s="403"/>
      <c r="C34" s="643" t="s">
        <v>69</v>
      </c>
      <c r="D34" s="409">
        <f t="shared" ref="D34:D49" si="4">SUM(E34:P34)</f>
        <v>32021.654409000002</v>
      </c>
      <c r="E34" s="423">
        <v>2764.190803</v>
      </c>
      <c r="F34" s="423">
        <v>3858.1058200000002</v>
      </c>
      <c r="G34" s="423">
        <v>2778.712223</v>
      </c>
      <c r="H34" s="423">
        <v>1684.117015</v>
      </c>
      <c r="I34" s="423">
        <v>1951.314316</v>
      </c>
      <c r="J34" s="423">
        <v>2354.0721600000002</v>
      </c>
      <c r="K34" s="423">
        <v>2481.9771209999999</v>
      </c>
      <c r="L34" s="423">
        <v>2771.2409699999998</v>
      </c>
      <c r="M34" s="423">
        <v>2674.2035780000001</v>
      </c>
      <c r="N34" s="423">
        <v>3052.4545130000001</v>
      </c>
      <c r="O34" s="423">
        <v>3142.4028250000001</v>
      </c>
      <c r="P34" s="423">
        <v>2508.863065</v>
      </c>
      <c r="Q34" s="268"/>
    </row>
    <row r="35" spans="2:17" s="221" customFormat="1" ht="18" customHeight="1" x14ac:dyDescent="0.25">
      <c r="B35" s="403"/>
      <c r="C35" s="643" t="s">
        <v>70</v>
      </c>
      <c r="D35" s="409">
        <f t="shared" si="4"/>
        <v>4236.2915549999998</v>
      </c>
      <c r="E35" s="423">
        <v>128.26104000000001</v>
      </c>
      <c r="F35" s="423">
        <v>429.34672</v>
      </c>
      <c r="G35" s="423">
        <v>239.24799999999999</v>
      </c>
      <c r="H35" s="423">
        <v>150.245</v>
      </c>
      <c r="I35" s="423">
        <v>389.400059</v>
      </c>
      <c r="J35" s="423">
        <v>415.99737699999997</v>
      </c>
      <c r="K35" s="423">
        <v>340.80920099999997</v>
      </c>
      <c r="L35" s="423">
        <v>422.82748800000002</v>
      </c>
      <c r="M35" s="423">
        <v>414.52</v>
      </c>
      <c r="N35" s="423">
        <v>411.96600000000001</v>
      </c>
      <c r="O35" s="423">
        <v>459.95299999999997</v>
      </c>
      <c r="P35" s="423">
        <v>433.71767</v>
      </c>
      <c r="Q35" s="268"/>
    </row>
    <row r="36" spans="2:17" s="221" customFormat="1" ht="18" customHeight="1" x14ac:dyDescent="0.25">
      <c r="B36" s="403"/>
      <c r="C36" s="643" t="s">
        <v>71</v>
      </c>
      <c r="D36" s="409">
        <f t="shared" si="4"/>
        <v>9531.6871960000008</v>
      </c>
      <c r="E36" s="423">
        <v>1141.77</v>
      </c>
      <c r="F36" s="423">
        <v>1131.2850000000001</v>
      </c>
      <c r="G36" s="423">
        <v>767.29499999999996</v>
      </c>
      <c r="H36" s="423">
        <v>55.258000000000003</v>
      </c>
      <c r="I36" s="423">
        <v>140.53</v>
      </c>
      <c r="J36" s="423">
        <v>105.23</v>
      </c>
      <c r="K36" s="423">
        <v>655.65499999999997</v>
      </c>
      <c r="L36" s="423">
        <v>744.1</v>
      </c>
      <c r="M36" s="423">
        <v>1047.885</v>
      </c>
      <c r="N36" s="423">
        <v>1326.4690000000001</v>
      </c>
      <c r="O36" s="423">
        <v>1364.07</v>
      </c>
      <c r="P36" s="423">
        <v>1052.1401960000001</v>
      </c>
      <c r="Q36" s="268"/>
    </row>
    <row r="37" spans="2:17" s="221" customFormat="1" ht="18" customHeight="1" x14ac:dyDescent="0.25">
      <c r="B37" s="403"/>
      <c r="C37" s="643" t="s">
        <v>72</v>
      </c>
      <c r="D37" s="409">
        <f t="shared" si="4"/>
        <v>3532.5174010000001</v>
      </c>
      <c r="E37" s="423">
        <v>421.21</v>
      </c>
      <c r="F37" s="423">
        <v>748.69500000000005</v>
      </c>
      <c r="G37" s="423">
        <v>178.42240100000001</v>
      </c>
      <c r="H37" s="423">
        <v>70.290000000000006</v>
      </c>
      <c r="I37" s="423">
        <v>55.08</v>
      </c>
      <c r="J37" s="423">
        <v>43.12</v>
      </c>
      <c r="K37" s="423">
        <v>62.99</v>
      </c>
      <c r="L37" s="423">
        <v>176.81</v>
      </c>
      <c r="M37" s="423">
        <v>92.43</v>
      </c>
      <c r="N37" s="423">
        <v>558.26</v>
      </c>
      <c r="O37" s="423">
        <v>576.30999999999995</v>
      </c>
      <c r="P37" s="423">
        <v>548.9</v>
      </c>
      <c r="Q37" s="268"/>
    </row>
    <row r="38" spans="2:17" s="221" customFormat="1" ht="18" customHeight="1" x14ac:dyDescent="0.25">
      <c r="B38" s="403"/>
      <c r="C38" s="643" t="s">
        <v>73</v>
      </c>
      <c r="D38" s="409">
        <f t="shared" si="4"/>
        <v>2454.5870000000004</v>
      </c>
      <c r="E38" s="423">
        <v>611.63499999999999</v>
      </c>
      <c r="F38" s="423">
        <v>572.58000000000004</v>
      </c>
      <c r="G38" s="423">
        <v>188.34</v>
      </c>
      <c r="H38" s="423">
        <v>108.86</v>
      </c>
      <c r="I38" s="423">
        <v>230.68</v>
      </c>
      <c r="J38" s="423">
        <v>69.64</v>
      </c>
      <c r="K38" s="423">
        <v>90.63</v>
      </c>
      <c r="L38" s="423">
        <v>349.49</v>
      </c>
      <c r="M38" s="423">
        <v>62.962000000000003</v>
      </c>
      <c r="N38" s="423">
        <v>23.62</v>
      </c>
      <c r="O38" s="423" t="s">
        <v>53</v>
      </c>
      <c r="P38" s="423">
        <v>146.15</v>
      </c>
      <c r="Q38" s="268"/>
    </row>
    <row r="39" spans="2:17" s="221" customFormat="1" ht="18" customHeight="1" x14ac:dyDescent="0.25">
      <c r="B39" s="403"/>
      <c r="C39" s="643" t="s">
        <v>74</v>
      </c>
      <c r="D39" s="409">
        <f t="shared" si="4"/>
        <v>812.43562000000009</v>
      </c>
      <c r="E39" s="423">
        <v>54.49</v>
      </c>
      <c r="F39" s="423">
        <v>71.816327999999999</v>
      </c>
      <c r="G39" s="423">
        <v>84.209990000000005</v>
      </c>
      <c r="H39" s="423">
        <v>125.63461100000001</v>
      </c>
      <c r="I39" s="423">
        <v>39.69444</v>
      </c>
      <c r="J39" s="423">
        <v>38.463703000000002</v>
      </c>
      <c r="K39" s="423">
        <v>103.060773</v>
      </c>
      <c r="L39" s="423">
        <v>46.112270000000002</v>
      </c>
      <c r="M39" s="423">
        <v>57.174604000000002</v>
      </c>
      <c r="N39" s="423">
        <v>28.19</v>
      </c>
      <c r="O39" s="423">
        <v>38.891537</v>
      </c>
      <c r="P39" s="423">
        <v>124.69736399999999</v>
      </c>
      <c r="Q39" s="268"/>
    </row>
    <row r="40" spans="2:17" s="221" customFormat="1" ht="18" customHeight="1" x14ac:dyDescent="0.25">
      <c r="B40" s="403"/>
      <c r="C40" s="643" t="s">
        <v>75</v>
      </c>
      <c r="D40" s="409">
        <f t="shared" si="4"/>
        <v>1309.27</v>
      </c>
      <c r="E40" s="423">
        <v>25</v>
      </c>
      <c r="F40" s="423">
        <v>86.26</v>
      </c>
      <c r="G40" s="423" t="s">
        <v>53</v>
      </c>
      <c r="H40" s="423" t="s">
        <v>53</v>
      </c>
      <c r="I40" s="423">
        <v>51.1</v>
      </c>
      <c r="J40" s="423">
        <v>30.5</v>
      </c>
      <c r="K40" s="423">
        <v>56.57</v>
      </c>
      <c r="L40" s="423">
        <v>268.08999999999997</v>
      </c>
      <c r="M40" s="423">
        <v>79.05</v>
      </c>
      <c r="N40" s="423">
        <v>215.11</v>
      </c>
      <c r="O40" s="423">
        <v>145.02000000000001</v>
      </c>
      <c r="P40" s="423">
        <v>352.57</v>
      </c>
      <c r="Q40" s="268"/>
    </row>
    <row r="41" spans="2:17" s="221" customFormat="1" ht="18" customHeight="1" x14ac:dyDescent="0.25">
      <c r="B41" s="403"/>
      <c r="C41" s="643" t="s">
        <v>76</v>
      </c>
      <c r="D41" s="409">
        <f t="shared" si="4"/>
        <v>337.25400000000002</v>
      </c>
      <c r="E41" s="423" t="s">
        <v>53</v>
      </c>
      <c r="F41" s="423" t="s">
        <v>53</v>
      </c>
      <c r="G41" s="423" t="s">
        <v>53</v>
      </c>
      <c r="H41" s="423" t="s">
        <v>53</v>
      </c>
      <c r="I41" s="423" t="s">
        <v>53</v>
      </c>
      <c r="J41" s="423">
        <v>41.52</v>
      </c>
      <c r="K41" s="423">
        <v>91.474999999999994</v>
      </c>
      <c r="L41" s="423">
        <v>11.22</v>
      </c>
      <c r="M41" s="423">
        <v>63.654000000000003</v>
      </c>
      <c r="N41" s="423">
        <v>62.505000000000003</v>
      </c>
      <c r="O41" s="423">
        <v>46.25</v>
      </c>
      <c r="P41" s="423">
        <v>20.63</v>
      </c>
      <c r="Q41" s="268"/>
    </row>
    <row r="42" spans="2:17" s="221" customFormat="1" ht="18" customHeight="1" x14ac:dyDescent="0.25">
      <c r="B42" s="403"/>
      <c r="C42" s="643" t="s">
        <v>77</v>
      </c>
      <c r="D42" s="409">
        <f t="shared" si="4"/>
        <v>1244.0450000000001</v>
      </c>
      <c r="E42" s="423">
        <v>100.38</v>
      </c>
      <c r="F42" s="423">
        <v>155.56</v>
      </c>
      <c r="G42" s="423">
        <v>113.015</v>
      </c>
      <c r="H42" s="423" t="s">
        <v>53</v>
      </c>
      <c r="I42" s="423">
        <v>29.09</v>
      </c>
      <c r="J42" s="423">
        <v>54.31</v>
      </c>
      <c r="K42" s="423">
        <v>78.05</v>
      </c>
      <c r="L42" s="423">
        <v>51.75</v>
      </c>
      <c r="M42" s="423">
        <v>219.58</v>
      </c>
      <c r="N42" s="423">
        <v>218.11</v>
      </c>
      <c r="O42" s="423">
        <v>57.31</v>
      </c>
      <c r="P42" s="423">
        <v>166.89</v>
      </c>
      <c r="Q42" s="268"/>
    </row>
    <row r="43" spans="2:17" s="221" customFormat="1" ht="18" customHeight="1" x14ac:dyDescent="0.25">
      <c r="B43" s="403"/>
      <c r="C43" s="643" t="s">
        <v>78</v>
      </c>
      <c r="D43" s="409">
        <f t="shared" si="4"/>
        <v>41.769999999999996</v>
      </c>
      <c r="E43" s="423" t="s">
        <v>53</v>
      </c>
      <c r="F43" s="423" t="s">
        <v>53</v>
      </c>
      <c r="G43" s="423" t="s">
        <v>53</v>
      </c>
      <c r="H43" s="423">
        <v>24.94</v>
      </c>
      <c r="I43" s="423" t="s">
        <v>53</v>
      </c>
      <c r="J43" s="423" t="s">
        <v>53</v>
      </c>
      <c r="K43" s="423" t="s">
        <v>53</v>
      </c>
      <c r="L43" s="423">
        <v>16.829999999999998</v>
      </c>
      <c r="M43" s="423" t="s">
        <v>53</v>
      </c>
      <c r="N43" s="423" t="s">
        <v>53</v>
      </c>
      <c r="O43" s="423" t="s">
        <v>53</v>
      </c>
      <c r="P43" s="423" t="s">
        <v>53</v>
      </c>
      <c r="Q43" s="268"/>
    </row>
    <row r="44" spans="2:17" s="221" customFormat="1" ht="18" customHeight="1" x14ac:dyDescent="0.25">
      <c r="B44" s="403"/>
      <c r="C44" s="643" t="s">
        <v>79</v>
      </c>
      <c r="D44" s="409">
        <f t="shared" si="4"/>
        <v>322.88400000000001</v>
      </c>
      <c r="E44" s="423" t="s">
        <v>53</v>
      </c>
      <c r="F44" s="423">
        <v>22.14</v>
      </c>
      <c r="G44" s="423" t="s">
        <v>53</v>
      </c>
      <c r="H44" s="423">
        <v>18.5</v>
      </c>
      <c r="I44" s="423" t="s">
        <v>53</v>
      </c>
      <c r="J44" s="423" t="s">
        <v>53</v>
      </c>
      <c r="K44" s="423">
        <v>21.73</v>
      </c>
      <c r="L44" s="423" t="s">
        <v>53</v>
      </c>
      <c r="M44" s="423">
        <v>63.18</v>
      </c>
      <c r="N44" s="423">
        <v>63.215000000000003</v>
      </c>
      <c r="O44" s="423">
        <v>67.009</v>
      </c>
      <c r="P44" s="423">
        <v>67.11</v>
      </c>
      <c r="Q44" s="268"/>
    </row>
    <row r="45" spans="2:17" s="221" customFormat="1" ht="18" customHeight="1" x14ac:dyDescent="0.25">
      <c r="B45" s="403"/>
      <c r="C45" s="643" t="s">
        <v>80</v>
      </c>
      <c r="D45" s="409">
        <f t="shared" si="4"/>
        <v>730.71024699999987</v>
      </c>
      <c r="E45" s="412">
        <v>66.545796999999993</v>
      </c>
      <c r="F45" s="412">
        <v>212.043409</v>
      </c>
      <c r="G45" s="412">
        <v>22.328941</v>
      </c>
      <c r="H45" s="412">
        <v>20.149999999999999</v>
      </c>
      <c r="I45" s="412">
        <v>88.919295000000005</v>
      </c>
      <c r="J45" s="412" t="s">
        <v>53</v>
      </c>
      <c r="K45" s="412">
        <v>62.521510999999997</v>
      </c>
      <c r="L45" s="412">
        <v>49.624436000000003</v>
      </c>
      <c r="M45" s="412">
        <v>69.338481999999999</v>
      </c>
      <c r="N45" s="412">
        <v>74.740650000000002</v>
      </c>
      <c r="O45" s="412">
        <v>43.695265999999997</v>
      </c>
      <c r="P45" s="412">
        <v>20.80246</v>
      </c>
      <c r="Q45" s="268"/>
    </row>
    <row r="46" spans="2:17" s="221" customFormat="1" ht="18" customHeight="1" x14ac:dyDescent="0.25">
      <c r="B46" s="403"/>
      <c r="C46" s="643" t="s">
        <v>81</v>
      </c>
      <c r="D46" s="409">
        <f t="shared" si="4"/>
        <v>1105.68</v>
      </c>
      <c r="E46" s="412">
        <v>75.739999999999995</v>
      </c>
      <c r="F46" s="412">
        <v>102.83</v>
      </c>
      <c r="G46" s="412">
        <v>25.57</v>
      </c>
      <c r="H46" s="412">
        <v>151.44</v>
      </c>
      <c r="I46" s="412">
        <v>25.99</v>
      </c>
      <c r="J46" s="412">
        <v>25.92</v>
      </c>
      <c r="K46" s="412">
        <v>78.319999999999993</v>
      </c>
      <c r="L46" s="412">
        <v>128.47999999999999</v>
      </c>
      <c r="M46" s="412">
        <v>103.87</v>
      </c>
      <c r="N46" s="412">
        <v>50.32</v>
      </c>
      <c r="O46" s="412">
        <v>79.400000000000006</v>
      </c>
      <c r="P46" s="412">
        <v>257.8</v>
      </c>
      <c r="Q46" s="268"/>
    </row>
    <row r="47" spans="2:17" s="221" customFormat="1" ht="18" customHeight="1" x14ac:dyDescent="0.25">
      <c r="B47" s="403"/>
      <c r="C47" s="643" t="s">
        <v>82</v>
      </c>
      <c r="D47" s="409">
        <f t="shared" si="4"/>
        <v>433.08000000000004</v>
      </c>
      <c r="E47" s="423">
        <v>57.045000000000002</v>
      </c>
      <c r="F47" s="423">
        <v>25.2</v>
      </c>
      <c r="G47" s="423">
        <v>28.44</v>
      </c>
      <c r="H47" s="423">
        <v>25.2</v>
      </c>
      <c r="I47" s="423" t="s">
        <v>53</v>
      </c>
      <c r="J47" s="423">
        <v>54.12</v>
      </c>
      <c r="K47" s="423">
        <v>28.45</v>
      </c>
      <c r="L47" s="423">
        <v>104.31</v>
      </c>
      <c r="M47" s="423">
        <v>53.47</v>
      </c>
      <c r="N47" s="423">
        <v>28.43</v>
      </c>
      <c r="O47" s="423" t="s">
        <v>53</v>
      </c>
      <c r="P47" s="423">
        <v>28.414999999999999</v>
      </c>
      <c r="Q47" s="268"/>
    </row>
    <row r="48" spans="2:17" s="221" customFormat="1" ht="18" customHeight="1" x14ac:dyDescent="0.25">
      <c r="B48" s="403"/>
      <c r="C48" s="643" t="s">
        <v>83</v>
      </c>
      <c r="D48" s="409">
        <f t="shared" si="4"/>
        <v>425.71026000000001</v>
      </c>
      <c r="E48" s="423" t="s">
        <v>53</v>
      </c>
      <c r="F48" s="423">
        <v>146.46449999999999</v>
      </c>
      <c r="G48" s="423">
        <v>71.040000000000006</v>
      </c>
      <c r="H48" s="423">
        <v>27.96</v>
      </c>
      <c r="I48" s="423">
        <v>25.79</v>
      </c>
      <c r="J48" s="423" t="s">
        <v>53</v>
      </c>
      <c r="K48" s="423" t="s">
        <v>53</v>
      </c>
      <c r="L48" s="423">
        <v>26.88</v>
      </c>
      <c r="M48" s="423">
        <v>24.99316</v>
      </c>
      <c r="N48" s="423">
        <v>52.482599999999998</v>
      </c>
      <c r="O48" s="423">
        <v>25</v>
      </c>
      <c r="P48" s="423">
        <v>25.1</v>
      </c>
      <c r="Q48" s="268"/>
    </row>
    <row r="49" spans="2:18" s="221" customFormat="1" ht="18" customHeight="1" x14ac:dyDescent="0.2">
      <c r="B49" s="403"/>
      <c r="C49" s="643" t="s">
        <v>30</v>
      </c>
      <c r="D49" s="409">
        <f t="shared" si="4"/>
        <v>2117.6350000000007</v>
      </c>
      <c r="E49" s="413">
        <v>104.76000000000113</v>
      </c>
      <c r="F49" s="413">
        <v>87.5</v>
      </c>
      <c r="G49" s="413">
        <v>54.570000000000618</v>
      </c>
      <c r="H49" s="413">
        <v>460.2199999999998</v>
      </c>
      <c r="I49" s="413">
        <v>1105.7949999999996</v>
      </c>
      <c r="J49" s="413">
        <v>207.32000000000016</v>
      </c>
      <c r="K49" s="413">
        <v>0</v>
      </c>
      <c r="L49" s="413">
        <v>0</v>
      </c>
      <c r="M49" s="413">
        <v>45.899999999997817</v>
      </c>
      <c r="N49" s="413">
        <v>24.750000000000909</v>
      </c>
      <c r="O49" s="413">
        <v>0</v>
      </c>
      <c r="P49" s="413">
        <v>26.820000000000618</v>
      </c>
      <c r="Q49" s="268"/>
    </row>
    <row r="50" spans="2:18" s="221" customFormat="1" ht="18" customHeight="1" x14ac:dyDescent="0.25">
      <c r="B50" s="403"/>
      <c r="C50" s="414"/>
      <c r="D50" s="409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268"/>
    </row>
    <row r="51" spans="2:18" s="221" customFormat="1" ht="18" customHeight="1" x14ac:dyDescent="0.2">
      <c r="B51" s="406"/>
      <c r="C51" s="419" t="s">
        <v>84</v>
      </c>
      <c r="D51" s="420">
        <f t="shared" ref="D51:Q51" si="5">SUM(D53:D62)</f>
        <v>224086.56582799999</v>
      </c>
      <c r="E51" s="420">
        <f t="shared" si="5"/>
        <v>10236.208489000001</v>
      </c>
      <c r="F51" s="420">
        <f t="shared" si="5"/>
        <v>9039.1692899999998</v>
      </c>
      <c r="G51" s="420">
        <f t="shared" si="5"/>
        <v>6917.2017770000002</v>
      </c>
      <c r="H51" s="420">
        <f t="shared" si="5"/>
        <v>7253.6151259999988</v>
      </c>
      <c r="I51" s="420">
        <f t="shared" si="5"/>
        <v>5891.5640000000003</v>
      </c>
      <c r="J51" s="420">
        <f t="shared" si="5"/>
        <v>6144.335</v>
      </c>
      <c r="K51" s="420">
        <f t="shared" si="5"/>
        <v>20606.024214000005</v>
      </c>
      <c r="L51" s="420">
        <f t="shared" si="5"/>
        <v>31438.970278000001</v>
      </c>
      <c r="M51" s="420">
        <f t="shared" si="5"/>
        <v>32830.974095999998</v>
      </c>
      <c r="N51" s="420">
        <f t="shared" si="5"/>
        <v>44010.180869999997</v>
      </c>
      <c r="O51" s="420">
        <f t="shared" si="5"/>
        <v>29319.656694000005</v>
      </c>
      <c r="P51" s="420">
        <f t="shared" si="5"/>
        <v>20398.665993999999</v>
      </c>
      <c r="Q51" s="235">
        <f t="shared" si="5"/>
        <v>0</v>
      </c>
    </row>
    <row r="52" spans="2:18" s="221" customFormat="1" ht="18" customHeight="1" x14ac:dyDescent="0.2">
      <c r="B52" s="403"/>
      <c r="C52" s="404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1"/>
      <c r="Q52" s="267"/>
    </row>
    <row r="53" spans="2:18" s="221" customFormat="1" ht="18" customHeight="1" x14ac:dyDescent="0.25">
      <c r="B53" s="403"/>
      <c r="C53" s="643" t="s">
        <v>85</v>
      </c>
      <c r="D53" s="409">
        <f t="shared" ref="D53:D62" si="6">SUM(E53:P53)</f>
        <v>67005.024412000028</v>
      </c>
      <c r="E53" s="412">
        <v>4188.0910000000003</v>
      </c>
      <c r="F53" s="412">
        <v>1798.2906</v>
      </c>
      <c r="G53" s="412">
        <v>2585.96</v>
      </c>
      <c r="H53" s="412">
        <v>2477.1431259999999</v>
      </c>
      <c r="I53" s="412">
        <v>1361.394</v>
      </c>
      <c r="J53" s="412">
        <v>921.13</v>
      </c>
      <c r="K53" s="412">
        <v>2344.6689999999999</v>
      </c>
      <c r="L53" s="412">
        <v>5051.4868760000099</v>
      </c>
      <c r="M53" s="412">
        <v>8135.5417500000203</v>
      </c>
      <c r="N53" s="412">
        <v>16942.86</v>
      </c>
      <c r="O53" s="412">
        <v>13092.01606</v>
      </c>
      <c r="P53" s="412">
        <v>8106.442</v>
      </c>
      <c r="Q53" s="267"/>
    </row>
    <row r="54" spans="2:18" s="221" customFormat="1" ht="18" customHeight="1" x14ac:dyDescent="0.25">
      <c r="B54" s="403"/>
      <c r="C54" s="643" t="s">
        <v>86</v>
      </c>
      <c r="D54" s="409">
        <f t="shared" si="6"/>
        <v>75504.200871000008</v>
      </c>
      <c r="E54" s="423">
        <v>2455.1889999999999</v>
      </c>
      <c r="F54" s="423">
        <v>2239.7190000000001</v>
      </c>
      <c r="G54" s="423">
        <v>1462.23</v>
      </c>
      <c r="H54" s="423">
        <v>1813.61</v>
      </c>
      <c r="I54" s="423">
        <v>2447.37</v>
      </c>
      <c r="J54" s="423">
        <v>3057.88</v>
      </c>
      <c r="K54" s="423">
        <v>9039.0052140000098</v>
      </c>
      <c r="L54" s="423">
        <v>14387.619554999999</v>
      </c>
      <c r="M54" s="423">
        <v>13007.089464000001</v>
      </c>
      <c r="N54" s="423">
        <v>14268.19319</v>
      </c>
      <c r="O54" s="423">
        <v>7272.0659999999998</v>
      </c>
      <c r="P54" s="423">
        <v>4054.229448</v>
      </c>
      <c r="Q54" s="267"/>
    </row>
    <row r="55" spans="2:18" s="221" customFormat="1" ht="18" customHeight="1" x14ac:dyDescent="0.25">
      <c r="B55" s="403"/>
      <c r="C55" s="643" t="s">
        <v>87</v>
      </c>
      <c r="D55" s="409">
        <f t="shared" si="6"/>
        <v>38981.517593999997</v>
      </c>
      <c r="E55" s="412">
        <v>1737.98315</v>
      </c>
      <c r="F55" s="412">
        <v>2698.118226</v>
      </c>
      <c r="G55" s="412">
        <v>1059.433452</v>
      </c>
      <c r="H55" s="412">
        <v>708.57500000000005</v>
      </c>
      <c r="I55" s="412">
        <v>405.74</v>
      </c>
      <c r="J55" s="412">
        <v>644.36</v>
      </c>
      <c r="K55" s="412">
        <v>4492.9399999999996</v>
      </c>
      <c r="L55" s="412">
        <v>5680.04</v>
      </c>
      <c r="M55" s="412">
        <v>5579.6090620000004</v>
      </c>
      <c r="N55" s="412">
        <v>5860.0876799999996</v>
      </c>
      <c r="O55" s="412">
        <v>5190.6410239999996</v>
      </c>
      <c r="P55" s="412">
        <v>4923.99</v>
      </c>
      <c r="Q55" s="267"/>
    </row>
    <row r="56" spans="2:18" s="221" customFormat="1" ht="18" customHeight="1" x14ac:dyDescent="0.25">
      <c r="B56" s="403"/>
      <c r="C56" s="643" t="s">
        <v>88</v>
      </c>
      <c r="D56" s="409">
        <f t="shared" si="6"/>
        <v>26055.436543999978</v>
      </c>
      <c r="E56" s="412">
        <v>957.17533900000001</v>
      </c>
      <c r="F56" s="412">
        <v>1517.9004640000001</v>
      </c>
      <c r="G56" s="412">
        <v>1073.4183250000001</v>
      </c>
      <c r="H56" s="412">
        <v>975.65700000000004</v>
      </c>
      <c r="I56" s="412">
        <v>725.88</v>
      </c>
      <c r="J56" s="412">
        <v>835.93499999999995</v>
      </c>
      <c r="K56" s="412">
        <v>3791.17</v>
      </c>
      <c r="L56" s="412">
        <v>4972.1883399999797</v>
      </c>
      <c r="M56" s="412">
        <v>4162.2499200000002</v>
      </c>
      <c r="N56" s="412">
        <v>3691.3629999999998</v>
      </c>
      <c r="O56" s="412">
        <v>1643.3036099999999</v>
      </c>
      <c r="P56" s="412">
        <v>1709.1955459999999</v>
      </c>
      <c r="Q56" s="267"/>
    </row>
    <row r="57" spans="2:18" s="221" customFormat="1" ht="18" customHeight="1" x14ac:dyDescent="0.25">
      <c r="B57" s="403"/>
      <c r="C57" s="643" t="s">
        <v>89</v>
      </c>
      <c r="D57" s="409">
        <f t="shared" si="6"/>
        <v>10174.173507</v>
      </c>
      <c r="E57" s="423">
        <v>437.01</v>
      </c>
      <c r="F57" s="423">
        <v>432.33100000000002</v>
      </c>
      <c r="G57" s="423">
        <v>190</v>
      </c>
      <c r="H57" s="423">
        <v>232.82</v>
      </c>
      <c r="I57" s="423">
        <v>92.52</v>
      </c>
      <c r="J57" s="423">
        <v>231.99</v>
      </c>
      <c r="K57" s="423">
        <v>635.70000000000005</v>
      </c>
      <c r="L57" s="423">
        <v>833.77550699999995</v>
      </c>
      <c r="M57" s="423">
        <v>1235.29</v>
      </c>
      <c r="N57" s="423">
        <v>2852.7869999999998</v>
      </c>
      <c r="O57" s="423">
        <v>1900.81</v>
      </c>
      <c r="P57" s="423">
        <v>1099.1400000000001</v>
      </c>
      <c r="Q57" s="267"/>
    </row>
    <row r="58" spans="2:18" s="221" customFormat="1" ht="18" customHeight="1" x14ac:dyDescent="0.25">
      <c r="B58" s="403"/>
      <c r="C58" s="643" t="s">
        <v>90</v>
      </c>
      <c r="D58" s="409">
        <f t="shared" si="6"/>
        <v>2544.5738999999999</v>
      </c>
      <c r="E58" s="423">
        <v>106.63</v>
      </c>
      <c r="F58" s="423">
        <v>106.38</v>
      </c>
      <c r="G58" s="423">
        <v>183.22</v>
      </c>
      <c r="H58" s="423">
        <v>375.36</v>
      </c>
      <c r="I58" s="423">
        <v>326.7</v>
      </c>
      <c r="J58" s="423">
        <v>29.26</v>
      </c>
      <c r="K58" s="423">
        <v>277.62</v>
      </c>
      <c r="L58" s="423">
        <v>290.58999999999997</v>
      </c>
      <c r="M58" s="423">
        <v>230.22389999999999</v>
      </c>
      <c r="N58" s="423">
        <v>143.13999999999999</v>
      </c>
      <c r="O58" s="423">
        <v>115.33</v>
      </c>
      <c r="P58" s="423">
        <v>360.12</v>
      </c>
      <c r="Q58" s="267"/>
    </row>
    <row r="59" spans="2:18" s="221" customFormat="1" ht="18" customHeight="1" x14ac:dyDescent="0.25">
      <c r="B59" s="403"/>
      <c r="C59" s="643" t="s">
        <v>91</v>
      </c>
      <c r="D59" s="409">
        <f t="shared" si="6"/>
        <v>80.66</v>
      </c>
      <c r="E59" s="423" t="s">
        <v>53</v>
      </c>
      <c r="F59" s="423" t="s">
        <v>53</v>
      </c>
      <c r="G59" s="423" t="s">
        <v>53</v>
      </c>
      <c r="H59" s="423" t="s">
        <v>53</v>
      </c>
      <c r="I59" s="423" t="s">
        <v>53</v>
      </c>
      <c r="J59" s="423" t="s">
        <v>53</v>
      </c>
      <c r="K59" s="423" t="s">
        <v>53</v>
      </c>
      <c r="L59" s="423" t="s">
        <v>53</v>
      </c>
      <c r="M59" s="423">
        <v>26.44</v>
      </c>
      <c r="N59" s="423" t="s">
        <v>53</v>
      </c>
      <c r="O59" s="423">
        <v>25.81</v>
      </c>
      <c r="P59" s="423">
        <v>28.41</v>
      </c>
      <c r="Q59" s="267"/>
    </row>
    <row r="60" spans="2:18" s="221" customFormat="1" ht="18" customHeight="1" x14ac:dyDescent="0.25">
      <c r="B60" s="403"/>
      <c r="C60" s="643" t="s">
        <v>92</v>
      </c>
      <c r="D60" s="409">
        <f t="shared" si="6"/>
        <v>3190.8599999999997</v>
      </c>
      <c r="E60" s="423">
        <v>221.84</v>
      </c>
      <c r="F60" s="423">
        <v>246.43</v>
      </c>
      <c r="G60" s="423">
        <v>245.64</v>
      </c>
      <c r="H60" s="423">
        <v>670.45</v>
      </c>
      <c r="I60" s="423">
        <v>531.96</v>
      </c>
      <c r="J60" s="423">
        <v>376.27</v>
      </c>
      <c r="K60" s="423">
        <v>24.92</v>
      </c>
      <c r="L60" s="423">
        <v>197.7</v>
      </c>
      <c r="M60" s="423">
        <v>401.49</v>
      </c>
      <c r="N60" s="423">
        <v>172.54</v>
      </c>
      <c r="O60" s="423">
        <v>25.43</v>
      </c>
      <c r="P60" s="423">
        <v>76.19</v>
      </c>
      <c r="Q60" s="267"/>
    </row>
    <row r="61" spans="2:18" s="221" customFormat="1" ht="18" customHeight="1" x14ac:dyDescent="0.25">
      <c r="B61" s="403"/>
      <c r="C61" s="643" t="s">
        <v>93</v>
      </c>
      <c r="D61" s="409">
        <f t="shared" si="6"/>
        <v>268.64</v>
      </c>
      <c r="E61" s="423">
        <v>104.63</v>
      </c>
      <c r="F61" s="423" t="s">
        <v>53</v>
      </c>
      <c r="G61" s="423">
        <v>29.48</v>
      </c>
      <c r="H61" s="423" t="s">
        <v>53</v>
      </c>
      <c r="I61" s="423" t="s">
        <v>53</v>
      </c>
      <c r="J61" s="423" t="s">
        <v>53</v>
      </c>
      <c r="K61" s="423" t="s">
        <v>53</v>
      </c>
      <c r="L61" s="423" t="s">
        <v>53</v>
      </c>
      <c r="M61" s="423">
        <v>25.74</v>
      </c>
      <c r="N61" s="423">
        <v>54.54</v>
      </c>
      <c r="O61" s="423">
        <v>54.25</v>
      </c>
      <c r="P61" s="423" t="s">
        <v>53</v>
      </c>
      <c r="Q61" s="267"/>
    </row>
    <row r="62" spans="2:18" s="221" customFormat="1" ht="18" customHeight="1" x14ac:dyDescent="0.25">
      <c r="B62" s="403"/>
      <c r="C62" s="643" t="s">
        <v>30</v>
      </c>
      <c r="D62" s="409">
        <f t="shared" si="6"/>
        <v>281.47900000000573</v>
      </c>
      <c r="E62" s="412">
        <v>27.660000000001673</v>
      </c>
      <c r="F62" s="412">
        <v>0</v>
      </c>
      <c r="G62" s="412">
        <v>87.819999999999709</v>
      </c>
      <c r="H62" s="412">
        <v>0</v>
      </c>
      <c r="I62" s="412">
        <v>0</v>
      </c>
      <c r="J62" s="412">
        <v>47.509999999999309</v>
      </c>
      <c r="K62" s="412">
        <v>0</v>
      </c>
      <c r="L62" s="412">
        <v>25.570000000014261</v>
      </c>
      <c r="M62" s="412">
        <v>27.299999999981083</v>
      </c>
      <c r="N62" s="412">
        <v>24.67000000000553</v>
      </c>
      <c r="O62" s="412">
        <v>0</v>
      </c>
      <c r="P62" s="412">
        <v>40.949000000004162</v>
      </c>
      <c r="Q62" s="267"/>
    </row>
    <row r="63" spans="2:18" s="221" customFormat="1" ht="18" customHeight="1" x14ac:dyDescent="0.25">
      <c r="B63" s="403"/>
      <c r="C63" s="414"/>
      <c r="D63" s="409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267"/>
    </row>
    <row r="64" spans="2:18" s="229" customFormat="1" ht="18" customHeight="1" x14ac:dyDescent="0.2">
      <c r="B64" s="406"/>
      <c r="C64" s="419" t="s">
        <v>94</v>
      </c>
      <c r="D64" s="420">
        <f>SUM(D66:D70)</f>
        <v>51638.756874999992</v>
      </c>
      <c r="E64" s="420">
        <f>SUM(E66:E70)</f>
        <v>301.76</v>
      </c>
      <c r="F64" s="420">
        <f>SUM(F66:F70)</f>
        <v>13474.623964</v>
      </c>
      <c r="G64" s="420">
        <f>SUM(G66:G70)</f>
        <v>14388.271835</v>
      </c>
      <c r="H64" s="420">
        <f>SUM(H66:H70)</f>
        <v>4429.2839999999997</v>
      </c>
      <c r="I64" s="420">
        <f t="shared" ref="I64:P64" si="7">SUM(I66:I70)</f>
        <v>2893.8218310000002</v>
      </c>
      <c r="J64" s="420">
        <f t="shared" si="7"/>
        <v>251.17</v>
      </c>
      <c r="K64" s="420">
        <f t="shared" si="7"/>
        <v>776.59</v>
      </c>
      <c r="L64" s="420">
        <f t="shared" si="7"/>
        <v>340.3</v>
      </c>
      <c r="M64" s="420">
        <f t="shared" si="7"/>
        <v>332.54</v>
      </c>
      <c r="N64" s="420">
        <f t="shared" si="7"/>
        <v>9317.6754860000001</v>
      </c>
      <c r="O64" s="420">
        <f t="shared" si="7"/>
        <v>3848.339759</v>
      </c>
      <c r="P64" s="420">
        <f t="shared" si="7"/>
        <v>1284.3800000000001</v>
      </c>
      <c r="Q64" s="431"/>
      <c r="R64" s="432"/>
    </row>
    <row r="65" spans="2:17" s="223" customFormat="1" ht="4.5" customHeight="1" x14ac:dyDescent="0.25">
      <c r="B65" s="426"/>
      <c r="C65" s="427"/>
      <c r="D65" s="409"/>
      <c r="E65" s="415"/>
      <c r="F65" s="415"/>
      <c r="G65" s="415"/>
      <c r="H65" s="415"/>
      <c r="I65" s="415"/>
      <c r="J65" s="415"/>
      <c r="K65" s="415"/>
      <c r="L65" s="415"/>
      <c r="M65" s="415"/>
      <c r="N65" s="415"/>
      <c r="O65" s="415"/>
      <c r="P65" s="415"/>
      <c r="Q65" s="283"/>
    </row>
    <row r="66" spans="2:17" s="223" customFormat="1" ht="18" customHeight="1" x14ac:dyDescent="0.25">
      <c r="B66" s="426"/>
      <c r="C66" s="643" t="s">
        <v>95</v>
      </c>
      <c r="D66" s="409">
        <f>SUM(E66:P66)</f>
        <v>708.85500000000002</v>
      </c>
      <c r="E66" s="423">
        <v>20.94</v>
      </c>
      <c r="F66" s="423" t="s">
        <v>53</v>
      </c>
      <c r="G66" s="423">
        <v>56.59</v>
      </c>
      <c r="H66" s="423" t="s">
        <v>53</v>
      </c>
      <c r="I66" s="423" t="s">
        <v>53</v>
      </c>
      <c r="J66" s="423" t="s">
        <v>53</v>
      </c>
      <c r="K66" s="423">
        <v>28.63</v>
      </c>
      <c r="L66" s="423">
        <v>84.7</v>
      </c>
      <c r="M66" s="423">
        <v>85.504999999999995</v>
      </c>
      <c r="N66" s="423">
        <v>58.52</v>
      </c>
      <c r="O66" s="423">
        <v>171.74</v>
      </c>
      <c r="P66" s="423">
        <v>202.23</v>
      </c>
      <c r="Q66" s="283"/>
    </row>
    <row r="67" spans="2:17" s="223" customFormat="1" ht="18" customHeight="1" x14ac:dyDescent="0.25">
      <c r="B67" s="426"/>
      <c r="C67" s="643" t="s">
        <v>96</v>
      </c>
      <c r="D67" s="409">
        <f>SUM(E67:P67)</f>
        <v>461.79500000000002</v>
      </c>
      <c r="E67" s="423" t="s">
        <v>53</v>
      </c>
      <c r="F67" s="423" t="s">
        <v>53</v>
      </c>
      <c r="G67" s="423" t="s">
        <v>53</v>
      </c>
      <c r="H67" s="423" t="s">
        <v>53</v>
      </c>
      <c r="I67" s="423">
        <v>78.489999999999995</v>
      </c>
      <c r="J67" s="423" t="s">
        <v>53</v>
      </c>
      <c r="K67" s="423" t="s">
        <v>53</v>
      </c>
      <c r="L67" s="423" t="s">
        <v>53</v>
      </c>
      <c r="M67" s="423">
        <v>78.61</v>
      </c>
      <c r="N67" s="423">
        <v>119.705</v>
      </c>
      <c r="O67" s="423" t="s">
        <v>53</v>
      </c>
      <c r="P67" s="423">
        <v>184.99</v>
      </c>
      <c r="Q67" s="283"/>
    </row>
    <row r="68" spans="2:17" s="223" customFormat="1" ht="18" customHeight="1" x14ac:dyDescent="0.25">
      <c r="B68" s="426"/>
      <c r="C68" s="643" t="s">
        <v>97</v>
      </c>
      <c r="D68" s="409">
        <f>SUM(E68:P68)</f>
        <v>1338.2900000000002</v>
      </c>
      <c r="E68" s="423">
        <v>142.91999999999999</v>
      </c>
      <c r="F68" s="423">
        <v>85.77</v>
      </c>
      <c r="G68" s="423">
        <v>139.065</v>
      </c>
      <c r="H68" s="423" t="s">
        <v>53</v>
      </c>
      <c r="I68" s="423" t="s">
        <v>53</v>
      </c>
      <c r="J68" s="423" t="s">
        <v>53</v>
      </c>
      <c r="K68" s="423">
        <v>85.33</v>
      </c>
      <c r="L68" s="423">
        <v>112.78</v>
      </c>
      <c r="M68" s="423">
        <v>143.54499999999999</v>
      </c>
      <c r="N68" s="423">
        <v>396.99</v>
      </c>
      <c r="O68" s="423">
        <v>116.45</v>
      </c>
      <c r="P68" s="423">
        <v>115.44</v>
      </c>
      <c r="Q68" s="283"/>
    </row>
    <row r="69" spans="2:17" s="223" customFormat="1" ht="18" customHeight="1" x14ac:dyDescent="0.25">
      <c r="B69" s="426"/>
      <c r="C69" s="643" t="s">
        <v>98</v>
      </c>
      <c r="D69" s="409">
        <f>SUM(E69:P69)</f>
        <v>19858.643208999998</v>
      </c>
      <c r="E69" s="423" t="s">
        <v>53</v>
      </c>
      <c r="F69" s="423">
        <v>5949.6689640000004</v>
      </c>
      <c r="G69" s="423">
        <v>2817.6689999999999</v>
      </c>
      <c r="H69" s="423">
        <v>1515.48</v>
      </c>
      <c r="I69" s="423">
        <v>113.56</v>
      </c>
      <c r="J69" s="423" t="s">
        <v>53</v>
      </c>
      <c r="K69" s="423">
        <v>169.87</v>
      </c>
      <c r="L69" s="423" t="s">
        <v>53</v>
      </c>
      <c r="M69" s="423" t="s">
        <v>53</v>
      </c>
      <c r="N69" s="423">
        <v>6499.9654860000001</v>
      </c>
      <c r="O69" s="423">
        <v>2792.4297590000001</v>
      </c>
      <c r="P69" s="423" t="s">
        <v>53</v>
      </c>
      <c r="Q69" s="283"/>
    </row>
    <row r="70" spans="2:17" s="223" customFormat="1" ht="18" customHeight="1" x14ac:dyDescent="0.25">
      <c r="B70" s="426"/>
      <c r="C70" s="643" t="s">
        <v>30</v>
      </c>
      <c r="D70" s="409">
        <f>SUM(E70:P70)</f>
        <v>29271.173665999999</v>
      </c>
      <c r="E70" s="412">
        <v>137.9</v>
      </c>
      <c r="F70" s="412">
        <v>7439.1849999999995</v>
      </c>
      <c r="G70" s="412">
        <v>11374.947834999999</v>
      </c>
      <c r="H70" s="412">
        <v>2913.8039999999996</v>
      </c>
      <c r="I70" s="412">
        <v>2701.771831</v>
      </c>
      <c r="J70" s="412">
        <v>251.17</v>
      </c>
      <c r="K70" s="412">
        <v>492.76000000000005</v>
      </c>
      <c r="L70" s="412">
        <v>142.82</v>
      </c>
      <c r="M70" s="412">
        <v>24.880000000000052</v>
      </c>
      <c r="N70" s="412">
        <v>2242.4949999999999</v>
      </c>
      <c r="O70" s="412">
        <v>767.7199999999998</v>
      </c>
      <c r="P70" s="412">
        <v>781.72</v>
      </c>
      <c r="Q70" s="283"/>
    </row>
    <row r="71" spans="2:17" s="221" customFormat="1" ht="18" customHeight="1" x14ac:dyDescent="0.25">
      <c r="B71" s="403"/>
      <c r="C71" s="643"/>
      <c r="D71" s="428"/>
      <c r="E71" s="428"/>
      <c r="F71" s="428"/>
      <c r="G71" s="428"/>
      <c r="H71" s="428"/>
      <c r="I71" s="428"/>
      <c r="J71" s="428"/>
      <c r="K71" s="428"/>
      <c r="L71" s="428"/>
      <c r="M71" s="428"/>
      <c r="N71" s="428"/>
      <c r="O71" s="428"/>
      <c r="P71" s="428"/>
      <c r="Q71" s="267"/>
    </row>
    <row r="72" spans="2:17" s="221" customFormat="1" ht="18" customHeight="1" x14ac:dyDescent="0.2">
      <c r="B72" s="406"/>
      <c r="C72" s="419" t="s">
        <v>99</v>
      </c>
      <c r="D72" s="421">
        <f t="shared" ref="D72:P72" si="8">SUM(D74:D75)</f>
        <v>652.51900000000001</v>
      </c>
      <c r="E72" s="421">
        <f t="shared" si="8"/>
        <v>0</v>
      </c>
      <c r="F72" s="421">
        <f t="shared" si="8"/>
        <v>57.619</v>
      </c>
      <c r="G72" s="421">
        <f t="shared" si="8"/>
        <v>60.28</v>
      </c>
      <c r="H72" s="421">
        <f t="shared" si="8"/>
        <v>32.26</v>
      </c>
      <c r="I72" s="421">
        <f t="shared" si="8"/>
        <v>0</v>
      </c>
      <c r="J72" s="421">
        <f t="shared" si="8"/>
        <v>93.83</v>
      </c>
      <c r="K72" s="421">
        <f t="shared" si="8"/>
        <v>10.34</v>
      </c>
      <c r="L72" s="421">
        <f t="shared" si="8"/>
        <v>97.37</v>
      </c>
      <c r="M72" s="421">
        <f t="shared" si="8"/>
        <v>95.5</v>
      </c>
      <c r="N72" s="421">
        <f t="shared" si="8"/>
        <v>82.6</v>
      </c>
      <c r="O72" s="421">
        <f t="shared" si="8"/>
        <v>44.26</v>
      </c>
      <c r="P72" s="421">
        <f t="shared" si="8"/>
        <v>78.460000000000008</v>
      </c>
      <c r="Q72" s="284"/>
    </row>
    <row r="73" spans="2:17" s="221" customFormat="1" ht="6.75" customHeight="1" x14ac:dyDescent="0.2">
      <c r="B73" s="403"/>
      <c r="C73" s="404"/>
      <c r="D73" s="416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285"/>
    </row>
    <row r="74" spans="2:17" s="221" customFormat="1" ht="18" customHeight="1" x14ac:dyDescent="0.25">
      <c r="B74" s="403"/>
      <c r="C74" s="645" t="s">
        <v>100</v>
      </c>
      <c r="D74" s="416">
        <f>SUM(E74:P74)</f>
        <v>374.80899999999997</v>
      </c>
      <c r="E74" s="423" t="s">
        <v>53</v>
      </c>
      <c r="F74" s="423">
        <v>41.149000000000001</v>
      </c>
      <c r="G74" s="423">
        <v>37.340000000000003</v>
      </c>
      <c r="H74" s="423" t="s">
        <v>53</v>
      </c>
      <c r="I74" s="423" t="s">
        <v>53</v>
      </c>
      <c r="J74" s="423">
        <v>35.57</v>
      </c>
      <c r="K74" s="423">
        <v>10.34</v>
      </c>
      <c r="L74" s="423">
        <v>97.37</v>
      </c>
      <c r="M74" s="423">
        <v>70.25</v>
      </c>
      <c r="N74" s="423">
        <v>39.53</v>
      </c>
      <c r="O74" s="423" t="s">
        <v>53</v>
      </c>
      <c r="P74" s="423">
        <v>43.26</v>
      </c>
      <c r="Q74" s="285"/>
    </row>
    <row r="75" spans="2:17" s="221" customFormat="1" ht="18" customHeight="1" x14ac:dyDescent="0.25">
      <c r="B75" s="403"/>
      <c r="C75" s="645" t="s">
        <v>101</v>
      </c>
      <c r="D75" s="416">
        <f>SUM(E75:P75)</f>
        <v>277.70999999999998</v>
      </c>
      <c r="E75" s="423" t="s">
        <v>53</v>
      </c>
      <c r="F75" s="423">
        <v>16.47</v>
      </c>
      <c r="G75" s="423">
        <v>22.94</v>
      </c>
      <c r="H75" s="423">
        <v>32.26</v>
      </c>
      <c r="I75" s="423" t="s">
        <v>53</v>
      </c>
      <c r="J75" s="423">
        <v>58.26</v>
      </c>
      <c r="K75" s="423" t="s">
        <v>53</v>
      </c>
      <c r="L75" s="423" t="s">
        <v>53</v>
      </c>
      <c r="M75" s="423">
        <v>25.25</v>
      </c>
      <c r="N75" s="423">
        <v>43.07</v>
      </c>
      <c r="O75" s="423">
        <v>44.26</v>
      </c>
      <c r="P75" s="423">
        <v>35.200000000000003</v>
      </c>
      <c r="Q75" s="285"/>
    </row>
    <row r="76" spans="2:17" s="221" customFormat="1" ht="14.25" customHeight="1" x14ac:dyDescent="0.2">
      <c r="B76" s="270"/>
      <c r="C76" s="271"/>
      <c r="D76" s="443"/>
      <c r="E76" s="443"/>
      <c r="F76" s="443"/>
      <c r="G76" s="443"/>
      <c r="H76" s="443"/>
      <c r="I76" s="443"/>
      <c r="J76" s="443"/>
      <c r="K76" s="273"/>
      <c r="L76" s="273"/>
      <c r="M76" s="273"/>
      <c r="N76" s="273"/>
      <c r="O76" s="273"/>
      <c r="P76" s="273"/>
      <c r="Q76" s="286"/>
    </row>
    <row r="77" spans="2:17" s="224" customFormat="1" ht="14.25" x14ac:dyDescent="0.2">
      <c r="B77" s="144" t="s">
        <v>31</v>
      </c>
      <c r="C77" s="221"/>
      <c r="D77" s="238"/>
      <c r="E77" s="238"/>
      <c r="F77" s="238"/>
      <c r="G77" s="238"/>
      <c r="H77" s="238"/>
      <c r="I77" s="238"/>
      <c r="J77" s="250"/>
      <c r="K77" s="251"/>
      <c r="L77" s="251"/>
      <c r="M77" s="251"/>
      <c r="N77" s="251"/>
      <c r="O77" s="252"/>
      <c r="P77" s="251"/>
    </row>
    <row r="78" spans="2:17" ht="14.25" x14ac:dyDescent="0.2">
      <c r="B78" s="144" t="s">
        <v>32</v>
      </c>
      <c r="C78" s="221"/>
      <c r="D78" s="237"/>
      <c r="E78" s="237"/>
      <c r="F78" s="237"/>
      <c r="G78" s="237"/>
      <c r="H78" s="237"/>
      <c r="I78" s="237"/>
      <c r="J78" s="253"/>
      <c r="K78" s="254"/>
      <c r="L78" s="254"/>
      <c r="M78" s="255"/>
      <c r="N78" s="254"/>
      <c r="O78" s="256"/>
      <c r="P78" s="254"/>
    </row>
    <row r="79" spans="2:17" s="225" customFormat="1" ht="15" x14ac:dyDescent="0.25">
      <c r="B79" s="62"/>
      <c r="D79" s="239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</row>
    <row r="80" spans="2:17" s="225" customFormat="1" x14ac:dyDescent="0.2">
      <c r="B80" s="62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</row>
    <row r="81" spans="2:23" x14ac:dyDescent="0.2">
      <c r="B81" s="272"/>
      <c r="D81" s="237"/>
      <c r="E81" s="237"/>
      <c r="F81" s="237"/>
      <c r="G81" s="237"/>
      <c r="H81" s="237"/>
      <c r="I81" s="237"/>
      <c r="K81" s="274"/>
      <c r="L81" s="256"/>
      <c r="M81" s="256"/>
      <c r="N81" s="256"/>
      <c r="O81" s="256"/>
      <c r="P81" s="256"/>
    </row>
    <row r="82" spans="2:23" x14ac:dyDescent="0.2">
      <c r="B82" s="272"/>
      <c r="D82" s="237"/>
      <c r="E82" s="237"/>
      <c r="F82" s="237"/>
      <c r="G82" s="237"/>
      <c r="H82" s="237"/>
      <c r="I82" s="237"/>
      <c r="K82" s="274"/>
      <c r="L82" s="256"/>
      <c r="M82" s="256"/>
      <c r="N82" s="256"/>
      <c r="O82" s="256"/>
      <c r="P82" s="256"/>
    </row>
    <row r="83" spans="2:23" x14ac:dyDescent="0.2">
      <c r="B83" s="272"/>
      <c r="D83" s="237"/>
      <c r="E83" s="237"/>
      <c r="F83" s="237"/>
      <c r="G83" s="237"/>
      <c r="H83" s="237"/>
      <c r="I83" s="237"/>
      <c r="J83" s="274"/>
      <c r="K83" s="256"/>
      <c r="L83" s="256"/>
      <c r="M83" s="256"/>
      <c r="N83" s="256"/>
      <c r="O83" s="256"/>
      <c r="P83" s="256"/>
    </row>
    <row r="84" spans="2:23" x14ac:dyDescent="0.2">
      <c r="B84" s="272"/>
      <c r="D84" s="237"/>
      <c r="E84" s="237"/>
      <c r="F84" s="237"/>
      <c r="G84" s="237"/>
      <c r="H84" s="237"/>
      <c r="I84" s="237"/>
      <c r="J84" s="274"/>
      <c r="K84" s="256"/>
      <c r="L84" s="256"/>
      <c r="M84" s="256"/>
      <c r="N84" s="256"/>
      <c r="O84" s="256"/>
      <c r="P84" s="256"/>
    </row>
    <row r="85" spans="2:23" x14ac:dyDescent="0.2">
      <c r="B85" s="272"/>
      <c r="D85" s="237"/>
      <c r="E85" s="237"/>
      <c r="F85" s="237"/>
      <c r="G85" s="237"/>
      <c r="H85" s="237"/>
      <c r="I85" s="237"/>
      <c r="J85" s="274"/>
      <c r="K85" s="256"/>
      <c r="L85" s="256"/>
      <c r="M85" s="256"/>
      <c r="N85" s="256"/>
      <c r="O85" s="256"/>
      <c r="P85" s="256"/>
    </row>
    <row r="86" spans="2:23" x14ac:dyDescent="0.2">
      <c r="C86" s="226"/>
      <c r="D86" s="244"/>
      <c r="E86" s="244"/>
      <c r="F86" s="244"/>
      <c r="G86" s="244"/>
      <c r="H86" s="237"/>
      <c r="I86" s="237"/>
      <c r="J86" s="275"/>
      <c r="K86" s="276"/>
      <c r="L86" s="276"/>
      <c r="M86" s="276"/>
      <c r="N86" s="256"/>
      <c r="O86" s="256"/>
      <c r="P86" s="256"/>
    </row>
    <row r="87" spans="2:23" x14ac:dyDescent="0.2">
      <c r="D87" s="237"/>
      <c r="J87" s="277"/>
      <c r="K87" s="278"/>
      <c r="P87" s="279"/>
    </row>
    <row r="88" spans="2:23" x14ac:dyDescent="0.2">
      <c r="P88" s="279"/>
    </row>
    <row r="89" spans="2:23" x14ac:dyDescent="0.2">
      <c r="N89" s="237"/>
      <c r="P89" s="279"/>
    </row>
    <row r="90" spans="2:23" x14ac:dyDescent="0.2">
      <c r="M90" s="445"/>
      <c r="N90" s="446">
        <f>SUM(N91:N95)</f>
        <v>469666.19085199991</v>
      </c>
      <c r="P90" s="279"/>
    </row>
    <row r="91" spans="2:23" x14ac:dyDescent="0.2">
      <c r="M91" s="445" t="s">
        <v>48</v>
      </c>
      <c r="N91" s="446">
        <f>+D10</f>
        <v>132631.13746100001</v>
      </c>
      <c r="O91" s="444"/>
      <c r="P91" s="279"/>
    </row>
    <row r="92" spans="2:23" x14ac:dyDescent="0.2">
      <c r="M92" s="445" t="s">
        <v>102</v>
      </c>
      <c r="N92" s="446">
        <f>D32</f>
        <v>60657.211687999988</v>
      </c>
      <c r="O92" s="444"/>
      <c r="P92" s="279"/>
      <c r="W92" s="448"/>
    </row>
    <row r="93" spans="2:23" x14ac:dyDescent="0.2">
      <c r="M93" s="445" t="s">
        <v>103</v>
      </c>
      <c r="N93" s="446">
        <f>D51</f>
        <v>224086.56582799999</v>
      </c>
      <c r="O93" s="444"/>
      <c r="P93" s="279"/>
      <c r="W93" s="448"/>
    </row>
    <row r="94" spans="2:23" x14ac:dyDescent="0.2">
      <c r="M94" s="445" t="s">
        <v>104</v>
      </c>
      <c r="N94" s="446">
        <f>D64</f>
        <v>51638.756874999992</v>
      </c>
      <c r="O94" s="444"/>
      <c r="P94" s="279"/>
      <c r="W94" s="448"/>
    </row>
    <row r="95" spans="2:23" x14ac:dyDescent="0.2">
      <c r="M95" s="445" t="s">
        <v>99</v>
      </c>
      <c r="N95" s="446">
        <f>+D72</f>
        <v>652.51900000000001</v>
      </c>
      <c r="O95" s="444"/>
      <c r="P95" s="279"/>
      <c r="W95" s="448"/>
    </row>
    <row r="96" spans="2:23" x14ac:dyDescent="0.2">
      <c r="P96" s="279"/>
      <c r="W96" s="448"/>
    </row>
    <row r="97" spans="2:26" x14ac:dyDescent="0.2">
      <c r="B97" s="228"/>
      <c r="L97" s="447"/>
      <c r="M97" s="448"/>
      <c r="N97" s="448"/>
      <c r="O97" s="448"/>
      <c r="P97" s="280"/>
      <c r="W97" s="448"/>
    </row>
    <row r="98" spans="2:26" ht="15" x14ac:dyDescent="0.2">
      <c r="J98" s="278"/>
      <c r="K98" s="260"/>
      <c r="L98" s="447"/>
      <c r="M98" s="453"/>
      <c r="N98" s="454">
        <f>SUM(U94:U104)</f>
        <v>0</v>
      </c>
      <c r="O98" s="449"/>
      <c r="P98" s="280"/>
      <c r="W98" s="448"/>
    </row>
    <row r="99" spans="2:26" ht="15" x14ac:dyDescent="0.2">
      <c r="J99" s="278"/>
      <c r="K99" s="260"/>
      <c r="L99" s="447"/>
      <c r="M99" s="455" t="s">
        <v>85</v>
      </c>
      <c r="N99" s="456">
        <f>+D53</f>
        <v>67005.024412000028</v>
      </c>
      <c r="O99" s="451"/>
      <c r="P99" s="280"/>
      <c r="W99" s="448"/>
      <c r="Y99" s="287"/>
      <c r="Z99" s="287"/>
    </row>
    <row r="100" spans="2:26" ht="15" x14ac:dyDescent="0.2">
      <c r="J100" s="277"/>
      <c r="K100" s="281"/>
      <c r="L100" s="447"/>
      <c r="M100" s="455" t="s">
        <v>49</v>
      </c>
      <c r="N100" s="457">
        <f>+D12</f>
        <v>81346.950192000004</v>
      </c>
      <c r="O100" s="451"/>
      <c r="P100" s="280"/>
      <c r="W100" s="448"/>
      <c r="Y100" s="287"/>
      <c r="Z100" s="287"/>
    </row>
    <row r="101" spans="2:26" ht="15" x14ac:dyDescent="0.2">
      <c r="J101" s="282"/>
      <c r="K101" s="282"/>
      <c r="L101" s="447"/>
      <c r="M101" s="455" t="s">
        <v>87</v>
      </c>
      <c r="N101" s="456">
        <f>+D55</f>
        <v>38981.517593999997</v>
      </c>
      <c r="O101" s="451"/>
      <c r="W101" s="447"/>
      <c r="Y101" s="287"/>
      <c r="Z101" s="287"/>
    </row>
    <row r="102" spans="2:26" ht="15" x14ac:dyDescent="0.2">
      <c r="J102" s="282"/>
      <c r="K102" s="282"/>
      <c r="L102" s="447"/>
      <c r="M102" s="455" t="s">
        <v>105</v>
      </c>
      <c r="N102" s="456">
        <f>+D54</f>
        <v>75504.200871000008</v>
      </c>
      <c r="O102" s="451"/>
      <c r="Y102" s="287"/>
      <c r="Z102" s="287"/>
    </row>
    <row r="103" spans="2:26" x14ac:dyDescent="0.2">
      <c r="C103" s="228"/>
      <c r="D103" s="247"/>
      <c r="E103" s="248"/>
      <c r="J103" s="262"/>
      <c r="K103" s="225"/>
      <c r="L103" s="447"/>
      <c r="M103" s="455" t="s">
        <v>69</v>
      </c>
      <c r="N103" s="456">
        <f>+D34</f>
        <v>32021.654409000002</v>
      </c>
      <c r="O103" s="451"/>
    </row>
    <row r="104" spans="2:26" x14ac:dyDescent="0.2">
      <c r="C104" s="228"/>
      <c r="D104" s="247"/>
      <c r="E104" s="248"/>
      <c r="J104" s="262"/>
      <c r="K104" s="225"/>
      <c r="L104" s="447"/>
      <c r="M104" s="455" t="s">
        <v>51</v>
      </c>
      <c r="N104" s="456">
        <f>+D14</f>
        <v>15819.927655000001</v>
      </c>
      <c r="O104" s="451"/>
    </row>
    <row r="105" spans="2:26" x14ac:dyDescent="0.2">
      <c r="C105" s="228"/>
      <c r="D105" s="247"/>
      <c r="E105" s="248"/>
      <c r="J105" s="263"/>
      <c r="L105" s="447"/>
      <c r="M105" s="455" t="s">
        <v>30</v>
      </c>
      <c r="N105" s="456">
        <f>+D8-SUM(N99:N104)</f>
        <v>158986.91571899987</v>
      </c>
      <c r="O105" s="451"/>
    </row>
    <row r="106" spans="2:26" ht="15" x14ac:dyDescent="0.2">
      <c r="C106" s="228"/>
      <c r="D106" s="247"/>
      <c r="E106" s="248"/>
      <c r="J106" s="263"/>
      <c r="L106" s="447"/>
      <c r="M106" s="450"/>
      <c r="N106" s="452"/>
      <c r="O106" s="451"/>
    </row>
    <row r="107" spans="2:26" x14ac:dyDescent="0.2">
      <c r="C107" s="228"/>
      <c r="D107" s="247"/>
      <c r="E107" s="248"/>
      <c r="J107" s="263"/>
    </row>
    <row r="108" spans="2:26" x14ac:dyDescent="0.2">
      <c r="C108" s="249"/>
      <c r="D108" s="249"/>
      <c r="E108" s="249"/>
      <c r="F108" s="249"/>
      <c r="G108" s="249"/>
      <c r="H108" s="249"/>
      <c r="I108" s="249"/>
      <c r="J108" s="264"/>
      <c r="K108" s="249"/>
      <c r="L108" s="249"/>
      <c r="M108" s="249"/>
      <c r="N108" s="249"/>
      <c r="O108" s="249"/>
      <c r="P108" s="249"/>
    </row>
    <row r="109" spans="2:26" x14ac:dyDescent="0.2">
      <c r="C109" s="249"/>
      <c r="D109" s="249"/>
      <c r="E109" s="249"/>
      <c r="F109" s="249"/>
      <c r="G109" s="249"/>
      <c r="H109" s="249"/>
      <c r="I109" s="249"/>
      <c r="J109" s="264"/>
      <c r="K109" s="249"/>
      <c r="L109" s="249"/>
      <c r="M109" s="249"/>
      <c r="N109" s="249"/>
      <c r="O109" s="249"/>
      <c r="P109" s="249"/>
    </row>
    <row r="110" spans="2:26" x14ac:dyDescent="0.2">
      <c r="C110" s="249"/>
      <c r="D110" s="249"/>
      <c r="E110" s="249"/>
      <c r="F110" s="249"/>
      <c r="G110" s="249"/>
      <c r="H110" s="249"/>
      <c r="I110" s="249"/>
      <c r="J110" s="264"/>
      <c r="K110" s="249"/>
      <c r="L110" s="249"/>
      <c r="M110" s="249"/>
      <c r="N110" s="249"/>
      <c r="O110" s="249"/>
      <c r="P110" s="249"/>
    </row>
    <row r="111" spans="2:26" x14ac:dyDescent="0.2">
      <c r="C111" s="249"/>
      <c r="D111" s="249"/>
      <c r="E111" s="249"/>
      <c r="F111" s="249"/>
      <c r="G111" s="249"/>
      <c r="H111" s="249"/>
      <c r="I111" s="249"/>
      <c r="J111" s="264"/>
      <c r="K111" s="249"/>
      <c r="L111" s="249"/>
      <c r="M111" s="249"/>
      <c r="N111" s="249"/>
      <c r="O111" s="249"/>
      <c r="P111" s="249"/>
    </row>
    <row r="112" spans="2:26" x14ac:dyDescent="0.2">
      <c r="J112" s="263"/>
    </row>
    <row r="113" spans="3:16" ht="30.75" customHeight="1" x14ac:dyDescent="0.2">
      <c r="C113" s="729" t="s">
        <v>31</v>
      </c>
      <c r="D113" s="729"/>
      <c r="E113" s="729"/>
      <c r="F113" s="729"/>
      <c r="G113" s="729"/>
      <c r="H113" s="729"/>
      <c r="J113" s="729" t="s">
        <v>31</v>
      </c>
      <c r="K113" s="729"/>
      <c r="L113" s="729"/>
      <c r="M113" s="729"/>
      <c r="N113" s="729"/>
      <c r="O113" s="729"/>
      <c r="P113" s="729"/>
    </row>
    <row r="114" spans="3:16" x14ac:dyDescent="0.2">
      <c r="J114" s="263"/>
    </row>
    <row r="115" spans="3:16" x14ac:dyDescent="0.2">
      <c r="J115" s="263"/>
    </row>
    <row r="116" spans="3:16" x14ac:dyDescent="0.2">
      <c r="J116" s="263"/>
    </row>
    <row r="117" spans="3:16" x14ac:dyDescent="0.2">
      <c r="J117" s="263"/>
    </row>
    <row r="118" spans="3:16" x14ac:dyDescent="0.2">
      <c r="J118" s="263"/>
    </row>
    <row r="119" spans="3:16" x14ac:dyDescent="0.2">
      <c r="J119" s="263"/>
    </row>
    <row r="120" spans="3:16" x14ac:dyDescent="0.2">
      <c r="J120" s="263"/>
    </row>
    <row r="121" spans="3:16" x14ac:dyDescent="0.2">
      <c r="J121" s="263"/>
    </row>
    <row r="122" spans="3:16" x14ac:dyDescent="0.2">
      <c r="J122" s="263"/>
    </row>
    <row r="123" spans="3:16" x14ac:dyDescent="0.2">
      <c r="J123" s="263"/>
    </row>
  </sheetData>
  <mergeCells count="6">
    <mergeCell ref="B3:Q3"/>
    <mergeCell ref="B4:Q4"/>
    <mergeCell ref="B6:C6"/>
    <mergeCell ref="B8:C8"/>
    <mergeCell ref="C113:H113"/>
    <mergeCell ref="J113:P113"/>
  </mergeCells>
  <printOptions horizontalCentered="1" verticalCentered="1"/>
  <pageMargins left="0.19685039370078741" right="0.15748031496062992" top="0.78740157480314965" bottom="0.78740157480314965" header="0" footer="0"/>
  <pageSetup paperSize="9" scale="37" orientation="portrait"/>
  <headerFooter alignWithMargins="0"/>
  <rowBreaks count="1" manualBreakCount="1">
    <brk id="118" max="17" man="1"/>
  </rowBreaks>
  <ignoredErrors>
    <ignoredError sqref="D8:P76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15"/>
  <sheetViews>
    <sheetView showGridLines="0" topLeftCell="A73" zoomScale="80" zoomScaleNormal="80" workbookViewId="0">
      <selection activeCell="W103" sqref="W103"/>
    </sheetView>
  </sheetViews>
  <sheetFormatPr baseColWidth="10" defaultColWidth="8.44140625" defaultRowHeight="12.75" x14ac:dyDescent="0.2"/>
  <cols>
    <col min="1" max="1" width="0.77734375" style="227" customWidth="1"/>
    <col min="2" max="2" width="1.88671875" style="227" customWidth="1"/>
    <col min="3" max="3" width="21.44140625" style="227" customWidth="1"/>
    <col min="4" max="4" width="12.109375" style="227" bestFit="1" customWidth="1"/>
    <col min="5" max="5" width="10.21875" style="227" customWidth="1"/>
    <col min="6" max="6" width="11.33203125" style="227" customWidth="1"/>
    <col min="7" max="7" width="11.77734375" style="227" customWidth="1"/>
    <col min="8" max="8" width="9.77734375" style="227" customWidth="1"/>
    <col min="9" max="9" width="10" style="227" customWidth="1"/>
    <col min="10" max="11" width="10.88671875" style="227" customWidth="1"/>
    <col min="12" max="12" width="9.5546875" style="227" customWidth="1"/>
    <col min="13" max="14" width="10" style="227" customWidth="1"/>
    <col min="15" max="15" width="10.6640625" style="227" customWidth="1"/>
    <col min="16" max="16" width="11.109375" style="227" customWidth="1"/>
    <col min="17" max="17" width="0.6640625" style="227" customWidth="1"/>
    <col min="18" max="18" width="5.44140625" style="227" bestFit="1" customWidth="1"/>
    <col min="19" max="19" width="16.109375" style="227" customWidth="1"/>
    <col min="20" max="16384" width="8.44140625" style="227"/>
  </cols>
  <sheetData>
    <row r="1" spans="1:256" x14ac:dyDescent="0.2">
      <c r="A1" s="227" t="s">
        <v>45</v>
      </c>
    </row>
    <row r="2" spans="1:256" x14ac:dyDescent="0.2">
      <c r="A2" s="228"/>
      <c r="B2" s="228"/>
      <c r="C2" s="228"/>
      <c r="D2" s="228"/>
      <c r="E2" s="228"/>
      <c r="F2" s="228"/>
      <c r="G2" s="228" t="s">
        <v>45</v>
      </c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  <c r="DM2" s="228"/>
      <c r="DN2" s="228"/>
      <c r="DO2" s="228"/>
      <c r="DP2" s="228"/>
      <c r="DQ2" s="228"/>
      <c r="DR2" s="228"/>
      <c r="DS2" s="228"/>
      <c r="DT2" s="228"/>
      <c r="DU2" s="228"/>
      <c r="DV2" s="228"/>
      <c r="DW2" s="228"/>
      <c r="DX2" s="228"/>
      <c r="DY2" s="228"/>
      <c r="DZ2" s="228"/>
      <c r="EA2" s="228"/>
      <c r="EB2" s="228"/>
      <c r="EC2" s="228"/>
      <c r="ED2" s="228"/>
      <c r="EE2" s="228"/>
      <c r="EF2" s="228"/>
      <c r="EG2" s="228"/>
      <c r="EH2" s="228"/>
      <c r="EI2" s="228"/>
      <c r="EJ2" s="228"/>
      <c r="EK2" s="228"/>
      <c r="EL2" s="228"/>
      <c r="EM2" s="228"/>
      <c r="EN2" s="228"/>
      <c r="EO2" s="228"/>
      <c r="EP2" s="228"/>
      <c r="EQ2" s="228"/>
      <c r="ER2" s="228"/>
      <c r="ES2" s="228"/>
      <c r="ET2" s="228"/>
      <c r="EU2" s="228"/>
      <c r="EV2" s="228"/>
      <c r="EW2" s="228"/>
      <c r="EX2" s="228"/>
      <c r="EY2" s="228"/>
      <c r="EZ2" s="228"/>
      <c r="FA2" s="228"/>
      <c r="FB2" s="228"/>
      <c r="FC2" s="228"/>
      <c r="FD2" s="228"/>
      <c r="FE2" s="228"/>
      <c r="FF2" s="228"/>
      <c r="FG2" s="228"/>
      <c r="FH2" s="228"/>
      <c r="FI2" s="228"/>
      <c r="FJ2" s="228"/>
      <c r="FK2" s="228"/>
      <c r="FL2" s="228"/>
      <c r="FM2" s="228"/>
      <c r="FN2" s="228"/>
      <c r="FO2" s="228"/>
      <c r="FP2" s="228"/>
      <c r="FQ2" s="228"/>
      <c r="FR2" s="228"/>
      <c r="FS2" s="228"/>
      <c r="FT2" s="228"/>
      <c r="FU2" s="228"/>
      <c r="FV2" s="228"/>
      <c r="FW2" s="228"/>
      <c r="FX2" s="228"/>
      <c r="FY2" s="228"/>
      <c r="FZ2" s="228"/>
      <c r="GA2" s="228"/>
      <c r="GB2" s="228"/>
      <c r="GC2" s="228"/>
      <c r="GD2" s="228"/>
      <c r="GE2" s="228"/>
      <c r="GF2" s="228"/>
      <c r="GG2" s="228"/>
      <c r="GH2" s="228"/>
      <c r="GI2" s="228"/>
      <c r="GJ2" s="228"/>
      <c r="GK2" s="228"/>
      <c r="GL2" s="228"/>
      <c r="GM2" s="228"/>
      <c r="GN2" s="228"/>
      <c r="GO2" s="228"/>
      <c r="GP2" s="228"/>
      <c r="GQ2" s="228"/>
      <c r="GR2" s="228"/>
      <c r="GS2" s="228"/>
      <c r="GT2" s="228"/>
      <c r="GU2" s="228"/>
      <c r="GV2" s="228"/>
      <c r="GW2" s="228"/>
      <c r="GX2" s="228"/>
      <c r="GY2" s="228"/>
      <c r="GZ2" s="228"/>
      <c r="HA2" s="228"/>
      <c r="HB2" s="228"/>
      <c r="HC2" s="228"/>
      <c r="HD2" s="228"/>
      <c r="HE2" s="228"/>
      <c r="HF2" s="228"/>
      <c r="HG2" s="228"/>
      <c r="HH2" s="228"/>
      <c r="HI2" s="228"/>
      <c r="HJ2" s="228"/>
      <c r="HK2" s="228"/>
      <c r="HL2" s="228"/>
      <c r="HM2" s="228"/>
      <c r="HN2" s="228"/>
      <c r="HO2" s="228"/>
      <c r="HP2" s="228"/>
      <c r="HQ2" s="228"/>
      <c r="HR2" s="228"/>
      <c r="HS2" s="228"/>
      <c r="HT2" s="228"/>
      <c r="HU2" s="228"/>
      <c r="HV2" s="228"/>
      <c r="HW2" s="228"/>
      <c r="HX2" s="228"/>
      <c r="HY2" s="228"/>
      <c r="HZ2" s="228"/>
      <c r="IA2" s="228"/>
      <c r="IB2" s="228"/>
      <c r="IC2" s="228"/>
      <c r="ID2" s="228"/>
      <c r="IE2" s="228"/>
      <c r="IF2" s="228"/>
      <c r="IG2" s="228"/>
      <c r="IH2" s="228"/>
      <c r="II2" s="228"/>
      <c r="IJ2" s="228"/>
      <c r="IK2" s="228"/>
      <c r="IL2" s="228"/>
      <c r="IM2" s="228"/>
      <c r="IN2" s="228"/>
      <c r="IO2" s="228"/>
      <c r="IP2" s="228"/>
      <c r="IQ2" s="228"/>
      <c r="IR2" s="228"/>
      <c r="IS2" s="228"/>
      <c r="IT2" s="228"/>
      <c r="IU2" s="228"/>
      <c r="IV2" s="228"/>
    </row>
    <row r="3" spans="1:256" ht="21" x14ac:dyDescent="0.35">
      <c r="A3" s="228"/>
      <c r="B3" s="730" t="s">
        <v>106</v>
      </c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spans="1:256" ht="23.25" customHeight="1" x14ac:dyDescent="0.35">
      <c r="A4" s="228"/>
      <c r="B4" s="730" t="s">
        <v>44</v>
      </c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spans="1:256" ht="15" x14ac:dyDescent="0.2">
      <c r="A5" s="228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pans="1:256" s="221" customFormat="1" ht="39" customHeight="1" x14ac:dyDescent="0.25">
      <c r="A6" s="229"/>
      <c r="B6" s="731" t="s">
        <v>47</v>
      </c>
      <c r="C6" s="732"/>
      <c r="D6" s="484" t="s">
        <v>3</v>
      </c>
      <c r="E6" s="484" t="s">
        <v>4</v>
      </c>
      <c r="F6" s="484" t="s">
        <v>5</v>
      </c>
      <c r="G6" s="484" t="s">
        <v>6</v>
      </c>
      <c r="H6" s="484" t="s">
        <v>7</v>
      </c>
      <c r="I6" s="484" t="s">
        <v>8</v>
      </c>
      <c r="J6" s="484" t="s">
        <v>9</v>
      </c>
      <c r="K6" s="484" t="s">
        <v>10</v>
      </c>
      <c r="L6" s="484" t="s">
        <v>11</v>
      </c>
      <c r="M6" s="484" t="s">
        <v>12</v>
      </c>
      <c r="N6" s="484" t="s">
        <v>13</v>
      </c>
      <c r="O6" s="484" t="s">
        <v>14</v>
      </c>
      <c r="P6" s="485" t="s">
        <v>15</v>
      </c>
      <c r="Q6" s="462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  <c r="IN6" s="229"/>
      <c r="IO6" s="229"/>
      <c r="IP6" s="229"/>
      <c r="IQ6" s="229"/>
      <c r="IR6" s="229"/>
      <c r="IS6" s="229"/>
      <c r="IT6" s="229"/>
      <c r="IU6" s="229"/>
      <c r="IV6" s="229"/>
    </row>
    <row r="7" spans="1:256" s="221" customFormat="1" ht="15.75" x14ac:dyDescent="0.25">
      <c r="A7" s="229"/>
      <c r="B7" s="429"/>
      <c r="C7" s="430"/>
      <c r="D7" s="486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63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  <c r="IN7" s="229"/>
      <c r="IO7" s="229"/>
      <c r="IP7" s="229"/>
      <c r="IQ7" s="229"/>
      <c r="IR7" s="229"/>
      <c r="IS7" s="229"/>
      <c r="IT7" s="229"/>
      <c r="IU7" s="229"/>
      <c r="IV7" s="229"/>
    </row>
    <row r="8" spans="1:256" s="221" customFormat="1" ht="18" customHeight="1" x14ac:dyDescent="0.2">
      <c r="A8" s="229"/>
      <c r="B8" s="733" t="s">
        <v>3</v>
      </c>
      <c r="C8" s="734"/>
      <c r="D8" s="402">
        <f t="shared" ref="D8:P8" si="0">+D10+D32+D51+D64+D72</f>
        <v>1134617.83256</v>
      </c>
      <c r="E8" s="402">
        <f t="shared" si="0"/>
        <v>76178.242659999989</v>
      </c>
      <c r="F8" s="402">
        <f t="shared" si="0"/>
        <v>95643.044370000003</v>
      </c>
      <c r="G8" s="402">
        <f t="shared" si="0"/>
        <v>77439.863440000001</v>
      </c>
      <c r="H8" s="402">
        <f t="shared" si="0"/>
        <v>52169.946939999994</v>
      </c>
      <c r="I8" s="402">
        <f t="shared" si="0"/>
        <v>53614.191370000008</v>
      </c>
      <c r="J8" s="402">
        <f t="shared" si="0"/>
        <v>59101.945099999997</v>
      </c>
      <c r="K8" s="402">
        <f t="shared" si="0"/>
        <v>107401.09333</v>
      </c>
      <c r="L8" s="402">
        <f t="shared" si="0"/>
        <v>137117.14704000001</v>
      </c>
      <c r="M8" s="402">
        <f t="shared" si="0"/>
        <v>123212.07202000001</v>
      </c>
      <c r="N8" s="402">
        <f t="shared" si="0"/>
        <v>145164.08288000003</v>
      </c>
      <c r="O8" s="402">
        <f t="shared" si="0"/>
        <v>107549.54164</v>
      </c>
      <c r="P8" s="402">
        <f t="shared" si="0"/>
        <v>100026.66177000001</v>
      </c>
      <c r="Q8" s="464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9"/>
      <c r="FH8" s="229"/>
      <c r="FI8" s="229"/>
      <c r="FJ8" s="229"/>
      <c r="FK8" s="229"/>
      <c r="FL8" s="229"/>
      <c r="FM8" s="229"/>
      <c r="FN8" s="229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9"/>
      <c r="GI8" s="229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  <c r="HN8" s="229"/>
      <c r="HO8" s="229"/>
      <c r="HP8" s="229"/>
      <c r="HQ8" s="229"/>
      <c r="HR8" s="229"/>
      <c r="HS8" s="229"/>
      <c r="HT8" s="229"/>
      <c r="HU8" s="229"/>
      <c r="HV8" s="229"/>
      <c r="HW8" s="229"/>
      <c r="HX8" s="229"/>
      <c r="HY8" s="229"/>
      <c r="HZ8" s="229"/>
      <c r="IA8" s="229"/>
      <c r="IB8" s="229"/>
      <c r="IC8" s="229"/>
      <c r="ID8" s="229"/>
      <c r="IE8" s="229"/>
      <c r="IF8" s="229"/>
      <c r="IG8" s="229"/>
      <c r="IH8" s="229"/>
      <c r="II8" s="229"/>
      <c r="IJ8" s="229"/>
      <c r="IK8" s="229"/>
      <c r="IL8" s="229"/>
      <c r="IM8" s="229"/>
      <c r="IN8" s="229"/>
      <c r="IO8" s="229"/>
      <c r="IP8" s="229"/>
      <c r="IQ8" s="229"/>
      <c r="IR8" s="229"/>
      <c r="IS8" s="229"/>
      <c r="IT8" s="229"/>
      <c r="IU8" s="229"/>
      <c r="IV8" s="229"/>
    </row>
    <row r="9" spans="1:256" s="221" customFormat="1" ht="18" customHeight="1" x14ac:dyDescent="0.25">
      <c r="B9" s="403"/>
      <c r="C9" s="404"/>
      <c r="D9" s="405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67"/>
    </row>
    <row r="10" spans="1:256" s="221" customFormat="1" ht="18" customHeight="1" x14ac:dyDescent="0.2">
      <c r="B10" s="406"/>
      <c r="C10" s="407" t="s">
        <v>48</v>
      </c>
      <c r="D10" s="402">
        <f t="shared" ref="D10:P10" si="1">SUM(D12:D30)</f>
        <v>296342.76527000003</v>
      </c>
      <c r="E10" s="410">
        <f t="shared" si="1"/>
        <v>15627.63926</v>
      </c>
      <c r="F10" s="410">
        <f t="shared" si="1"/>
        <v>19717.83916</v>
      </c>
      <c r="G10" s="410">
        <f t="shared" si="1"/>
        <v>18948.373820000001</v>
      </c>
      <c r="H10" s="410">
        <f t="shared" si="1"/>
        <v>12223.299859999999</v>
      </c>
      <c r="I10" s="410">
        <f t="shared" si="1"/>
        <v>9665.7366500000007</v>
      </c>
      <c r="J10" s="410">
        <f t="shared" si="1"/>
        <v>14768.737160000001</v>
      </c>
      <c r="K10" s="410">
        <f t="shared" si="1"/>
        <v>31328.009669999999</v>
      </c>
      <c r="L10" s="410">
        <f t="shared" si="1"/>
        <v>45110.032220000001</v>
      </c>
      <c r="M10" s="410">
        <f t="shared" si="1"/>
        <v>38411.864650000003</v>
      </c>
      <c r="N10" s="410">
        <f t="shared" si="1"/>
        <v>38559.952960000002</v>
      </c>
      <c r="O10" s="410">
        <f t="shared" si="1"/>
        <v>27379.231950000001</v>
      </c>
      <c r="P10" s="410">
        <f t="shared" si="1"/>
        <v>24602.047910000001</v>
      </c>
      <c r="Q10" s="464"/>
    </row>
    <row r="11" spans="1:256" s="221" customFormat="1" ht="18" customHeight="1" x14ac:dyDescent="0.2">
      <c r="B11" s="465"/>
      <c r="C11" s="466"/>
      <c r="D11" s="489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67"/>
    </row>
    <row r="12" spans="1:256" s="221" customFormat="1" ht="18" customHeight="1" x14ac:dyDescent="0.25">
      <c r="B12" s="465"/>
      <c r="C12" s="644" t="s">
        <v>49</v>
      </c>
      <c r="D12" s="490">
        <f t="shared" ref="D12:D30" si="2">SUM(E12:P12)</f>
        <v>174369.26686</v>
      </c>
      <c r="E12" s="401">
        <v>7800.5459499999997</v>
      </c>
      <c r="F12" s="401">
        <v>10231.68447</v>
      </c>
      <c r="G12" s="401">
        <v>7480.4380499999997</v>
      </c>
      <c r="H12" s="401">
        <v>5269.5597399999997</v>
      </c>
      <c r="I12" s="401">
        <v>4140.73315</v>
      </c>
      <c r="J12" s="401">
        <v>9455.4031699999996</v>
      </c>
      <c r="K12" s="401">
        <v>21166.486929999999</v>
      </c>
      <c r="L12" s="401">
        <v>31987.001329999999</v>
      </c>
      <c r="M12" s="401">
        <v>23987.897489999999</v>
      </c>
      <c r="N12" s="401">
        <v>24606.927810000001</v>
      </c>
      <c r="O12" s="401">
        <v>16417.944289999999</v>
      </c>
      <c r="P12" s="401">
        <v>11824.644480000001</v>
      </c>
      <c r="Q12" s="467"/>
      <c r="U12" s="232"/>
    </row>
    <row r="13" spans="1:256" s="221" customFormat="1" ht="18" customHeight="1" x14ac:dyDescent="0.25">
      <c r="B13" s="465"/>
      <c r="C13" s="644" t="s">
        <v>50</v>
      </c>
      <c r="D13" s="490">
        <f t="shared" si="2"/>
        <v>26794.740449999998</v>
      </c>
      <c r="E13" s="401">
        <v>2623.5620800000002</v>
      </c>
      <c r="F13" s="401">
        <v>2073.1911</v>
      </c>
      <c r="G13" s="401">
        <v>3606.9032200000001</v>
      </c>
      <c r="H13" s="401">
        <v>1885.8450399999999</v>
      </c>
      <c r="I13" s="401">
        <v>1495.2898600000001</v>
      </c>
      <c r="J13" s="401">
        <v>1113.4140199999999</v>
      </c>
      <c r="K13" s="401">
        <v>1782.56259</v>
      </c>
      <c r="L13" s="401">
        <v>1848.50792</v>
      </c>
      <c r="M13" s="401">
        <v>1825.3385499999999</v>
      </c>
      <c r="N13" s="401">
        <v>2281.5457000000001</v>
      </c>
      <c r="O13" s="401">
        <v>2903.1986000000002</v>
      </c>
      <c r="P13" s="401">
        <v>3355.38177</v>
      </c>
      <c r="Q13" s="467"/>
      <c r="U13" s="232"/>
    </row>
    <row r="14" spans="1:256" s="221" customFormat="1" ht="18" customHeight="1" x14ac:dyDescent="0.25">
      <c r="B14" s="465"/>
      <c r="C14" s="644" t="s">
        <v>51</v>
      </c>
      <c r="D14" s="490">
        <f t="shared" si="2"/>
        <v>32541.775469999986</v>
      </c>
      <c r="E14" s="401">
        <v>1578.25326</v>
      </c>
      <c r="F14" s="401">
        <v>2117.3965800000001</v>
      </c>
      <c r="G14" s="401">
        <v>1339.51794</v>
      </c>
      <c r="H14" s="401">
        <v>903.92835000000002</v>
      </c>
      <c r="I14" s="401">
        <v>751.61928</v>
      </c>
      <c r="J14" s="401">
        <v>1249.38264</v>
      </c>
      <c r="K14" s="401">
        <v>4776.7289899999996</v>
      </c>
      <c r="L14" s="401">
        <v>4490.2156299999997</v>
      </c>
      <c r="M14" s="401">
        <v>6053.9094699999896</v>
      </c>
      <c r="N14" s="401">
        <v>4041.22784</v>
      </c>
      <c r="O14" s="401">
        <v>2501.4346300000002</v>
      </c>
      <c r="P14" s="401">
        <v>2738.16086</v>
      </c>
      <c r="Q14" s="467"/>
      <c r="U14" s="232"/>
    </row>
    <row r="15" spans="1:256" s="221" customFormat="1" ht="18" customHeight="1" x14ac:dyDescent="0.25">
      <c r="B15" s="465"/>
      <c r="C15" s="644" t="s">
        <v>52</v>
      </c>
      <c r="D15" s="490">
        <f t="shared" si="2"/>
        <v>2090.9038100000002</v>
      </c>
      <c r="E15" s="401">
        <v>180.077</v>
      </c>
      <c r="F15" s="401">
        <v>100.23</v>
      </c>
      <c r="G15" s="401">
        <v>245.227</v>
      </c>
      <c r="H15" s="401" t="s">
        <v>53</v>
      </c>
      <c r="I15" s="401">
        <v>145.0531</v>
      </c>
      <c r="J15" s="401" t="s">
        <v>53</v>
      </c>
      <c r="K15" s="401" t="s">
        <v>53</v>
      </c>
      <c r="L15" s="401" t="s">
        <v>53</v>
      </c>
      <c r="M15" s="401">
        <v>467.98070000000001</v>
      </c>
      <c r="N15" s="401">
        <v>453.22100999999998</v>
      </c>
      <c r="O15" s="401">
        <v>135.13</v>
      </c>
      <c r="P15" s="401">
        <v>363.98500000000001</v>
      </c>
      <c r="Q15" s="467"/>
      <c r="U15" s="232"/>
    </row>
    <row r="16" spans="1:256" s="221" customFormat="1" ht="18" customHeight="1" x14ac:dyDescent="0.25">
      <c r="B16" s="465"/>
      <c r="C16" s="644" t="s">
        <v>54</v>
      </c>
      <c r="D16" s="490">
        <f t="shared" si="2"/>
        <v>26045.647509999999</v>
      </c>
      <c r="E16" s="401">
        <v>1810.1463200000001</v>
      </c>
      <c r="F16" s="401">
        <v>2660.5376200000001</v>
      </c>
      <c r="G16" s="401">
        <v>3267.1625800000002</v>
      </c>
      <c r="H16" s="401">
        <v>1021.16049</v>
      </c>
      <c r="I16" s="401">
        <v>1101.42471</v>
      </c>
      <c r="J16" s="401">
        <v>891.78394000000003</v>
      </c>
      <c r="K16" s="401">
        <v>1636.9031199999999</v>
      </c>
      <c r="L16" s="401">
        <v>2982.9207099999999</v>
      </c>
      <c r="M16" s="401">
        <v>2484.4102499999999</v>
      </c>
      <c r="N16" s="401">
        <v>3119.6922</v>
      </c>
      <c r="O16" s="401">
        <v>1873.1887400000001</v>
      </c>
      <c r="P16" s="401">
        <v>3196.3168300000002</v>
      </c>
      <c r="Q16" s="467"/>
      <c r="U16" s="232"/>
    </row>
    <row r="17" spans="2:21" s="221" customFormat="1" ht="18" customHeight="1" x14ac:dyDescent="0.25">
      <c r="B17" s="465"/>
      <c r="C17" s="644" t="s">
        <v>55</v>
      </c>
      <c r="D17" s="490">
        <f t="shared" si="2"/>
        <v>4891.2107999999998</v>
      </c>
      <c r="E17" s="401">
        <v>62.141030000000001</v>
      </c>
      <c r="F17" s="401">
        <v>702.06088</v>
      </c>
      <c r="G17" s="401">
        <v>26.148</v>
      </c>
      <c r="H17" s="401">
        <v>319.512</v>
      </c>
      <c r="I17" s="401">
        <v>295.52967000000001</v>
      </c>
      <c r="J17" s="401">
        <v>411.44254999999998</v>
      </c>
      <c r="K17" s="401">
        <v>421.49311999999998</v>
      </c>
      <c r="L17" s="401">
        <v>831.69054000000006</v>
      </c>
      <c r="M17" s="401">
        <v>751.04287999999997</v>
      </c>
      <c r="N17" s="401">
        <v>102.51309000000001</v>
      </c>
      <c r="O17" s="401">
        <v>214.54064</v>
      </c>
      <c r="P17" s="401">
        <v>753.09640000000002</v>
      </c>
      <c r="Q17" s="467"/>
      <c r="U17" s="232"/>
    </row>
    <row r="18" spans="2:21" s="221" customFormat="1" ht="18" customHeight="1" x14ac:dyDescent="0.25">
      <c r="B18" s="465"/>
      <c r="C18" s="644" t="s">
        <v>56</v>
      </c>
      <c r="D18" s="490">
        <f t="shared" si="2"/>
        <v>7041.9244600000002</v>
      </c>
      <c r="E18" s="401">
        <v>516.74099999999999</v>
      </c>
      <c r="F18" s="401">
        <v>364.79599999999999</v>
      </c>
      <c r="G18" s="401">
        <v>199.41900000000001</v>
      </c>
      <c r="H18" s="401">
        <v>224.92554999999999</v>
      </c>
      <c r="I18" s="401">
        <v>211.95500000000001</v>
      </c>
      <c r="J18" s="401">
        <v>437.83524999999997</v>
      </c>
      <c r="K18" s="401">
        <v>363.87741999999997</v>
      </c>
      <c r="L18" s="401">
        <v>404.435</v>
      </c>
      <c r="M18" s="401">
        <v>956.00446999999997</v>
      </c>
      <c r="N18" s="401">
        <v>1069.5885000000001</v>
      </c>
      <c r="O18" s="401">
        <v>1333.9739999999999</v>
      </c>
      <c r="P18" s="401">
        <v>958.37327000000005</v>
      </c>
      <c r="Q18" s="467"/>
      <c r="U18" s="232"/>
    </row>
    <row r="19" spans="2:21" s="221" customFormat="1" ht="18" customHeight="1" x14ac:dyDescent="0.25">
      <c r="B19" s="465"/>
      <c r="C19" s="644" t="s">
        <v>57</v>
      </c>
      <c r="D19" s="490">
        <f t="shared" si="2"/>
        <v>5874.7620799999995</v>
      </c>
      <c r="E19" s="401">
        <v>127.74429000000001</v>
      </c>
      <c r="F19" s="401">
        <v>511.76488999999998</v>
      </c>
      <c r="G19" s="401">
        <v>396.1662</v>
      </c>
      <c r="H19" s="401">
        <v>240.06788</v>
      </c>
      <c r="I19" s="401">
        <v>107.00245</v>
      </c>
      <c r="J19" s="401">
        <v>107.21966999999999</v>
      </c>
      <c r="K19" s="401">
        <v>326.37052999999997</v>
      </c>
      <c r="L19" s="401">
        <v>1044.2730799999999</v>
      </c>
      <c r="M19" s="401">
        <v>612.93948</v>
      </c>
      <c r="N19" s="401">
        <v>1132.25758</v>
      </c>
      <c r="O19" s="401">
        <v>739.94750999999997</v>
      </c>
      <c r="P19" s="401">
        <v>529.00851999999998</v>
      </c>
      <c r="Q19" s="467"/>
      <c r="U19" s="232"/>
    </row>
    <row r="20" spans="2:21" s="221" customFormat="1" ht="18" customHeight="1" x14ac:dyDescent="0.25">
      <c r="B20" s="465"/>
      <c r="C20" s="644" t="s">
        <v>58</v>
      </c>
      <c r="D20" s="490">
        <f t="shared" si="2"/>
        <v>301.11626999999999</v>
      </c>
      <c r="E20" s="401" t="s">
        <v>53</v>
      </c>
      <c r="F20" s="401" t="s">
        <v>53</v>
      </c>
      <c r="G20" s="401" t="s">
        <v>53</v>
      </c>
      <c r="H20" s="401" t="s">
        <v>53</v>
      </c>
      <c r="I20" s="401" t="s">
        <v>53</v>
      </c>
      <c r="J20" s="401" t="s">
        <v>53</v>
      </c>
      <c r="K20" s="401">
        <v>79.382589999999993</v>
      </c>
      <c r="L20" s="401">
        <v>158.76517999999999</v>
      </c>
      <c r="M20" s="401" t="s">
        <v>53</v>
      </c>
      <c r="N20" s="401" t="s">
        <v>53</v>
      </c>
      <c r="O20" s="401">
        <v>62.968499999999999</v>
      </c>
      <c r="P20" s="401"/>
      <c r="Q20" s="467"/>
      <c r="U20" s="232"/>
    </row>
    <row r="21" spans="2:21" s="221" customFormat="1" ht="18" customHeight="1" x14ac:dyDescent="0.25">
      <c r="B21" s="465"/>
      <c r="C21" s="644" t="s">
        <v>59</v>
      </c>
      <c r="D21" s="490">
        <f t="shared" si="2"/>
        <v>1068.2787899999998</v>
      </c>
      <c r="E21" s="401" t="s">
        <v>53</v>
      </c>
      <c r="F21" s="401" t="s">
        <v>53</v>
      </c>
      <c r="G21" s="401" t="s">
        <v>53</v>
      </c>
      <c r="H21" s="401" t="s">
        <v>53</v>
      </c>
      <c r="I21" s="401">
        <v>238.83975000000001</v>
      </c>
      <c r="J21" s="401" t="s">
        <v>53</v>
      </c>
      <c r="K21" s="401">
        <v>124.73005999999999</v>
      </c>
      <c r="L21" s="401">
        <v>109.143</v>
      </c>
      <c r="M21" s="401">
        <v>284.57198</v>
      </c>
      <c r="N21" s="401">
        <v>179.732</v>
      </c>
      <c r="O21" s="401">
        <v>131.262</v>
      </c>
      <c r="P21" s="401"/>
      <c r="Q21" s="467"/>
      <c r="U21" s="232"/>
    </row>
    <row r="22" spans="2:21" s="221" customFormat="1" ht="18" customHeight="1" x14ac:dyDescent="0.25">
      <c r="B22" s="465"/>
      <c r="C22" s="644" t="s">
        <v>60</v>
      </c>
      <c r="D22" s="490">
        <f t="shared" si="2"/>
        <v>1347.6502099999998</v>
      </c>
      <c r="E22" s="401">
        <v>179.39899</v>
      </c>
      <c r="F22" s="401">
        <v>59.13</v>
      </c>
      <c r="G22" s="401">
        <v>48.586599999999997</v>
      </c>
      <c r="H22" s="401" t="s">
        <v>53</v>
      </c>
      <c r="I22" s="401">
        <v>61.64105</v>
      </c>
      <c r="J22" s="401">
        <v>53.090919999999997</v>
      </c>
      <c r="K22" s="401">
        <v>152.57105000000001</v>
      </c>
      <c r="L22" s="401">
        <v>333.76956999999999</v>
      </c>
      <c r="M22" s="401">
        <v>187.69529</v>
      </c>
      <c r="N22" s="401">
        <v>107.62569999999999</v>
      </c>
      <c r="O22" s="401">
        <v>120.94104</v>
      </c>
      <c r="P22" s="401">
        <v>43.2</v>
      </c>
      <c r="Q22" s="467"/>
      <c r="U22" s="232"/>
    </row>
    <row r="23" spans="2:21" s="221" customFormat="1" ht="18" customHeight="1" x14ac:dyDescent="0.25">
      <c r="B23" s="465"/>
      <c r="C23" s="644" t="s">
        <v>61</v>
      </c>
      <c r="D23" s="490">
        <f t="shared" si="2"/>
        <v>1021.7585800000001</v>
      </c>
      <c r="E23" s="401">
        <v>54.552</v>
      </c>
      <c r="F23" s="401" t="s">
        <v>53</v>
      </c>
      <c r="G23" s="401" t="s">
        <v>53</v>
      </c>
      <c r="H23" s="401" t="s">
        <v>53</v>
      </c>
      <c r="I23" s="401">
        <v>138.17023</v>
      </c>
      <c r="J23" s="401">
        <v>67.760000000000005</v>
      </c>
      <c r="K23" s="401">
        <v>134.30500000000001</v>
      </c>
      <c r="L23" s="401">
        <v>68.974999999999994</v>
      </c>
      <c r="M23" s="401">
        <v>68.974999999999994</v>
      </c>
      <c r="N23" s="401">
        <v>201.9846</v>
      </c>
      <c r="O23" s="401"/>
      <c r="P23" s="401">
        <v>287.03674999999998</v>
      </c>
      <c r="Q23" s="467"/>
      <c r="U23" s="232"/>
    </row>
    <row r="24" spans="2:21" s="221" customFormat="1" ht="18" customHeight="1" x14ac:dyDescent="0.25">
      <c r="B24" s="465"/>
      <c r="C24" s="644" t="s">
        <v>62</v>
      </c>
      <c r="D24" s="490">
        <f t="shared" si="2"/>
        <v>1127.94121</v>
      </c>
      <c r="E24" s="401">
        <v>150.416</v>
      </c>
      <c r="F24" s="401">
        <v>69.644999999999996</v>
      </c>
      <c r="G24" s="401">
        <v>190.08</v>
      </c>
      <c r="H24" s="401">
        <v>116.19880999999999</v>
      </c>
      <c r="I24" s="401" t="s">
        <v>53</v>
      </c>
      <c r="J24" s="401">
        <v>127.125</v>
      </c>
      <c r="K24" s="401" t="s">
        <v>53</v>
      </c>
      <c r="L24" s="401" t="s">
        <v>53</v>
      </c>
      <c r="M24" s="401">
        <v>85.9</v>
      </c>
      <c r="N24" s="401">
        <v>195.08690000000001</v>
      </c>
      <c r="O24" s="401">
        <v>96.914500000000004</v>
      </c>
      <c r="P24" s="401">
        <v>96.575000000000003</v>
      </c>
      <c r="Q24" s="467"/>
      <c r="U24" s="232"/>
    </row>
    <row r="25" spans="2:21" s="221" customFormat="1" ht="18" customHeight="1" x14ac:dyDescent="0.25">
      <c r="B25" s="465"/>
      <c r="C25" s="644" t="s">
        <v>63</v>
      </c>
      <c r="D25" s="490">
        <f t="shared" si="2"/>
        <v>1324.175</v>
      </c>
      <c r="E25" s="401" t="s">
        <v>53</v>
      </c>
      <c r="F25" s="401" t="s">
        <v>53</v>
      </c>
      <c r="G25" s="401">
        <v>346.47500000000002</v>
      </c>
      <c r="H25" s="401">
        <v>684.75</v>
      </c>
      <c r="I25" s="401" t="s">
        <v>53</v>
      </c>
      <c r="J25" s="401" t="s">
        <v>53</v>
      </c>
      <c r="K25" s="401" t="s">
        <v>53</v>
      </c>
      <c r="L25" s="401">
        <v>292.95</v>
      </c>
      <c r="M25" s="401" t="s">
        <v>53</v>
      </c>
      <c r="N25" s="401" t="s">
        <v>53</v>
      </c>
      <c r="O25" s="401"/>
      <c r="P25" s="401"/>
      <c r="Q25" s="467"/>
      <c r="U25" s="232"/>
    </row>
    <row r="26" spans="2:21" s="221" customFormat="1" ht="18" customHeight="1" x14ac:dyDescent="0.25">
      <c r="B26" s="465"/>
      <c r="C26" s="644" t="s">
        <v>64</v>
      </c>
      <c r="D26" s="490">
        <f t="shared" si="2"/>
        <v>2816.6731900000004</v>
      </c>
      <c r="E26" s="401">
        <v>218.00033999999999</v>
      </c>
      <c r="F26" s="401">
        <v>319.90230000000003</v>
      </c>
      <c r="G26" s="401">
        <v>490.4615</v>
      </c>
      <c r="H26" s="401" t="s">
        <v>53</v>
      </c>
      <c r="I26" s="401">
        <v>64.17</v>
      </c>
      <c r="J26" s="401">
        <v>97.2</v>
      </c>
      <c r="K26" s="401">
        <v>150.66024999999999</v>
      </c>
      <c r="L26" s="401">
        <v>297.56526000000002</v>
      </c>
      <c r="M26" s="401">
        <v>250.96530999999999</v>
      </c>
      <c r="N26" s="401">
        <v>341.24959999999999</v>
      </c>
      <c r="O26" s="401">
        <v>278.79950000000002</v>
      </c>
      <c r="P26" s="401">
        <v>307.69913000000003</v>
      </c>
      <c r="Q26" s="469"/>
      <c r="U26" s="232"/>
    </row>
    <row r="27" spans="2:21" s="221" customFormat="1" ht="18" customHeight="1" x14ac:dyDescent="0.25">
      <c r="B27" s="465"/>
      <c r="C27" s="644" t="s">
        <v>65</v>
      </c>
      <c r="D27" s="490">
        <f t="shared" si="2"/>
        <v>209.15823</v>
      </c>
      <c r="E27" s="401" t="s">
        <v>53</v>
      </c>
      <c r="F27" s="401" t="s">
        <v>53</v>
      </c>
      <c r="G27" s="401">
        <v>209.15823</v>
      </c>
      <c r="H27" s="401" t="s">
        <v>53</v>
      </c>
      <c r="I27" s="401" t="s">
        <v>53</v>
      </c>
      <c r="J27" s="401" t="s">
        <v>53</v>
      </c>
      <c r="K27" s="401" t="s">
        <v>53</v>
      </c>
      <c r="L27" s="401" t="s">
        <v>53</v>
      </c>
      <c r="M27" s="401" t="s">
        <v>53</v>
      </c>
      <c r="N27" s="401" t="s">
        <v>53</v>
      </c>
      <c r="O27" s="401"/>
      <c r="P27" s="401"/>
      <c r="Q27" s="469"/>
      <c r="U27" s="232"/>
    </row>
    <row r="28" spans="2:21" s="221" customFormat="1" ht="18" customHeight="1" x14ac:dyDescent="0.25">
      <c r="B28" s="465"/>
      <c r="C28" s="644" t="s">
        <v>66</v>
      </c>
      <c r="D28" s="490">
        <f t="shared" si="2"/>
        <v>95.137</v>
      </c>
      <c r="E28" s="401" t="s">
        <v>53</v>
      </c>
      <c r="F28" s="401" t="s">
        <v>53</v>
      </c>
      <c r="G28" s="401">
        <v>48.292000000000002</v>
      </c>
      <c r="H28" s="401">
        <v>25.19</v>
      </c>
      <c r="I28" s="401" t="s">
        <v>53</v>
      </c>
      <c r="J28" s="401" t="s">
        <v>53</v>
      </c>
      <c r="K28" s="401">
        <v>21.655000000000001</v>
      </c>
      <c r="L28" s="401" t="s">
        <v>53</v>
      </c>
      <c r="M28" s="401" t="s">
        <v>53</v>
      </c>
      <c r="N28" s="401" t="s">
        <v>53</v>
      </c>
      <c r="O28" s="401"/>
      <c r="P28" s="401"/>
      <c r="Q28" s="469"/>
      <c r="U28" s="232"/>
    </row>
    <row r="29" spans="2:21" s="221" customFormat="1" ht="18" customHeight="1" x14ac:dyDescent="0.25">
      <c r="B29" s="465"/>
      <c r="C29" s="644" t="s">
        <v>67</v>
      </c>
      <c r="D29" s="490">
        <f t="shared" si="2"/>
        <v>1521.85797</v>
      </c>
      <c r="E29" s="401" t="s">
        <v>53</v>
      </c>
      <c r="F29" s="401">
        <v>160.31131999999999</v>
      </c>
      <c r="G29" s="401">
        <v>172.8475</v>
      </c>
      <c r="H29" s="401" t="s">
        <v>53</v>
      </c>
      <c r="I29" s="401" t="s">
        <v>53</v>
      </c>
      <c r="J29" s="401" t="s">
        <v>53</v>
      </c>
      <c r="K29" s="401">
        <v>190.28301999999999</v>
      </c>
      <c r="L29" s="401">
        <v>26.655000000000001</v>
      </c>
      <c r="M29" s="401">
        <v>281.11059999999998</v>
      </c>
      <c r="N29" s="401">
        <v>469.09363000000002</v>
      </c>
      <c r="O29" s="401">
        <v>138.99</v>
      </c>
      <c r="P29" s="401">
        <v>82.566900000000004</v>
      </c>
      <c r="Q29" s="469"/>
      <c r="U29" s="232"/>
    </row>
    <row r="30" spans="2:21" s="221" customFormat="1" ht="18" customHeight="1" x14ac:dyDescent="0.25">
      <c r="B30" s="465"/>
      <c r="C30" s="644" t="s">
        <v>30</v>
      </c>
      <c r="D30" s="490">
        <f t="shared" si="2"/>
        <v>5858.7873800000089</v>
      </c>
      <c r="E30" s="491">
        <v>326.06100000000151</v>
      </c>
      <c r="F30" s="491">
        <v>347.18899999999849</v>
      </c>
      <c r="G30" s="491">
        <v>881.49099999999817</v>
      </c>
      <c r="H30" s="491">
        <v>1532.1619999999984</v>
      </c>
      <c r="I30" s="491">
        <v>914.30840000000171</v>
      </c>
      <c r="J30" s="491">
        <v>757.08</v>
      </c>
      <c r="K30" s="491">
        <v>0</v>
      </c>
      <c r="L30" s="491">
        <v>233.16500000000815</v>
      </c>
      <c r="M30" s="491">
        <v>113.1231800000096</v>
      </c>
      <c r="N30" s="491">
        <v>258.20679999999265</v>
      </c>
      <c r="O30" s="491">
        <v>429.99799999999959</v>
      </c>
      <c r="P30" s="491">
        <v>66.003000000000611</v>
      </c>
      <c r="Q30" s="469"/>
      <c r="U30" s="232"/>
    </row>
    <row r="31" spans="2:21" s="221" customFormat="1" ht="18" customHeight="1" x14ac:dyDescent="0.25">
      <c r="B31" s="465"/>
      <c r="C31" s="187"/>
      <c r="D31" s="400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469"/>
      <c r="U31" s="232"/>
    </row>
    <row r="32" spans="2:21" s="221" customFormat="1" ht="18" customHeight="1" x14ac:dyDescent="0.2">
      <c r="B32" s="468"/>
      <c r="C32" s="407" t="s">
        <v>68</v>
      </c>
      <c r="D32" s="402">
        <f t="shared" ref="D32:P32" si="3">SUM(D34:D49)</f>
        <v>294389.09457000007</v>
      </c>
      <c r="E32" s="410">
        <f t="shared" si="3"/>
        <v>29205.05097</v>
      </c>
      <c r="F32" s="410">
        <f t="shared" si="3"/>
        <v>39199.189160000002</v>
      </c>
      <c r="G32" s="410">
        <f t="shared" si="3"/>
        <v>24752.236290000001</v>
      </c>
      <c r="H32" s="410">
        <f t="shared" si="3"/>
        <v>14956.55812</v>
      </c>
      <c r="I32" s="410">
        <f t="shared" si="3"/>
        <v>19500.06121</v>
      </c>
      <c r="J32" s="410">
        <f t="shared" si="3"/>
        <v>19604.287240000001</v>
      </c>
      <c r="K32" s="410">
        <f t="shared" si="3"/>
        <v>21049.623970000004</v>
      </c>
      <c r="L32" s="410">
        <f t="shared" si="3"/>
        <v>23818.347179999993</v>
      </c>
      <c r="M32" s="410">
        <f t="shared" si="3"/>
        <v>22387.662769999999</v>
      </c>
      <c r="N32" s="410">
        <f t="shared" si="3"/>
        <v>26814.492709999999</v>
      </c>
      <c r="O32" s="410">
        <f t="shared" si="3"/>
        <v>27419.02104</v>
      </c>
      <c r="P32" s="410">
        <f t="shared" si="3"/>
        <v>25682.563910000001</v>
      </c>
      <c r="Q32" s="488"/>
      <c r="U32" s="232"/>
    </row>
    <row r="33" spans="2:21" s="221" customFormat="1" ht="18" customHeight="1" x14ac:dyDescent="0.2">
      <c r="B33" s="465"/>
      <c r="C33" s="466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90"/>
      <c r="Q33" s="469"/>
      <c r="U33" s="232"/>
    </row>
    <row r="34" spans="2:21" s="221" customFormat="1" ht="18" customHeight="1" x14ac:dyDescent="0.25">
      <c r="B34" s="465"/>
      <c r="C34" s="644" t="s">
        <v>69</v>
      </c>
      <c r="D34" s="490">
        <f t="shared" ref="D34:D49" si="4">SUM(E34:P34)</f>
        <v>200972.02126000001</v>
      </c>
      <c r="E34" s="401">
        <v>18078.9948</v>
      </c>
      <c r="F34" s="401">
        <v>25276.87357</v>
      </c>
      <c r="G34" s="401">
        <v>18531.536039999999</v>
      </c>
      <c r="H34" s="401">
        <v>11572.14069</v>
      </c>
      <c r="I34" s="401">
        <v>13645.66086</v>
      </c>
      <c r="J34" s="401">
        <v>14917.47982</v>
      </c>
      <c r="K34" s="401">
        <v>14960.343629999999</v>
      </c>
      <c r="L34" s="401">
        <v>16755.43735</v>
      </c>
      <c r="M34" s="401">
        <v>14964.070250000001</v>
      </c>
      <c r="N34" s="401">
        <v>18044.850160000002</v>
      </c>
      <c r="O34" s="401">
        <v>19040.907620000002</v>
      </c>
      <c r="P34" s="401">
        <v>15183.72647</v>
      </c>
      <c r="Q34" s="469"/>
      <c r="U34" s="232"/>
    </row>
    <row r="35" spans="2:21" s="221" customFormat="1" ht="18" customHeight="1" x14ac:dyDescent="0.25">
      <c r="B35" s="465"/>
      <c r="C35" s="644" t="s">
        <v>70</v>
      </c>
      <c r="D35" s="490">
        <f t="shared" si="4"/>
        <v>30781.952809999995</v>
      </c>
      <c r="E35" s="401">
        <v>995.34636</v>
      </c>
      <c r="F35" s="401">
        <v>3403.6242099999999</v>
      </c>
      <c r="G35" s="401">
        <v>1540.32212</v>
      </c>
      <c r="H35" s="401">
        <v>1186.50053</v>
      </c>
      <c r="I35" s="401">
        <v>2993.5258399999998</v>
      </c>
      <c r="J35" s="401">
        <v>3245.9522299999999</v>
      </c>
      <c r="K35" s="401">
        <v>2572.1959400000001</v>
      </c>
      <c r="L35" s="401">
        <v>3031.2050199999999</v>
      </c>
      <c r="M35" s="401">
        <v>2799.2594100000001</v>
      </c>
      <c r="N35" s="401">
        <v>2854.30494</v>
      </c>
      <c r="O35" s="401">
        <v>3128.1595499999999</v>
      </c>
      <c r="P35" s="401">
        <v>3031.5566600000002</v>
      </c>
      <c r="Q35" s="469"/>
      <c r="U35" s="232"/>
    </row>
    <row r="36" spans="2:21" s="221" customFormat="1" ht="18" customHeight="1" x14ac:dyDescent="0.25">
      <c r="B36" s="465"/>
      <c r="C36" s="644" t="s">
        <v>71</v>
      </c>
      <c r="D36" s="490">
        <f t="shared" si="4"/>
        <v>21553.947690000001</v>
      </c>
      <c r="E36" s="401">
        <v>3086.2539499999998</v>
      </c>
      <c r="F36" s="401">
        <v>2983.4156499999999</v>
      </c>
      <c r="G36" s="401">
        <v>1915.9922999999999</v>
      </c>
      <c r="H36" s="401">
        <v>136.43322000000001</v>
      </c>
      <c r="I36" s="401">
        <v>392.58499999999998</v>
      </c>
      <c r="J36" s="401">
        <v>243.80401000000001</v>
      </c>
      <c r="K36" s="401">
        <v>1729.86211</v>
      </c>
      <c r="L36" s="401">
        <v>1545.0577900000001</v>
      </c>
      <c r="M36" s="401">
        <v>2224.0034599999999</v>
      </c>
      <c r="N36" s="401">
        <v>2555.9865300000001</v>
      </c>
      <c r="O36" s="401">
        <v>2619.0960799999998</v>
      </c>
      <c r="P36" s="401">
        <v>2121.45759</v>
      </c>
      <c r="Q36" s="469"/>
      <c r="U36" s="232"/>
    </row>
    <row r="37" spans="2:21" s="221" customFormat="1" ht="18" customHeight="1" x14ac:dyDescent="0.25">
      <c r="B37" s="465"/>
      <c r="C37" s="644" t="s">
        <v>72</v>
      </c>
      <c r="D37" s="490">
        <f t="shared" si="4"/>
        <v>9049.8078600000008</v>
      </c>
      <c r="E37" s="401">
        <v>1465.8596199999999</v>
      </c>
      <c r="F37" s="401">
        <v>1334.9001800000001</v>
      </c>
      <c r="G37" s="401">
        <v>617.48095999999998</v>
      </c>
      <c r="H37" s="401">
        <v>111.0235</v>
      </c>
      <c r="I37" s="401">
        <v>85.167249999999996</v>
      </c>
      <c r="J37" s="401">
        <v>108.1712</v>
      </c>
      <c r="K37" s="401">
        <v>212.63123999999999</v>
      </c>
      <c r="L37" s="401">
        <v>487.99774000000002</v>
      </c>
      <c r="M37" s="401">
        <v>257.33920000000001</v>
      </c>
      <c r="N37" s="401">
        <v>1302.95498</v>
      </c>
      <c r="O37" s="401">
        <v>1465.0302300000001</v>
      </c>
      <c r="P37" s="401">
        <v>1601.2517600000001</v>
      </c>
      <c r="Q37" s="469"/>
      <c r="U37" s="232"/>
    </row>
    <row r="38" spans="2:21" s="221" customFormat="1" ht="18" customHeight="1" x14ac:dyDescent="0.25">
      <c r="B38" s="465"/>
      <c r="C38" s="644" t="s">
        <v>73</v>
      </c>
      <c r="D38" s="490">
        <f t="shared" si="4"/>
        <v>11709.77507</v>
      </c>
      <c r="E38" s="401">
        <v>4026.7539499999998</v>
      </c>
      <c r="F38" s="401">
        <v>3660.8667</v>
      </c>
      <c r="G38" s="401">
        <v>962.14283999999998</v>
      </c>
      <c r="H38" s="401">
        <v>269.56</v>
      </c>
      <c r="I38" s="401">
        <v>907.87356999999997</v>
      </c>
      <c r="J38" s="401">
        <v>178.88412</v>
      </c>
      <c r="K38" s="401">
        <v>48.06</v>
      </c>
      <c r="L38" s="401">
        <v>450.6465</v>
      </c>
      <c r="M38" s="401">
        <v>74.312600000000003</v>
      </c>
      <c r="N38" s="401">
        <v>69.313329999999993</v>
      </c>
      <c r="O38" s="401"/>
      <c r="P38" s="401">
        <v>1061.3614600000001</v>
      </c>
      <c r="Q38" s="469"/>
      <c r="U38" s="232"/>
    </row>
    <row r="39" spans="2:21" s="221" customFormat="1" ht="18" customHeight="1" x14ac:dyDescent="0.25">
      <c r="B39" s="465"/>
      <c r="C39" s="644" t="s">
        <v>74</v>
      </c>
      <c r="D39" s="490">
        <f t="shared" si="4"/>
        <v>2418.4120600000001</v>
      </c>
      <c r="E39" s="401">
        <v>186.67946000000001</v>
      </c>
      <c r="F39" s="401">
        <v>210.21337</v>
      </c>
      <c r="G39" s="401">
        <v>270.65066999999999</v>
      </c>
      <c r="H39" s="401">
        <v>378.52519999999998</v>
      </c>
      <c r="I39" s="401">
        <v>100.14534999999999</v>
      </c>
      <c r="J39" s="401">
        <v>91.367080000000001</v>
      </c>
      <c r="K39" s="401">
        <v>309.58407</v>
      </c>
      <c r="L39" s="401">
        <v>139.66179</v>
      </c>
      <c r="M39" s="401">
        <v>165.44665000000001</v>
      </c>
      <c r="N39" s="401">
        <v>72.838999999999999</v>
      </c>
      <c r="O39" s="401">
        <v>102.07324</v>
      </c>
      <c r="P39" s="401">
        <v>391.22618</v>
      </c>
      <c r="Q39" s="469"/>
      <c r="U39" s="232"/>
    </row>
    <row r="40" spans="2:21" s="221" customFormat="1" ht="18" customHeight="1" x14ac:dyDescent="0.25">
      <c r="B40" s="465"/>
      <c r="C40" s="644" t="s">
        <v>75</v>
      </c>
      <c r="D40" s="490">
        <f t="shared" si="4"/>
        <v>1013.13157</v>
      </c>
      <c r="E40" s="401">
        <v>49.898000000000003</v>
      </c>
      <c r="F40" s="401">
        <v>109.99856</v>
      </c>
      <c r="G40" s="401" t="s">
        <v>53</v>
      </c>
      <c r="H40" s="401" t="s">
        <v>53</v>
      </c>
      <c r="I40" s="401">
        <v>16.899999999999999</v>
      </c>
      <c r="J40" s="401">
        <v>10</v>
      </c>
      <c r="K40" s="401">
        <v>70.2</v>
      </c>
      <c r="L40" s="401">
        <v>209.1628</v>
      </c>
      <c r="M40" s="401">
        <v>111.80249999999999</v>
      </c>
      <c r="N40" s="401">
        <v>104.83759999999999</v>
      </c>
      <c r="O40" s="401">
        <v>77.513599999999997</v>
      </c>
      <c r="P40" s="401">
        <v>252.81851</v>
      </c>
      <c r="Q40" s="469"/>
      <c r="U40" s="232"/>
    </row>
    <row r="41" spans="2:21" s="221" customFormat="1" ht="18" customHeight="1" x14ac:dyDescent="0.25">
      <c r="B41" s="465"/>
      <c r="C41" s="644" t="s">
        <v>76</v>
      </c>
      <c r="D41" s="490">
        <f t="shared" si="4"/>
        <v>1372.66768</v>
      </c>
      <c r="E41" s="401" t="s">
        <v>53</v>
      </c>
      <c r="F41" s="401" t="s">
        <v>53</v>
      </c>
      <c r="G41" s="401" t="s">
        <v>53</v>
      </c>
      <c r="H41" s="401" t="s">
        <v>53</v>
      </c>
      <c r="I41" s="401" t="s">
        <v>53</v>
      </c>
      <c r="J41" s="401">
        <v>201.71809999999999</v>
      </c>
      <c r="K41" s="401">
        <v>283.7706</v>
      </c>
      <c r="L41" s="401">
        <v>58.607500000000002</v>
      </c>
      <c r="M41" s="401">
        <v>207.09825000000001</v>
      </c>
      <c r="N41" s="401">
        <v>352.40933000000001</v>
      </c>
      <c r="O41" s="401">
        <v>159.11000000000001</v>
      </c>
      <c r="P41" s="401">
        <v>109.9539</v>
      </c>
      <c r="Q41" s="469"/>
      <c r="U41" s="232"/>
    </row>
    <row r="42" spans="2:21" s="221" customFormat="1" ht="18" customHeight="1" x14ac:dyDescent="0.25">
      <c r="B42" s="465"/>
      <c r="C42" s="644" t="s">
        <v>77</v>
      </c>
      <c r="D42" s="490">
        <f t="shared" si="4"/>
        <v>3383.68271</v>
      </c>
      <c r="E42" s="401">
        <v>313.5926</v>
      </c>
      <c r="F42" s="401">
        <v>568.69863999999995</v>
      </c>
      <c r="G42" s="401">
        <v>389.72340000000003</v>
      </c>
      <c r="H42" s="401" t="s">
        <v>53</v>
      </c>
      <c r="I42" s="401">
        <v>80.488</v>
      </c>
      <c r="J42" s="401">
        <v>119.18601</v>
      </c>
      <c r="K42" s="401">
        <v>232.01259999999999</v>
      </c>
      <c r="L42" s="401">
        <v>212.01519999999999</v>
      </c>
      <c r="M42" s="401">
        <v>435.44040999999999</v>
      </c>
      <c r="N42" s="401">
        <v>532.22874999999999</v>
      </c>
      <c r="O42" s="401">
        <v>51.673000000000002</v>
      </c>
      <c r="P42" s="401">
        <v>448.6241</v>
      </c>
      <c r="Q42" s="469"/>
      <c r="U42" s="232"/>
    </row>
    <row r="43" spans="2:21" s="221" customFormat="1" ht="18" customHeight="1" x14ac:dyDescent="0.25">
      <c r="B43" s="465"/>
      <c r="C43" s="644" t="s">
        <v>78</v>
      </c>
      <c r="D43" s="490">
        <f t="shared" si="4"/>
        <v>123.01659000000001</v>
      </c>
      <c r="E43" s="401" t="s">
        <v>53</v>
      </c>
      <c r="F43" s="401" t="s">
        <v>53</v>
      </c>
      <c r="G43" s="401" t="s">
        <v>53</v>
      </c>
      <c r="H43" s="401">
        <v>51.161200000000001</v>
      </c>
      <c r="I43" s="401" t="s">
        <v>53</v>
      </c>
      <c r="J43" s="401" t="s">
        <v>53</v>
      </c>
      <c r="K43" s="401" t="s">
        <v>53</v>
      </c>
      <c r="L43" s="401">
        <v>71.85539</v>
      </c>
      <c r="M43" s="401" t="s">
        <v>53</v>
      </c>
      <c r="N43" s="401" t="s">
        <v>53</v>
      </c>
      <c r="O43" s="401"/>
      <c r="P43" s="401"/>
      <c r="Q43" s="469"/>
      <c r="U43" s="232"/>
    </row>
    <row r="44" spans="2:21" s="221" customFormat="1" ht="18" customHeight="1" x14ac:dyDescent="0.25">
      <c r="B44" s="465"/>
      <c r="C44" s="644" t="s">
        <v>79</v>
      </c>
      <c r="D44" s="490">
        <f t="shared" si="4"/>
        <v>1594.48038</v>
      </c>
      <c r="E44" s="492" t="s">
        <v>53</v>
      </c>
      <c r="F44" s="401">
        <v>112.2</v>
      </c>
      <c r="G44" s="492" t="s">
        <v>53</v>
      </c>
      <c r="H44" s="492">
        <v>98.179500000000004</v>
      </c>
      <c r="I44" s="492" t="s">
        <v>53</v>
      </c>
      <c r="J44" s="401" t="s">
        <v>53</v>
      </c>
      <c r="K44" s="492">
        <v>102.9588</v>
      </c>
      <c r="L44" s="492" t="s">
        <v>53</v>
      </c>
      <c r="M44" s="492">
        <v>312.55588</v>
      </c>
      <c r="N44" s="492">
        <v>294.28899999999999</v>
      </c>
      <c r="O44" s="401">
        <v>317.14420000000001</v>
      </c>
      <c r="P44" s="401">
        <v>357.15300000000002</v>
      </c>
      <c r="Q44" s="469"/>
      <c r="U44" s="232"/>
    </row>
    <row r="45" spans="2:21" s="221" customFormat="1" ht="18" customHeight="1" x14ac:dyDescent="0.25">
      <c r="B45" s="465"/>
      <c r="C45" s="644" t="s">
        <v>80</v>
      </c>
      <c r="D45" s="490">
        <f t="shared" si="4"/>
        <v>2169.5121300000001</v>
      </c>
      <c r="E45" s="401">
        <v>199.36885000000001</v>
      </c>
      <c r="F45" s="401">
        <v>640.20675000000006</v>
      </c>
      <c r="G45" s="401">
        <v>58.043439999999997</v>
      </c>
      <c r="H45" s="401">
        <v>67.186679999999996</v>
      </c>
      <c r="I45" s="401">
        <v>212.52653000000001</v>
      </c>
      <c r="J45" s="401" t="s">
        <v>53</v>
      </c>
      <c r="K45" s="401">
        <v>168.74265</v>
      </c>
      <c r="L45" s="401">
        <v>138.42114000000001</v>
      </c>
      <c r="M45" s="401">
        <v>232.54803999999999</v>
      </c>
      <c r="N45" s="401">
        <v>232.05502000000001</v>
      </c>
      <c r="O45" s="401">
        <v>151.54264000000001</v>
      </c>
      <c r="P45" s="401">
        <v>68.87039</v>
      </c>
      <c r="Q45" s="469"/>
      <c r="T45" s="229"/>
      <c r="U45" s="233"/>
    </row>
    <row r="46" spans="2:21" s="221" customFormat="1" ht="18" customHeight="1" x14ac:dyDescent="0.2">
      <c r="B46" s="465"/>
      <c r="C46" s="644" t="s">
        <v>81</v>
      </c>
      <c r="D46" s="490">
        <f t="shared" si="4"/>
        <v>3927.3976900000007</v>
      </c>
      <c r="E46" s="492">
        <v>317.75918000000001</v>
      </c>
      <c r="F46" s="492">
        <v>424.56639000000001</v>
      </c>
      <c r="G46" s="492">
        <v>77.445999999999998</v>
      </c>
      <c r="H46" s="492">
        <v>605.44780000000003</v>
      </c>
      <c r="I46" s="492">
        <v>96.554000000000002</v>
      </c>
      <c r="J46" s="492">
        <v>116.37466999999999</v>
      </c>
      <c r="K46" s="492">
        <v>291.41631999999998</v>
      </c>
      <c r="L46" s="492">
        <v>409.50896</v>
      </c>
      <c r="M46" s="492">
        <v>321.61504000000002</v>
      </c>
      <c r="N46" s="492">
        <v>153.59171000000001</v>
      </c>
      <c r="O46" s="492">
        <v>253.79187999999999</v>
      </c>
      <c r="P46" s="493">
        <v>859.32574</v>
      </c>
      <c r="Q46" s="469"/>
      <c r="T46" s="229"/>
      <c r="U46" s="233"/>
    </row>
    <row r="47" spans="2:21" s="221" customFormat="1" ht="18" customHeight="1" x14ac:dyDescent="0.25">
      <c r="B47" s="465"/>
      <c r="C47" s="644" t="s">
        <v>82</v>
      </c>
      <c r="D47" s="490">
        <f t="shared" si="4"/>
        <v>1116.3980200000001</v>
      </c>
      <c r="E47" s="401">
        <v>143.80000000000001</v>
      </c>
      <c r="F47" s="401">
        <v>60</v>
      </c>
      <c r="G47" s="401">
        <v>69.48</v>
      </c>
      <c r="H47" s="401">
        <v>60</v>
      </c>
      <c r="I47" s="401" t="s">
        <v>53</v>
      </c>
      <c r="J47" s="401">
        <v>198.55</v>
      </c>
      <c r="K47" s="401">
        <v>67.846010000000007</v>
      </c>
      <c r="L47" s="401">
        <v>282.346</v>
      </c>
      <c r="M47" s="401">
        <v>118.29600000000001</v>
      </c>
      <c r="N47" s="401">
        <v>55.040010000000002</v>
      </c>
      <c r="O47" s="401"/>
      <c r="P47" s="401">
        <v>61.04</v>
      </c>
      <c r="Q47" s="469"/>
      <c r="T47" s="229"/>
      <c r="U47" s="233"/>
    </row>
    <row r="48" spans="2:21" s="221" customFormat="1" ht="18" customHeight="1" x14ac:dyDescent="0.25">
      <c r="B48" s="465"/>
      <c r="C48" s="644" t="s">
        <v>83</v>
      </c>
      <c r="D48" s="490">
        <f t="shared" si="4"/>
        <v>786.22909000000004</v>
      </c>
      <c r="E48" s="401" t="s">
        <v>53</v>
      </c>
      <c r="F48" s="492">
        <v>272.68704000000002</v>
      </c>
      <c r="G48" s="492">
        <v>114.66200000000001</v>
      </c>
      <c r="H48" s="401">
        <v>74.662999999999997</v>
      </c>
      <c r="I48" s="401">
        <v>51.1</v>
      </c>
      <c r="J48" s="401" t="s">
        <v>53</v>
      </c>
      <c r="K48" s="492" t="s">
        <v>53</v>
      </c>
      <c r="L48" s="401">
        <v>26.423999999999999</v>
      </c>
      <c r="M48" s="401">
        <v>46.128999999999998</v>
      </c>
      <c r="N48" s="492">
        <v>90.030050000000003</v>
      </c>
      <c r="O48" s="401">
        <v>52.978999999999999</v>
      </c>
      <c r="P48" s="401">
        <v>57.555</v>
      </c>
      <c r="Q48" s="469"/>
      <c r="T48" s="229"/>
      <c r="U48" s="233"/>
    </row>
    <row r="49" spans="2:21" s="221" customFormat="1" ht="18" customHeight="1" x14ac:dyDescent="0.2">
      <c r="B49" s="465"/>
      <c r="C49" s="644" t="s">
        <v>30</v>
      </c>
      <c r="D49" s="490">
        <f t="shared" si="4"/>
        <v>2416.6619600000122</v>
      </c>
      <c r="E49" s="493">
        <v>340.74420000000464</v>
      </c>
      <c r="F49" s="493">
        <v>140.93810000001395</v>
      </c>
      <c r="G49" s="493">
        <v>204.756519999999</v>
      </c>
      <c r="H49" s="493">
        <v>345.73679999999877</v>
      </c>
      <c r="I49" s="493">
        <v>917.53481000000465</v>
      </c>
      <c r="J49" s="493">
        <v>172.80000000000291</v>
      </c>
      <c r="K49" s="493">
        <v>0</v>
      </c>
      <c r="L49" s="493">
        <v>0</v>
      </c>
      <c r="M49" s="493">
        <v>117.74607999999716</v>
      </c>
      <c r="N49" s="493">
        <v>99.762299999994866</v>
      </c>
      <c r="O49" s="493">
        <v>0</v>
      </c>
      <c r="P49" s="493">
        <v>76.64314999999624</v>
      </c>
      <c r="Q49" s="469"/>
      <c r="U49" s="232"/>
    </row>
    <row r="50" spans="2:21" s="222" customFormat="1" ht="18" customHeight="1" x14ac:dyDescent="0.25">
      <c r="B50" s="465"/>
      <c r="C50" s="470"/>
      <c r="D50" s="490"/>
      <c r="E50" s="400"/>
      <c r="F50" s="400"/>
      <c r="G50" s="400"/>
      <c r="H50" s="400"/>
      <c r="I50" s="400"/>
      <c r="J50" s="400"/>
      <c r="K50" s="400"/>
      <c r="L50" s="400"/>
      <c r="M50" s="400"/>
      <c r="N50" s="400"/>
      <c r="O50" s="400"/>
      <c r="P50" s="400"/>
      <c r="Q50" s="469"/>
      <c r="U50" s="234"/>
    </row>
    <row r="51" spans="2:21" s="221" customFormat="1" ht="18" customHeight="1" x14ac:dyDescent="0.2">
      <c r="B51" s="468"/>
      <c r="C51" s="407" t="s">
        <v>84</v>
      </c>
      <c r="D51" s="410">
        <f t="shared" ref="D51:Q51" si="5">SUM(D53:D62)</f>
        <v>497831.90642000001</v>
      </c>
      <c r="E51" s="410">
        <f t="shared" si="5"/>
        <v>30754.827550000002</v>
      </c>
      <c r="F51" s="410">
        <f t="shared" si="5"/>
        <v>26493.192030000002</v>
      </c>
      <c r="G51" s="410">
        <f t="shared" si="5"/>
        <v>22652.669000000002</v>
      </c>
      <c r="H51" s="410">
        <f t="shared" si="5"/>
        <v>21489.162509999998</v>
      </c>
      <c r="I51" s="410">
        <f t="shared" si="5"/>
        <v>22289.941960000011</v>
      </c>
      <c r="J51" s="410">
        <f t="shared" si="5"/>
        <v>23781.965179999999</v>
      </c>
      <c r="K51" s="410">
        <f t="shared" si="5"/>
        <v>54274.790089999995</v>
      </c>
      <c r="L51" s="410">
        <f t="shared" si="5"/>
        <v>67035.627089999994</v>
      </c>
      <c r="M51" s="410">
        <f t="shared" si="5"/>
        <v>61280.066189999998</v>
      </c>
      <c r="N51" s="410">
        <f t="shared" si="5"/>
        <v>70806.376770000003</v>
      </c>
      <c r="O51" s="410">
        <f t="shared" si="5"/>
        <v>48856.27693</v>
      </c>
      <c r="P51" s="410">
        <f t="shared" si="5"/>
        <v>48117.011120000003</v>
      </c>
      <c r="Q51" s="471">
        <f t="shared" si="5"/>
        <v>0</v>
      </c>
      <c r="U51" s="232"/>
    </row>
    <row r="52" spans="2:21" s="221" customFormat="1" ht="18" customHeight="1" x14ac:dyDescent="0.2">
      <c r="B52" s="465"/>
      <c r="C52" s="466"/>
      <c r="D52" s="489"/>
      <c r="E52" s="489"/>
      <c r="F52" s="489"/>
      <c r="G52" s="489"/>
      <c r="H52" s="489"/>
      <c r="I52" s="489"/>
      <c r="J52" s="489"/>
      <c r="K52" s="489"/>
      <c r="L52" s="489"/>
      <c r="M52" s="489"/>
      <c r="N52" s="489"/>
      <c r="O52" s="489"/>
      <c r="P52" s="489"/>
      <c r="Q52" s="467"/>
      <c r="U52" s="232"/>
    </row>
    <row r="53" spans="2:21" s="221" customFormat="1" ht="18" customHeight="1" x14ac:dyDescent="0.25">
      <c r="B53" s="465"/>
      <c r="C53" s="644" t="s">
        <v>85</v>
      </c>
      <c r="D53" s="490">
        <f t="shared" ref="D53:D62" si="6">SUM(E53:P53)</f>
        <v>137369.2414</v>
      </c>
      <c r="E53" s="401">
        <v>13299.56487</v>
      </c>
      <c r="F53" s="401">
        <v>6788.0321899999999</v>
      </c>
      <c r="G53" s="401">
        <v>6656.4172399999998</v>
      </c>
      <c r="H53" s="401">
        <v>6290.0411400000003</v>
      </c>
      <c r="I53" s="401">
        <v>4391.0560599999999</v>
      </c>
      <c r="J53" s="401">
        <v>4708.3782899999997</v>
      </c>
      <c r="K53" s="401">
        <v>6968.77765</v>
      </c>
      <c r="L53" s="401">
        <v>10973.27478</v>
      </c>
      <c r="M53" s="401">
        <v>13690.879569999999</v>
      </c>
      <c r="N53" s="401">
        <v>23362.284039999999</v>
      </c>
      <c r="O53" s="401">
        <v>19718.864020000001</v>
      </c>
      <c r="P53" s="401">
        <v>20521.671549999999</v>
      </c>
      <c r="Q53" s="467"/>
      <c r="U53" s="232"/>
    </row>
    <row r="54" spans="2:21" s="221" customFormat="1" ht="18" customHeight="1" x14ac:dyDescent="0.25">
      <c r="B54" s="465"/>
      <c r="C54" s="644" t="s">
        <v>86</v>
      </c>
      <c r="D54" s="490">
        <f t="shared" si="6"/>
        <v>189231.71892000001</v>
      </c>
      <c r="E54" s="401">
        <v>7581.5748100000001</v>
      </c>
      <c r="F54" s="401">
        <v>7654.9887600000002</v>
      </c>
      <c r="G54" s="401">
        <v>5752.3794900000003</v>
      </c>
      <c r="H54" s="401">
        <v>6757.7544799999996</v>
      </c>
      <c r="I54" s="401">
        <v>9380.6214800000107</v>
      </c>
      <c r="J54" s="401">
        <v>11998.52476</v>
      </c>
      <c r="K54" s="401">
        <v>26791.066719999999</v>
      </c>
      <c r="L54" s="401">
        <v>33265.043400000002</v>
      </c>
      <c r="M54" s="401">
        <v>28149.487639999999</v>
      </c>
      <c r="N54" s="401">
        <v>28069.434280000001</v>
      </c>
      <c r="O54" s="401">
        <v>14280.875840000001</v>
      </c>
      <c r="P54" s="401">
        <v>9549.9672599999994</v>
      </c>
      <c r="Q54" s="467"/>
      <c r="U54" s="232"/>
    </row>
    <row r="55" spans="2:21" s="221" customFormat="1" ht="18" customHeight="1" x14ac:dyDescent="0.25">
      <c r="B55" s="465"/>
      <c r="C55" s="644" t="s">
        <v>87</v>
      </c>
      <c r="D55" s="490">
        <f t="shared" si="6"/>
        <v>61937.633469999993</v>
      </c>
      <c r="E55" s="401">
        <v>2876.6280999999999</v>
      </c>
      <c r="F55" s="401">
        <v>4721.6408600000004</v>
      </c>
      <c r="G55" s="401">
        <v>1976.5285799999999</v>
      </c>
      <c r="H55" s="401">
        <v>1256.95946</v>
      </c>
      <c r="I55" s="401">
        <v>774.79386999999997</v>
      </c>
      <c r="J55" s="401">
        <v>1188.74587</v>
      </c>
      <c r="K55" s="401">
        <v>7819.55231</v>
      </c>
      <c r="L55" s="401">
        <v>8855.4025799999908</v>
      </c>
      <c r="M55" s="401">
        <v>8709.6255399999991</v>
      </c>
      <c r="N55" s="401">
        <v>8633.5251000000007</v>
      </c>
      <c r="O55" s="401">
        <v>7464.5672500000001</v>
      </c>
      <c r="P55" s="401">
        <v>7659.6639500000001</v>
      </c>
      <c r="Q55" s="467"/>
      <c r="U55" s="232"/>
    </row>
    <row r="56" spans="2:21" s="221" customFormat="1" ht="18" customHeight="1" x14ac:dyDescent="0.25">
      <c r="B56" s="465"/>
      <c r="C56" s="644" t="s">
        <v>88</v>
      </c>
      <c r="D56" s="490">
        <f t="shared" si="6"/>
        <v>71391.441409999999</v>
      </c>
      <c r="E56" s="401">
        <v>4588.2952599999999</v>
      </c>
      <c r="F56" s="401">
        <v>4948.11204</v>
      </c>
      <c r="G56" s="401">
        <v>6054.8530799999999</v>
      </c>
      <c r="H56" s="401">
        <v>2820.0019900000002</v>
      </c>
      <c r="I56" s="401">
        <v>4029.4639200000001</v>
      </c>
      <c r="J56" s="401">
        <v>3549.7349599999998</v>
      </c>
      <c r="K56" s="401">
        <v>10224.86139</v>
      </c>
      <c r="L56" s="401">
        <v>10931.122670000001</v>
      </c>
      <c r="M56" s="401">
        <v>6847.4692800000003</v>
      </c>
      <c r="N56" s="401">
        <v>5861.7301200000002</v>
      </c>
      <c r="O56" s="401">
        <v>4533.5522099999998</v>
      </c>
      <c r="P56" s="401">
        <v>7002.24449</v>
      </c>
      <c r="Q56" s="467"/>
      <c r="U56" s="232"/>
    </row>
    <row r="57" spans="2:21" s="221" customFormat="1" ht="18" customHeight="1" x14ac:dyDescent="0.25">
      <c r="B57" s="465"/>
      <c r="C57" s="644" t="s">
        <v>89</v>
      </c>
      <c r="D57" s="490">
        <f t="shared" si="6"/>
        <v>17215.342430000001</v>
      </c>
      <c r="E57" s="401">
        <v>1003.92402</v>
      </c>
      <c r="F57" s="401">
        <v>986.40358000000003</v>
      </c>
      <c r="G57" s="401">
        <v>359.77794</v>
      </c>
      <c r="H57" s="401">
        <v>498.63137</v>
      </c>
      <c r="I57" s="401">
        <v>237.0145</v>
      </c>
      <c r="J57" s="401">
        <v>607.90098999999998</v>
      </c>
      <c r="K57" s="401">
        <v>1597.1998799999999</v>
      </c>
      <c r="L57" s="401">
        <v>1636.71514</v>
      </c>
      <c r="M57" s="401">
        <v>2005.51674</v>
      </c>
      <c r="N57" s="401">
        <v>3827.3711400000002</v>
      </c>
      <c r="O57" s="401">
        <v>2519.7918</v>
      </c>
      <c r="P57" s="401">
        <v>1935.0953300000001</v>
      </c>
      <c r="Q57" s="467"/>
      <c r="U57" s="232"/>
    </row>
    <row r="58" spans="2:21" s="221" customFormat="1" ht="18.75" customHeight="1" x14ac:dyDescent="0.25">
      <c r="B58" s="465"/>
      <c r="C58" s="644" t="s">
        <v>90</v>
      </c>
      <c r="D58" s="490">
        <f t="shared" si="6"/>
        <v>7195.1213300000009</v>
      </c>
      <c r="E58" s="401">
        <v>278.5401</v>
      </c>
      <c r="F58" s="401">
        <v>332.14600000000002</v>
      </c>
      <c r="G58" s="401">
        <v>747.76985999999999</v>
      </c>
      <c r="H58" s="401">
        <v>1444.9191699999999</v>
      </c>
      <c r="I58" s="401">
        <v>1338.2853299999999</v>
      </c>
      <c r="J58" s="401">
        <v>111.60599999999999</v>
      </c>
      <c r="K58" s="401">
        <v>595.41513999999995</v>
      </c>
      <c r="L58" s="401">
        <v>701.52294000000097</v>
      </c>
      <c r="M58" s="401">
        <v>455.16054000000003</v>
      </c>
      <c r="N58" s="401">
        <v>270.22514999999999</v>
      </c>
      <c r="O58" s="401">
        <v>132.38503</v>
      </c>
      <c r="P58" s="401">
        <v>787.14607000000001</v>
      </c>
      <c r="Q58" s="467"/>
      <c r="T58" s="223"/>
      <c r="U58" s="236"/>
    </row>
    <row r="59" spans="2:21" s="221" customFormat="1" ht="18" customHeight="1" x14ac:dyDescent="0.25">
      <c r="B59" s="465"/>
      <c r="C59" s="644" t="s">
        <v>91</v>
      </c>
      <c r="D59" s="490">
        <f t="shared" si="6"/>
        <v>142.88792000000001</v>
      </c>
      <c r="E59" s="401" t="s">
        <v>53</v>
      </c>
      <c r="F59" s="401" t="s">
        <v>53</v>
      </c>
      <c r="G59" s="401" t="s">
        <v>53</v>
      </c>
      <c r="H59" s="401" t="s">
        <v>53</v>
      </c>
      <c r="I59" s="401" t="s">
        <v>53</v>
      </c>
      <c r="J59" s="401" t="s">
        <v>53</v>
      </c>
      <c r="K59" s="401" t="s">
        <v>53</v>
      </c>
      <c r="L59" s="401" t="s">
        <v>53</v>
      </c>
      <c r="M59" s="401">
        <v>27.556799999999999</v>
      </c>
      <c r="N59" s="401" t="s">
        <v>53</v>
      </c>
      <c r="O59" s="401">
        <v>29.5169</v>
      </c>
      <c r="P59" s="401">
        <v>85.814220000000006</v>
      </c>
      <c r="Q59" s="467"/>
      <c r="U59" s="232"/>
    </row>
    <row r="60" spans="2:21" s="221" customFormat="1" ht="18" customHeight="1" x14ac:dyDescent="0.25">
      <c r="B60" s="465"/>
      <c r="C60" s="644" t="s">
        <v>92</v>
      </c>
      <c r="D60" s="490">
        <f t="shared" si="6"/>
        <v>12294.974319999999</v>
      </c>
      <c r="E60" s="401">
        <v>918.97429</v>
      </c>
      <c r="F60" s="401">
        <v>1061.8686</v>
      </c>
      <c r="G60" s="401">
        <v>982.66980000000001</v>
      </c>
      <c r="H60" s="401">
        <v>2420.8548999999998</v>
      </c>
      <c r="I60" s="401">
        <v>2138.7067999999999</v>
      </c>
      <c r="J60" s="401">
        <v>1394.3756100000001</v>
      </c>
      <c r="K60" s="401">
        <v>277.91699999999997</v>
      </c>
      <c r="L60" s="401">
        <v>603.84857999999997</v>
      </c>
      <c r="M60" s="401">
        <v>1310.2423899999999</v>
      </c>
      <c r="N60" s="401">
        <v>674.24509999999998</v>
      </c>
      <c r="O60" s="401">
        <v>121.66200000000001</v>
      </c>
      <c r="P60" s="401">
        <v>389.60924999999997</v>
      </c>
      <c r="Q60" s="467"/>
      <c r="U60" s="232"/>
    </row>
    <row r="61" spans="2:21" s="221" customFormat="1" ht="18" customHeight="1" x14ac:dyDescent="0.25">
      <c r="B61" s="465"/>
      <c r="C61" s="644" t="s">
        <v>93</v>
      </c>
      <c r="D61" s="490">
        <f t="shared" si="6"/>
        <v>341.24282000000005</v>
      </c>
      <c r="E61" s="401">
        <v>151.68610000000001</v>
      </c>
      <c r="F61" s="401" t="s">
        <v>53</v>
      </c>
      <c r="G61" s="401">
        <v>39.155999999999999</v>
      </c>
      <c r="H61" s="401" t="s">
        <v>53</v>
      </c>
      <c r="I61" s="401" t="s">
        <v>53</v>
      </c>
      <c r="J61" s="401" t="s">
        <v>53</v>
      </c>
      <c r="K61" s="401" t="s">
        <v>53</v>
      </c>
      <c r="L61" s="401" t="s">
        <v>53</v>
      </c>
      <c r="M61" s="401">
        <v>38.795999999999999</v>
      </c>
      <c r="N61" s="401">
        <v>56.542839999999998</v>
      </c>
      <c r="O61" s="401">
        <v>55.061880000000002</v>
      </c>
      <c r="P61" s="401"/>
      <c r="Q61" s="467"/>
      <c r="U61" s="232"/>
    </row>
    <row r="62" spans="2:21" s="221" customFormat="1" ht="18" customHeight="1" x14ac:dyDescent="0.25">
      <c r="B62" s="465"/>
      <c r="C62" s="644" t="s">
        <v>30</v>
      </c>
      <c r="D62" s="490">
        <f t="shared" si="6"/>
        <v>712.30240000001504</v>
      </c>
      <c r="E62" s="491">
        <v>55.640000000006694</v>
      </c>
      <c r="F62" s="491">
        <v>0</v>
      </c>
      <c r="G62" s="491">
        <v>83.117010000001756</v>
      </c>
      <c r="H62" s="491">
        <v>0</v>
      </c>
      <c r="I62" s="491">
        <v>0</v>
      </c>
      <c r="J62" s="491">
        <v>222.69870000000083</v>
      </c>
      <c r="K62" s="491">
        <v>0</v>
      </c>
      <c r="L62" s="491">
        <v>68.697000000000116</v>
      </c>
      <c r="M62" s="491">
        <v>45.331690000006347</v>
      </c>
      <c r="N62" s="491">
        <v>51.019000000000233</v>
      </c>
      <c r="O62" s="491">
        <v>0</v>
      </c>
      <c r="P62" s="491">
        <v>185.79899999999907</v>
      </c>
      <c r="Q62" s="467"/>
      <c r="U62" s="232"/>
    </row>
    <row r="63" spans="2:21" s="223" customFormat="1" ht="18" customHeight="1" x14ac:dyDescent="0.25">
      <c r="B63" s="465"/>
      <c r="C63" s="470"/>
      <c r="D63" s="490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467"/>
      <c r="T63" s="221"/>
      <c r="U63" s="232"/>
    </row>
    <row r="64" spans="2:21" s="223" customFormat="1" ht="18" customHeight="1" x14ac:dyDescent="0.2">
      <c r="B64" s="472"/>
      <c r="C64" s="407" t="s">
        <v>94</v>
      </c>
      <c r="D64" s="410">
        <f t="shared" ref="D64:P64" si="7">SUM(D66:D70)</f>
        <v>41871.477800000008</v>
      </c>
      <c r="E64" s="410">
        <f t="shared" si="7"/>
        <v>590.72487999999998</v>
      </c>
      <c r="F64" s="410">
        <f t="shared" si="7"/>
        <v>9816.5632700000006</v>
      </c>
      <c r="G64" s="410">
        <f t="shared" si="7"/>
        <v>10672.563280000002</v>
      </c>
      <c r="H64" s="410">
        <f t="shared" si="7"/>
        <v>3279.0306</v>
      </c>
      <c r="I64" s="410">
        <f t="shared" si="7"/>
        <v>2158.4515500000002</v>
      </c>
      <c r="J64" s="410">
        <f t="shared" si="7"/>
        <v>300.53552000000002</v>
      </c>
      <c r="K64" s="410">
        <f t="shared" si="7"/>
        <v>685.6386</v>
      </c>
      <c r="L64" s="410">
        <f t="shared" si="7"/>
        <v>459.26859999999999</v>
      </c>
      <c r="M64" s="410">
        <f t="shared" si="7"/>
        <v>553.41246000000001</v>
      </c>
      <c r="N64" s="410">
        <f t="shared" si="7"/>
        <v>8479.5064899999998</v>
      </c>
      <c r="O64" s="410">
        <f t="shared" si="7"/>
        <v>3618.0675200000001</v>
      </c>
      <c r="P64" s="410">
        <f t="shared" si="7"/>
        <v>1257.7150300000001</v>
      </c>
      <c r="Q64" s="473"/>
    </row>
    <row r="65" spans="2:17" s="223" customFormat="1" ht="18" customHeight="1" x14ac:dyDescent="0.25">
      <c r="B65" s="474"/>
      <c r="C65" s="475"/>
      <c r="D65" s="490"/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494"/>
      <c r="P65" s="494"/>
      <c r="Q65" s="476"/>
    </row>
    <row r="66" spans="2:17" s="223" customFormat="1" ht="18" customHeight="1" x14ac:dyDescent="0.25">
      <c r="B66" s="474"/>
      <c r="C66" s="644" t="s">
        <v>95</v>
      </c>
      <c r="D66" s="490">
        <f>SUM(E66:P66)</f>
        <v>1006.4267299999999</v>
      </c>
      <c r="E66" s="401">
        <v>84.930980000000005</v>
      </c>
      <c r="F66" s="401" t="s">
        <v>53</v>
      </c>
      <c r="G66" s="401">
        <v>42.56</v>
      </c>
      <c r="H66" s="401" t="s">
        <v>53</v>
      </c>
      <c r="I66" s="401" t="s">
        <v>53</v>
      </c>
      <c r="J66" s="401" t="s">
        <v>53</v>
      </c>
      <c r="K66" s="401">
        <v>48.244999999999997</v>
      </c>
      <c r="L66" s="401">
        <v>172.93690000000001</v>
      </c>
      <c r="M66" s="401">
        <v>137.49430000000001</v>
      </c>
      <c r="N66" s="401">
        <v>70.161000000000001</v>
      </c>
      <c r="O66" s="401">
        <v>190.983</v>
      </c>
      <c r="P66" s="401">
        <v>259.11554999999998</v>
      </c>
      <c r="Q66" s="476"/>
    </row>
    <row r="67" spans="2:17" s="223" customFormat="1" ht="18" customHeight="1" x14ac:dyDescent="0.25">
      <c r="B67" s="474"/>
      <c r="C67" s="644" t="s">
        <v>96</v>
      </c>
      <c r="D67" s="490">
        <f>SUM(E67:P67)</f>
        <v>617.89499999999998</v>
      </c>
      <c r="E67" s="401" t="s">
        <v>53</v>
      </c>
      <c r="F67" s="401" t="s">
        <v>53</v>
      </c>
      <c r="G67" s="401" t="s">
        <v>53</v>
      </c>
      <c r="H67" s="401" t="s">
        <v>53</v>
      </c>
      <c r="I67" s="401">
        <v>104.67359999999999</v>
      </c>
      <c r="J67" s="401" t="s">
        <v>53</v>
      </c>
      <c r="K67" s="401" t="s">
        <v>53</v>
      </c>
      <c r="L67" s="401" t="s">
        <v>53</v>
      </c>
      <c r="M67" s="401">
        <v>111.20399999999999</v>
      </c>
      <c r="N67" s="401">
        <v>161.214</v>
      </c>
      <c r="O67" s="401"/>
      <c r="P67" s="401">
        <v>240.80340000000001</v>
      </c>
      <c r="Q67" s="476"/>
    </row>
    <row r="68" spans="2:17" s="223" customFormat="1" ht="18" customHeight="1" x14ac:dyDescent="0.25">
      <c r="B68" s="474"/>
      <c r="C68" s="644" t="s">
        <v>97</v>
      </c>
      <c r="D68" s="490">
        <f>SUM(E68:P68)</f>
        <v>1925.9026000000001</v>
      </c>
      <c r="E68" s="401">
        <v>287.94200000000001</v>
      </c>
      <c r="F68" s="401">
        <v>191.65799999999999</v>
      </c>
      <c r="G68" s="401">
        <v>256.08499999999998</v>
      </c>
      <c r="H68" s="401" t="s">
        <v>53</v>
      </c>
      <c r="I68" s="401" t="s">
        <v>53</v>
      </c>
      <c r="J68" s="401" t="s">
        <v>53</v>
      </c>
      <c r="K68" s="401">
        <v>140.73099999999999</v>
      </c>
      <c r="L68" s="401">
        <v>176.2525</v>
      </c>
      <c r="M68" s="401">
        <v>167.995</v>
      </c>
      <c r="N68" s="401">
        <v>426.49200000000002</v>
      </c>
      <c r="O68" s="401">
        <v>141.66380000000001</v>
      </c>
      <c r="P68" s="401">
        <v>137.08330000000001</v>
      </c>
      <c r="Q68" s="476"/>
    </row>
    <row r="69" spans="2:17" s="223" customFormat="1" ht="18" customHeight="1" x14ac:dyDescent="0.25">
      <c r="B69" s="474"/>
      <c r="C69" s="644" t="s">
        <v>98</v>
      </c>
      <c r="D69" s="490">
        <f>SUM(E69:P69)</f>
        <v>15605.4604</v>
      </c>
      <c r="E69" s="401" t="s">
        <v>53</v>
      </c>
      <c r="F69" s="401">
        <v>4189.424</v>
      </c>
      <c r="G69" s="401">
        <v>2000.0956000000001</v>
      </c>
      <c r="H69" s="401">
        <v>1129.412</v>
      </c>
      <c r="I69" s="401">
        <v>81.638999999999996</v>
      </c>
      <c r="J69" s="401" t="s">
        <v>53</v>
      </c>
      <c r="K69" s="401">
        <v>110.8026</v>
      </c>
      <c r="L69" s="401" t="s">
        <v>53</v>
      </c>
      <c r="M69" s="401" t="s">
        <v>53</v>
      </c>
      <c r="N69" s="401">
        <v>5676.2460000000001</v>
      </c>
      <c r="O69" s="401">
        <v>2417.8411999999998</v>
      </c>
      <c r="P69" s="401"/>
      <c r="Q69" s="476"/>
    </row>
    <row r="70" spans="2:17" s="221" customFormat="1" ht="18" customHeight="1" x14ac:dyDescent="0.25">
      <c r="B70" s="474"/>
      <c r="C70" s="644" t="s">
        <v>30</v>
      </c>
      <c r="D70" s="490">
        <f>SUM(E70:P70)</f>
        <v>22715.793070000003</v>
      </c>
      <c r="E70" s="491">
        <v>217.8519</v>
      </c>
      <c r="F70" s="491">
        <v>5435.4812700000002</v>
      </c>
      <c r="G70" s="491">
        <v>8373.8226800000011</v>
      </c>
      <c r="H70" s="491">
        <v>2149.6185999999998</v>
      </c>
      <c r="I70" s="491">
        <v>1972.1389500000002</v>
      </c>
      <c r="J70" s="491">
        <v>300.53552000000002</v>
      </c>
      <c r="K70" s="491">
        <v>385.86</v>
      </c>
      <c r="L70" s="491">
        <v>110.07920000000001</v>
      </c>
      <c r="M70" s="491">
        <v>136.71915999999999</v>
      </c>
      <c r="N70" s="491">
        <v>2145.3934899999995</v>
      </c>
      <c r="O70" s="491">
        <v>867.57952000000023</v>
      </c>
      <c r="P70" s="491">
        <v>620.71278000000007</v>
      </c>
      <c r="Q70" s="476"/>
    </row>
    <row r="71" spans="2:17" s="221" customFormat="1" ht="18" customHeight="1" x14ac:dyDescent="0.25">
      <c r="B71" s="465"/>
      <c r="C71" s="187"/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400"/>
      <c r="O71" s="400"/>
      <c r="P71" s="400"/>
      <c r="Q71" s="467"/>
    </row>
    <row r="72" spans="2:17" s="221" customFormat="1" ht="18" customHeight="1" x14ac:dyDescent="0.2">
      <c r="B72" s="468"/>
      <c r="C72" s="407" t="s">
        <v>99</v>
      </c>
      <c r="D72" s="410">
        <f t="shared" ref="D72:P72" si="8">SUM(D74:D76)</f>
        <v>4182.5884999999998</v>
      </c>
      <c r="E72" s="497">
        <f t="shared" si="8"/>
        <v>0</v>
      </c>
      <c r="F72" s="410">
        <f t="shared" si="8"/>
        <v>416.26075000000003</v>
      </c>
      <c r="G72" s="410">
        <f t="shared" si="8"/>
        <v>414.02105</v>
      </c>
      <c r="H72" s="410">
        <f t="shared" si="8"/>
        <v>221.89585</v>
      </c>
      <c r="I72" s="497">
        <f t="shared" si="8"/>
        <v>0</v>
      </c>
      <c r="J72" s="410">
        <f t="shared" si="8"/>
        <v>646.42000000000007</v>
      </c>
      <c r="K72" s="410">
        <f t="shared" si="8"/>
        <v>63.030999999999999</v>
      </c>
      <c r="L72" s="410">
        <f t="shared" si="8"/>
        <v>693.87194999999997</v>
      </c>
      <c r="M72" s="410">
        <f t="shared" si="8"/>
        <v>579.06594999999993</v>
      </c>
      <c r="N72" s="410">
        <f t="shared" si="8"/>
        <v>503.75395000000003</v>
      </c>
      <c r="O72" s="410">
        <f t="shared" si="8"/>
        <v>276.94420000000002</v>
      </c>
      <c r="P72" s="410">
        <f t="shared" si="8"/>
        <v>367.32380000000001</v>
      </c>
      <c r="Q72" s="477"/>
    </row>
    <row r="73" spans="2:17" s="221" customFormat="1" ht="10.5" customHeight="1" x14ac:dyDescent="0.2">
      <c r="B73" s="465"/>
      <c r="C73" s="461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95"/>
      <c r="P73" s="495"/>
      <c r="Q73" s="478"/>
    </row>
    <row r="74" spans="2:17" s="221" customFormat="1" ht="15" x14ac:dyDescent="0.25">
      <c r="B74" s="465"/>
      <c r="C74" s="646" t="s">
        <v>100</v>
      </c>
      <c r="D74" s="496">
        <f>SUM(E74:P74)</f>
        <v>2543.84665</v>
      </c>
      <c r="E74" s="401" t="s">
        <v>53</v>
      </c>
      <c r="F74" s="401">
        <v>302.04775000000001</v>
      </c>
      <c r="G74" s="401">
        <v>280.05005</v>
      </c>
      <c r="H74" s="401" t="s">
        <v>53</v>
      </c>
      <c r="I74" s="401" t="s">
        <v>53</v>
      </c>
      <c r="J74" s="401">
        <v>263.87200000000001</v>
      </c>
      <c r="K74" s="401">
        <v>63.030999999999999</v>
      </c>
      <c r="L74" s="401">
        <v>693.87194999999997</v>
      </c>
      <c r="M74" s="401">
        <v>432.61595</v>
      </c>
      <c r="N74" s="401">
        <v>247.09395000000001</v>
      </c>
      <c r="O74" s="401">
        <v>0</v>
      </c>
      <c r="P74" s="401">
        <v>261.26400000000001</v>
      </c>
      <c r="Q74" s="478"/>
    </row>
    <row r="75" spans="2:17" s="221" customFormat="1" ht="15" x14ac:dyDescent="0.25">
      <c r="B75" s="465"/>
      <c r="C75" s="646" t="s">
        <v>101</v>
      </c>
      <c r="D75" s="496">
        <f>SUM(E75:P75)</f>
        <v>1638.7418499999999</v>
      </c>
      <c r="E75" s="401" t="s">
        <v>53</v>
      </c>
      <c r="F75" s="401">
        <v>114.21299999999999</v>
      </c>
      <c r="G75" s="401">
        <v>133.971</v>
      </c>
      <c r="H75" s="401">
        <v>221.89585</v>
      </c>
      <c r="I75" s="401" t="s">
        <v>53</v>
      </c>
      <c r="J75" s="401">
        <v>382.548</v>
      </c>
      <c r="K75" s="401" t="s">
        <v>53</v>
      </c>
      <c r="L75" s="401" t="s">
        <v>53</v>
      </c>
      <c r="M75" s="401">
        <v>146.44999999999999</v>
      </c>
      <c r="N75" s="401">
        <v>256.66000000000003</v>
      </c>
      <c r="O75" s="401">
        <v>276.94420000000002</v>
      </c>
      <c r="P75" s="401">
        <v>106.0598</v>
      </c>
      <c r="Q75" s="478"/>
    </row>
    <row r="76" spans="2:17" ht="20.100000000000001" customHeight="1" x14ac:dyDescent="0.2">
      <c r="B76" s="479"/>
      <c r="C76" s="480"/>
      <c r="D76" s="481"/>
      <c r="E76" s="482"/>
      <c r="F76" s="482"/>
      <c r="G76" s="482"/>
      <c r="H76" s="482"/>
      <c r="I76" s="482"/>
      <c r="J76" s="482"/>
      <c r="K76" s="482"/>
      <c r="L76" s="482"/>
      <c r="M76" s="482"/>
      <c r="N76" s="482"/>
      <c r="O76" s="482"/>
      <c r="P76" s="482"/>
      <c r="Q76" s="483"/>
    </row>
    <row r="77" spans="2:17" s="224" customFormat="1" ht="14.25" x14ac:dyDescent="0.2">
      <c r="B77" s="144" t="s">
        <v>31</v>
      </c>
      <c r="C77" s="221"/>
      <c r="D77" s="238"/>
      <c r="E77" s="238"/>
      <c r="F77" s="238"/>
      <c r="G77" s="238"/>
      <c r="H77" s="238"/>
      <c r="I77" s="238"/>
      <c r="J77" s="250"/>
      <c r="K77" s="251"/>
      <c r="L77" s="251"/>
      <c r="M77" s="251"/>
      <c r="N77" s="251"/>
      <c r="O77" s="252"/>
      <c r="P77" s="251"/>
    </row>
    <row r="78" spans="2:17" ht="14.25" x14ac:dyDescent="0.2">
      <c r="B78" s="144" t="s">
        <v>32</v>
      </c>
      <c r="C78" s="221"/>
      <c r="D78" s="237"/>
      <c r="E78" s="237"/>
      <c r="F78" s="237"/>
      <c r="G78" s="237"/>
      <c r="H78" s="237"/>
      <c r="I78" s="237"/>
      <c r="J78" s="253"/>
      <c r="K78" s="254"/>
      <c r="L78" s="254"/>
      <c r="M78" s="255"/>
      <c r="N78" s="254"/>
      <c r="O78" s="256"/>
      <c r="P78" s="254"/>
    </row>
    <row r="79" spans="2:17" s="225" customFormat="1" ht="15" x14ac:dyDescent="0.25">
      <c r="B79" s="62"/>
      <c r="D79" s="239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</row>
    <row r="80" spans="2:17" s="225" customFormat="1" x14ac:dyDescent="0.2">
      <c r="B80" s="62"/>
      <c r="C80" s="241"/>
      <c r="D80" s="242"/>
      <c r="E80" s="242"/>
      <c r="F80" s="242"/>
      <c r="G80" s="242"/>
      <c r="H80" s="239"/>
      <c r="I80" s="239"/>
      <c r="J80" s="239"/>
      <c r="K80" s="239"/>
      <c r="L80" s="239"/>
      <c r="M80" s="239"/>
      <c r="N80" s="239"/>
      <c r="O80" s="239"/>
      <c r="P80" s="239"/>
    </row>
    <row r="81" spans="2:16" s="226" customFormat="1" x14ac:dyDescent="0.2">
      <c r="B81" s="243"/>
      <c r="D81" s="244"/>
      <c r="E81" s="244"/>
      <c r="F81" s="244"/>
      <c r="G81" s="244"/>
      <c r="H81" s="244"/>
      <c r="I81" s="244"/>
      <c r="K81" s="257"/>
      <c r="L81" s="258"/>
      <c r="M81" s="258"/>
      <c r="N81" s="258"/>
      <c r="O81" s="258"/>
      <c r="P81" s="258"/>
    </row>
    <row r="82" spans="2:16" s="226" customFormat="1" x14ac:dyDescent="0.2">
      <c r="B82" s="243"/>
      <c r="D82" s="244"/>
      <c r="E82" s="244"/>
      <c r="F82" s="244"/>
      <c r="G82" s="244"/>
      <c r="H82" s="244"/>
      <c r="I82" s="244"/>
      <c r="K82" s="257"/>
      <c r="L82" s="258"/>
      <c r="M82" s="258"/>
      <c r="N82" s="258"/>
      <c r="O82" s="258"/>
      <c r="P82" s="258"/>
    </row>
    <row r="83" spans="2:16" s="226" customFormat="1" x14ac:dyDescent="0.2">
      <c r="B83" s="243"/>
      <c r="D83" s="244"/>
      <c r="E83" s="244"/>
      <c r="F83" s="244"/>
      <c r="G83" s="244"/>
      <c r="H83" s="244"/>
      <c r="I83" s="244"/>
      <c r="J83" s="500"/>
      <c r="K83" s="501"/>
      <c r="L83" s="501"/>
      <c r="M83" s="501"/>
      <c r="N83" s="501"/>
      <c r="O83" s="501"/>
      <c r="P83" s="258"/>
    </row>
    <row r="84" spans="2:16" s="226" customFormat="1" x14ac:dyDescent="0.2">
      <c r="B84" s="243"/>
      <c r="D84" s="244"/>
      <c r="E84" s="244"/>
      <c r="F84" s="244"/>
      <c r="G84" s="244"/>
      <c r="H84" s="244"/>
      <c r="I84" s="244"/>
      <c r="J84" s="500"/>
      <c r="K84" s="501"/>
      <c r="L84" s="501"/>
      <c r="M84" s="501"/>
      <c r="N84" s="501"/>
      <c r="O84" s="501"/>
      <c r="P84" s="258"/>
    </row>
    <row r="85" spans="2:16" s="226" customFormat="1" x14ac:dyDescent="0.2">
      <c r="B85" s="243"/>
      <c r="D85" s="244"/>
      <c r="E85" s="244"/>
      <c r="F85" s="244"/>
      <c r="G85" s="244"/>
      <c r="H85" s="244"/>
      <c r="I85" s="244"/>
      <c r="J85" s="500"/>
      <c r="K85" s="501"/>
      <c r="L85" s="501"/>
      <c r="M85" s="501"/>
      <c r="N85" s="501"/>
      <c r="O85" s="501"/>
      <c r="P85" s="258"/>
    </row>
    <row r="86" spans="2:16" s="226" customFormat="1" x14ac:dyDescent="0.2">
      <c r="C86" s="498"/>
      <c r="D86" s="499"/>
      <c r="E86" s="499"/>
      <c r="F86" s="244"/>
      <c r="G86" s="244"/>
      <c r="H86" s="244"/>
      <c r="I86" s="244"/>
      <c r="J86" s="502"/>
      <c r="K86" s="503"/>
      <c r="L86" s="503"/>
      <c r="M86" s="503"/>
      <c r="N86" s="501"/>
      <c r="O86" s="501"/>
      <c r="P86" s="258"/>
    </row>
    <row r="87" spans="2:16" s="226" customFormat="1" x14ac:dyDescent="0.2">
      <c r="C87" s="498"/>
      <c r="D87" s="499"/>
      <c r="E87" s="498"/>
      <c r="J87" s="447"/>
      <c r="K87" s="448"/>
      <c r="L87" s="448"/>
      <c r="M87" s="448"/>
      <c r="N87" s="504"/>
      <c r="O87" s="504"/>
      <c r="P87" s="259"/>
    </row>
    <row r="88" spans="2:16" s="226" customFormat="1" x14ac:dyDescent="0.2">
      <c r="C88" s="498"/>
      <c r="D88" s="499"/>
      <c r="E88" s="498"/>
      <c r="J88" s="447"/>
      <c r="N88" s="504"/>
      <c r="O88" s="504"/>
      <c r="P88" s="259"/>
    </row>
    <row r="89" spans="2:16" s="226" customFormat="1" x14ac:dyDescent="0.2">
      <c r="J89" s="447"/>
      <c r="M89" s="498"/>
      <c r="N89" s="499"/>
      <c r="O89" s="498"/>
      <c r="P89" s="259"/>
    </row>
    <row r="90" spans="2:16" s="226" customFormat="1" x14ac:dyDescent="0.2">
      <c r="J90" s="447"/>
      <c r="M90" s="509" t="str">
        <f>C10</f>
        <v>Europa</v>
      </c>
      <c r="N90" s="510">
        <f>D10</f>
        <v>296342.76527000003</v>
      </c>
      <c r="O90" s="509"/>
      <c r="P90" s="259"/>
    </row>
    <row r="91" spans="2:16" s="226" customFormat="1" x14ac:dyDescent="0.2">
      <c r="J91" s="447"/>
      <c r="M91" s="509" t="str">
        <f>C32</f>
        <v>América</v>
      </c>
      <c r="N91" s="510">
        <f>D32</f>
        <v>294389.09457000007</v>
      </c>
      <c r="O91" s="509"/>
      <c r="P91" s="259"/>
    </row>
    <row r="92" spans="2:16" s="226" customFormat="1" x14ac:dyDescent="0.2">
      <c r="J92" s="447"/>
      <c r="M92" s="509" t="str">
        <f>C51</f>
        <v>Asia</v>
      </c>
      <c r="N92" s="510">
        <f>D51</f>
        <v>497831.90642000001</v>
      </c>
      <c r="O92" s="509"/>
      <c r="P92" s="259"/>
    </row>
    <row r="93" spans="2:16" s="226" customFormat="1" x14ac:dyDescent="0.2">
      <c r="J93" s="447"/>
      <c r="M93" s="509" t="str">
        <f>C64</f>
        <v>África</v>
      </c>
      <c r="N93" s="510">
        <f>D64</f>
        <v>41871.477800000008</v>
      </c>
      <c r="O93" s="509"/>
      <c r="P93" s="259"/>
    </row>
    <row r="94" spans="2:16" s="226" customFormat="1" x14ac:dyDescent="0.2">
      <c r="J94" s="447"/>
      <c r="M94" s="509" t="str">
        <f>C72</f>
        <v>Oceanía</v>
      </c>
      <c r="N94" s="510">
        <f>D72</f>
        <v>4182.5884999999998</v>
      </c>
      <c r="O94" s="509"/>
      <c r="P94" s="259"/>
    </row>
    <row r="95" spans="2:16" s="226" customFormat="1" x14ac:dyDescent="0.2">
      <c r="J95" s="447"/>
      <c r="M95" s="509"/>
      <c r="N95" s="510">
        <f>SUM(N90:N94)</f>
        <v>1134617.83256</v>
      </c>
      <c r="O95" s="509"/>
      <c r="P95" s="259"/>
    </row>
    <row r="96" spans="2:16" s="226" customFormat="1" x14ac:dyDescent="0.2">
      <c r="C96" s="498"/>
      <c r="D96" s="498"/>
      <c r="E96" s="498"/>
      <c r="J96" s="447"/>
      <c r="M96" s="509"/>
      <c r="N96" s="509"/>
      <c r="O96" s="509"/>
      <c r="P96" s="259"/>
    </row>
    <row r="97" spans="2:28" s="226" customFormat="1" x14ac:dyDescent="0.2">
      <c r="B97" s="245"/>
      <c r="J97" s="447"/>
      <c r="M97" s="509"/>
      <c r="N97" s="509"/>
      <c r="O97" s="509"/>
      <c r="P97" s="261"/>
    </row>
    <row r="98" spans="2:28" s="226" customFormat="1" ht="15" x14ac:dyDescent="0.2">
      <c r="J98" s="448"/>
      <c r="K98" s="450"/>
      <c r="M98" s="509"/>
      <c r="N98" s="509"/>
      <c r="O98" s="509"/>
      <c r="P98" s="261"/>
    </row>
    <row r="99" spans="2:28" s="226" customFormat="1" ht="15" x14ac:dyDescent="0.2">
      <c r="J99" s="448"/>
      <c r="K99" s="450"/>
      <c r="M99" s="453"/>
      <c r="N99" s="453"/>
      <c r="O99" s="453"/>
      <c r="P99" s="261"/>
      <c r="AA99" s="265"/>
      <c r="AB99" s="265"/>
    </row>
    <row r="100" spans="2:28" s="226" customFormat="1" ht="15" x14ac:dyDescent="0.2">
      <c r="J100" s="447"/>
      <c r="K100" s="450"/>
      <c r="M100" s="510"/>
      <c r="N100" s="510">
        <f>SUM(N101:N107)</f>
        <v>1134617.83256</v>
      </c>
      <c r="O100" s="505"/>
      <c r="P100" s="261"/>
      <c r="AA100" s="265"/>
      <c r="AB100" s="265"/>
    </row>
    <row r="101" spans="2:28" s="226" customFormat="1" ht="15" x14ac:dyDescent="0.2">
      <c r="C101" s="246"/>
      <c r="D101" s="246"/>
      <c r="E101" s="246"/>
      <c r="F101" s="246"/>
      <c r="J101" s="225"/>
      <c r="K101" s="225"/>
      <c r="M101" s="510" t="s">
        <v>85</v>
      </c>
      <c r="N101" s="510">
        <f>+D53</f>
        <v>137369.2414</v>
      </c>
      <c r="O101" s="506"/>
      <c r="AA101" s="265"/>
      <c r="AB101" s="265"/>
    </row>
    <row r="102" spans="2:28" s="226" customFormat="1" ht="15" x14ac:dyDescent="0.2">
      <c r="J102" s="225"/>
      <c r="K102" s="225"/>
      <c r="M102" s="510" t="s">
        <v>49</v>
      </c>
      <c r="N102" s="510">
        <f>+D12</f>
        <v>174369.26686</v>
      </c>
      <c r="O102" s="506"/>
      <c r="AA102" s="265"/>
      <c r="AB102" s="265"/>
    </row>
    <row r="103" spans="2:28" x14ac:dyDescent="0.2">
      <c r="C103" s="228"/>
      <c r="D103" s="247"/>
      <c r="E103" s="248"/>
      <c r="J103" s="262"/>
      <c r="K103" s="225"/>
      <c r="L103" s="226"/>
      <c r="M103" s="510" t="s">
        <v>87</v>
      </c>
      <c r="N103" s="510">
        <f>+D55</f>
        <v>61937.633469999993</v>
      </c>
      <c r="O103" s="506"/>
    </row>
    <row r="104" spans="2:28" x14ac:dyDescent="0.2">
      <c r="C104" s="228"/>
      <c r="D104" s="247"/>
      <c r="E104" s="248"/>
      <c r="J104" s="262"/>
      <c r="K104" s="225"/>
      <c r="L104" s="226"/>
      <c r="M104" s="510" t="s">
        <v>105</v>
      </c>
      <c r="N104" s="510">
        <f>+D54</f>
        <v>189231.71892000001</v>
      </c>
      <c r="O104" s="506"/>
    </row>
    <row r="105" spans="2:28" x14ac:dyDescent="0.2">
      <c r="C105" s="228"/>
      <c r="D105" s="247"/>
      <c r="E105" s="248"/>
      <c r="J105" s="263"/>
      <c r="L105" s="226"/>
      <c r="M105" s="510" t="s">
        <v>69</v>
      </c>
      <c r="N105" s="510">
        <f>+D34</f>
        <v>200972.02126000001</v>
      </c>
      <c r="O105" s="506"/>
    </row>
    <row r="106" spans="2:28" x14ac:dyDescent="0.2">
      <c r="C106" s="228"/>
      <c r="D106" s="247"/>
      <c r="E106" s="248"/>
      <c r="J106" s="263"/>
      <c r="L106" s="226"/>
      <c r="M106" s="510" t="s">
        <v>51</v>
      </c>
      <c r="N106" s="510">
        <f>+D14</f>
        <v>32541.775469999986</v>
      </c>
      <c r="O106" s="506"/>
    </row>
    <row r="107" spans="2:28" x14ac:dyDescent="0.2">
      <c r="C107" s="228"/>
      <c r="D107" s="247"/>
      <c r="E107" s="248"/>
      <c r="J107" s="263"/>
      <c r="L107" s="226"/>
      <c r="M107" s="510" t="s">
        <v>30</v>
      </c>
      <c r="N107" s="510">
        <f>+D8-SUM(N101:N106)</f>
        <v>338196.17518000002</v>
      </c>
      <c r="O107" s="506"/>
    </row>
    <row r="108" spans="2:28" ht="15" x14ac:dyDescent="0.2">
      <c r="C108" s="249"/>
      <c r="D108" s="249"/>
      <c r="E108" s="249"/>
      <c r="F108" s="249"/>
      <c r="G108" s="249"/>
      <c r="H108" s="249"/>
      <c r="I108" s="249"/>
      <c r="J108" s="264"/>
      <c r="K108" s="249"/>
      <c r="M108" s="507"/>
      <c r="N108" s="508"/>
      <c r="O108" s="506"/>
      <c r="P108" s="249"/>
    </row>
    <row r="109" spans="2:28" x14ac:dyDescent="0.2">
      <c r="C109" s="249"/>
      <c r="D109" s="249"/>
      <c r="E109" s="249"/>
      <c r="F109" s="249"/>
      <c r="G109" s="249"/>
      <c r="H109" s="249"/>
      <c r="I109" s="249"/>
      <c r="J109" s="264"/>
      <c r="K109" s="249"/>
      <c r="P109" s="249"/>
    </row>
    <row r="110" spans="2:28" x14ac:dyDescent="0.2">
      <c r="C110" s="249"/>
      <c r="D110" s="249"/>
      <c r="E110" s="249"/>
      <c r="F110" s="249"/>
      <c r="G110" s="249"/>
      <c r="H110" s="249"/>
      <c r="I110" s="249"/>
      <c r="J110" s="264"/>
      <c r="K110" s="249"/>
      <c r="L110" s="249"/>
      <c r="M110" s="249"/>
      <c r="N110" s="249"/>
      <c r="O110" s="249"/>
      <c r="P110" s="249"/>
    </row>
    <row r="111" spans="2:28" x14ac:dyDescent="0.2">
      <c r="C111" s="249"/>
      <c r="D111" s="249"/>
      <c r="E111" s="249"/>
      <c r="F111" s="249"/>
      <c r="G111" s="249"/>
      <c r="H111" s="249"/>
      <c r="I111" s="249"/>
      <c r="J111" s="264"/>
      <c r="K111" s="249"/>
      <c r="L111" s="249"/>
      <c r="M111" s="249"/>
      <c r="N111" s="249"/>
      <c r="O111" s="249"/>
      <c r="P111" s="249"/>
    </row>
    <row r="112" spans="2:28" x14ac:dyDescent="0.2">
      <c r="J112" s="263"/>
    </row>
    <row r="113" spans="3:16" ht="30" customHeight="1" x14ac:dyDescent="0.2">
      <c r="C113" s="729" t="s">
        <v>31</v>
      </c>
      <c r="D113" s="729"/>
      <c r="E113" s="729"/>
      <c r="F113" s="729"/>
      <c r="G113" s="729"/>
      <c r="H113" s="729"/>
      <c r="J113" s="729" t="s">
        <v>31</v>
      </c>
      <c r="K113" s="729"/>
      <c r="L113" s="729"/>
      <c r="M113" s="729"/>
      <c r="N113" s="729"/>
      <c r="O113" s="729"/>
      <c r="P113" s="729"/>
    </row>
    <row r="114" spans="3:16" x14ac:dyDescent="0.2">
      <c r="J114" s="263"/>
    </row>
    <row r="115" spans="3:16" x14ac:dyDescent="0.2">
      <c r="J115" s="263"/>
    </row>
  </sheetData>
  <mergeCells count="6">
    <mergeCell ref="B3:Q3"/>
    <mergeCell ref="B4:Q4"/>
    <mergeCell ref="B6:C6"/>
    <mergeCell ref="B8:C8"/>
    <mergeCell ref="C113:H113"/>
    <mergeCell ref="J113:P113"/>
  </mergeCells>
  <printOptions horizontalCentered="1" verticalCentered="1"/>
  <pageMargins left="0.19685039370078741" right="0.15748031496062992" top="0.78740157480314965" bottom="0.78740157480314965" header="0" footer="0"/>
  <pageSetup paperSize="9" scale="37" orientation="portrait"/>
  <headerFooter alignWithMargins="0"/>
  <rowBreaks count="1" manualBreakCount="1">
    <brk id="81" max="17" man="1"/>
  </rowBreaks>
  <ignoredErrors>
    <ignoredError sqref="D8:P8 D12:D30 D10:P10 D32:P32 D34:D49 D51:P62 D64:P73 D75:P75 D74:N74 P74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144"/>
  <sheetViews>
    <sheetView showGridLines="0" zoomScale="90" zoomScaleNormal="90" workbookViewId="0">
      <selection activeCell="T20" sqref="T20"/>
    </sheetView>
  </sheetViews>
  <sheetFormatPr baseColWidth="10" defaultColWidth="8.88671875" defaultRowHeight="15" x14ac:dyDescent="0.25"/>
  <cols>
    <col min="1" max="1" width="1.109375" style="197" customWidth="1"/>
    <col min="2" max="2" width="2.109375" style="197" customWidth="1"/>
    <col min="3" max="3" width="0.33203125" style="197" customWidth="1"/>
    <col min="4" max="4" width="18.21875" style="197" bestFit="1" customWidth="1"/>
    <col min="5" max="5" width="10" style="200" customWidth="1"/>
    <col min="6" max="17" width="10" style="197" customWidth="1"/>
    <col min="18" max="18" width="0.77734375" style="197" customWidth="1"/>
    <col min="19" max="19" width="3.33203125" style="197" customWidth="1"/>
    <col min="20" max="20" width="11.5546875" style="197" customWidth="1"/>
    <col min="21" max="21" width="16" style="197" bestFit="1" customWidth="1"/>
    <col min="22" max="16384" width="8.88671875" style="197"/>
  </cols>
  <sheetData>
    <row r="1" spans="1:256" ht="20.25" customHeight="1" x14ac:dyDescent="0.3">
      <c r="A1" s="201"/>
      <c r="B1" s="735" t="s">
        <v>107</v>
      </c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  <c r="DJ1" s="201"/>
      <c r="DK1" s="201"/>
      <c r="DL1" s="201"/>
      <c r="DM1" s="201"/>
      <c r="DN1" s="201"/>
      <c r="DO1" s="201"/>
      <c r="DP1" s="201"/>
      <c r="DQ1" s="201"/>
      <c r="DR1" s="201"/>
      <c r="DS1" s="201"/>
      <c r="DT1" s="201"/>
      <c r="DU1" s="201"/>
      <c r="DV1" s="201"/>
      <c r="DW1" s="201"/>
      <c r="DX1" s="201"/>
      <c r="DY1" s="201"/>
      <c r="DZ1" s="201"/>
      <c r="EA1" s="201"/>
      <c r="EB1" s="201"/>
      <c r="EC1" s="201"/>
      <c r="ED1" s="201"/>
      <c r="EE1" s="201"/>
      <c r="EF1" s="201"/>
      <c r="EG1" s="201"/>
      <c r="EH1" s="201"/>
      <c r="EI1" s="201"/>
      <c r="EJ1" s="201"/>
      <c r="EK1" s="201"/>
      <c r="EL1" s="201"/>
      <c r="EM1" s="201"/>
      <c r="EN1" s="201"/>
      <c r="EO1" s="201"/>
      <c r="EP1" s="201"/>
      <c r="EQ1" s="201"/>
      <c r="ER1" s="201"/>
      <c r="ES1" s="201"/>
      <c r="ET1" s="201"/>
      <c r="EU1" s="201"/>
      <c r="EV1" s="201"/>
      <c r="EW1" s="201"/>
      <c r="EX1" s="201"/>
      <c r="EY1" s="201"/>
      <c r="EZ1" s="201"/>
      <c r="FA1" s="201"/>
      <c r="FB1" s="201"/>
      <c r="FC1" s="201"/>
      <c r="FD1" s="201"/>
      <c r="FE1" s="201"/>
      <c r="FF1" s="201"/>
      <c r="FG1" s="201"/>
      <c r="FH1" s="201"/>
      <c r="FI1" s="201"/>
      <c r="FJ1" s="201"/>
      <c r="FK1" s="201"/>
      <c r="FL1" s="201"/>
      <c r="FM1" s="201"/>
      <c r="FN1" s="201"/>
      <c r="FO1" s="201"/>
      <c r="FP1" s="201"/>
      <c r="FQ1" s="201"/>
      <c r="FR1" s="201"/>
      <c r="FS1" s="201"/>
      <c r="FT1" s="201"/>
      <c r="FU1" s="201"/>
      <c r="FV1" s="201"/>
      <c r="FW1" s="201"/>
      <c r="FX1" s="201"/>
      <c r="FY1" s="201"/>
      <c r="FZ1" s="201"/>
      <c r="GA1" s="201"/>
      <c r="GB1" s="201"/>
      <c r="GC1" s="201"/>
      <c r="GD1" s="201"/>
      <c r="GE1" s="201"/>
      <c r="GF1" s="201"/>
      <c r="GG1" s="201"/>
      <c r="GH1" s="201"/>
      <c r="GI1" s="201"/>
      <c r="GJ1" s="201"/>
      <c r="GK1" s="201"/>
      <c r="GL1" s="201"/>
      <c r="GM1" s="201"/>
      <c r="GN1" s="201"/>
      <c r="GO1" s="201"/>
      <c r="GP1" s="201"/>
      <c r="GQ1" s="201"/>
      <c r="GR1" s="201"/>
      <c r="GS1" s="201"/>
      <c r="GT1" s="201"/>
      <c r="GU1" s="201"/>
      <c r="GV1" s="201"/>
      <c r="GW1" s="201"/>
      <c r="GX1" s="201"/>
      <c r="GY1" s="201"/>
      <c r="GZ1" s="201"/>
      <c r="HA1" s="201"/>
      <c r="HB1" s="201"/>
      <c r="HC1" s="201"/>
      <c r="HD1" s="201"/>
      <c r="HE1" s="201"/>
      <c r="HF1" s="201"/>
      <c r="HG1" s="201"/>
      <c r="HH1" s="201"/>
      <c r="HI1" s="201"/>
      <c r="HJ1" s="201"/>
      <c r="HK1" s="201"/>
      <c r="HL1" s="201"/>
      <c r="HM1" s="201"/>
      <c r="HN1" s="201"/>
      <c r="HO1" s="201"/>
      <c r="HP1" s="201"/>
      <c r="HQ1" s="201"/>
      <c r="HR1" s="201"/>
      <c r="HS1" s="201"/>
      <c r="HT1" s="201"/>
      <c r="HU1" s="201"/>
      <c r="HV1" s="201"/>
      <c r="HW1" s="201"/>
      <c r="HX1" s="201"/>
      <c r="HY1" s="201"/>
      <c r="HZ1" s="201"/>
      <c r="IA1" s="201"/>
      <c r="IB1" s="201"/>
      <c r="IC1" s="201"/>
      <c r="ID1" s="201"/>
      <c r="IE1" s="201"/>
      <c r="IF1" s="201"/>
      <c r="IG1" s="201"/>
      <c r="IH1" s="201"/>
      <c r="II1" s="201"/>
      <c r="IJ1" s="201"/>
      <c r="IK1" s="201"/>
      <c r="IL1" s="201"/>
      <c r="IM1" s="201"/>
      <c r="IN1" s="201"/>
      <c r="IO1" s="201"/>
      <c r="IP1" s="201"/>
      <c r="IQ1" s="201"/>
      <c r="IR1" s="201"/>
      <c r="IS1" s="201"/>
      <c r="IT1" s="201"/>
      <c r="IU1" s="201"/>
      <c r="IV1" s="201"/>
    </row>
    <row r="2" spans="1:256" ht="20.25" customHeight="1" x14ac:dyDescent="0.3">
      <c r="A2" s="201"/>
      <c r="B2" s="735" t="s">
        <v>1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  <c r="EC2" s="201"/>
      <c r="ED2" s="201"/>
      <c r="EE2" s="201"/>
      <c r="EF2" s="201"/>
      <c r="EG2" s="201"/>
      <c r="EH2" s="201"/>
      <c r="EI2" s="201"/>
      <c r="EJ2" s="201"/>
      <c r="EK2" s="201"/>
      <c r="EL2" s="201"/>
      <c r="EM2" s="201"/>
      <c r="EN2" s="201"/>
      <c r="EO2" s="201"/>
      <c r="EP2" s="201"/>
      <c r="EQ2" s="201"/>
      <c r="ER2" s="201"/>
      <c r="ES2" s="201"/>
      <c r="ET2" s="201"/>
      <c r="EU2" s="201"/>
      <c r="EV2" s="201"/>
      <c r="EW2" s="201"/>
      <c r="EX2" s="201"/>
      <c r="EY2" s="201"/>
      <c r="EZ2" s="201"/>
      <c r="FA2" s="201"/>
      <c r="FB2" s="201"/>
      <c r="FC2" s="201"/>
      <c r="FD2" s="201"/>
      <c r="FE2" s="201"/>
      <c r="FF2" s="201"/>
      <c r="FG2" s="201"/>
      <c r="FH2" s="201"/>
      <c r="FI2" s="201"/>
      <c r="FJ2" s="201"/>
      <c r="FK2" s="201"/>
      <c r="FL2" s="201"/>
      <c r="FM2" s="201"/>
      <c r="FN2" s="201"/>
      <c r="FO2" s="201"/>
      <c r="FP2" s="201"/>
      <c r="FQ2" s="201"/>
      <c r="FR2" s="201"/>
      <c r="FS2" s="201"/>
      <c r="FT2" s="201"/>
      <c r="FU2" s="201"/>
      <c r="FV2" s="201"/>
      <c r="FW2" s="201"/>
      <c r="FX2" s="201"/>
      <c r="FY2" s="201"/>
      <c r="FZ2" s="201"/>
      <c r="GA2" s="201"/>
      <c r="GB2" s="201"/>
      <c r="GC2" s="201"/>
      <c r="GD2" s="201"/>
      <c r="GE2" s="201"/>
      <c r="GF2" s="201"/>
      <c r="GG2" s="201"/>
      <c r="GH2" s="201"/>
      <c r="GI2" s="201"/>
      <c r="GJ2" s="201"/>
      <c r="GK2" s="201"/>
      <c r="GL2" s="201"/>
      <c r="GM2" s="201"/>
      <c r="GN2" s="201"/>
      <c r="GO2" s="201"/>
      <c r="GP2" s="201"/>
      <c r="GQ2" s="201"/>
      <c r="GR2" s="201"/>
      <c r="GS2" s="201"/>
      <c r="GT2" s="201"/>
      <c r="GU2" s="201"/>
      <c r="GV2" s="201"/>
      <c r="GW2" s="201"/>
      <c r="GX2" s="201"/>
      <c r="GY2" s="201"/>
      <c r="GZ2" s="201"/>
      <c r="HA2" s="201"/>
      <c r="HB2" s="201"/>
      <c r="HC2" s="201"/>
      <c r="HD2" s="201"/>
      <c r="HE2" s="201"/>
      <c r="HF2" s="201"/>
      <c r="HG2" s="201"/>
      <c r="HH2" s="201"/>
      <c r="HI2" s="201"/>
      <c r="HJ2" s="201"/>
      <c r="HK2" s="201"/>
      <c r="HL2" s="201"/>
      <c r="HM2" s="201"/>
      <c r="HN2" s="201"/>
      <c r="HO2" s="201"/>
      <c r="HP2" s="201"/>
      <c r="HQ2" s="201"/>
      <c r="HR2" s="201"/>
      <c r="HS2" s="201"/>
      <c r="HT2" s="201"/>
      <c r="HU2" s="201"/>
      <c r="HV2" s="201"/>
      <c r="HW2" s="201"/>
      <c r="HX2" s="201"/>
      <c r="HY2" s="201"/>
      <c r="HZ2" s="201"/>
      <c r="IA2" s="201"/>
      <c r="IB2" s="201"/>
      <c r="IC2" s="201"/>
      <c r="ID2" s="201"/>
      <c r="IE2" s="201"/>
      <c r="IF2" s="201"/>
      <c r="IG2" s="201"/>
      <c r="IH2" s="201"/>
      <c r="II2" s="201"/>
      <c r="IJ2" s="201"/>
      <c r="IK2" s="201"/>
      <c r="IL2" s="201"/>
      <c r="IM2" s="201"/>
      <c r="IN2" s="201"/>
      <c r="IO2" s="201"/>
      <c r="IP2" s="201"/>
      <c r="IQ2" s="201"/>
      <c r="IR2" s="201"/>
      <c r="IS2" s="201"/>
      <c r="IT2" s="201"/>
      <c r="IU2" s="201"/>
      <c r="IV2" s="201"/>
    </row>
    <row r="3" spans="1:256" x14ac:dyDescent="0.25">
      <c r="A3" s="201"/>
      <c r="B3" s="512"/>
      <c r="C3" s="512"/>
      <c r="D3" s="512"/>
      <c r="E3" s="513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  <c r="CN3" s="201"/>
      <c r="CO3" s="201"/>
      <c r="CP3" s="201"/>
      <c r="CQ3" s="201"/>
      <c r="CR3" s="201"/>
      <c r="CS3" s="201"/>
      <c r="CT3" s="201"/>
      <c r="CU3" s="201"/>
      <c r="CV3" s="201"/>
      <c r="CW3" s="201"/>
      <c r="CX3" s="201"/>
      <c r="CY3" s="201"/>
      <c r="CZ3" s="201"/>
      <c r="DA3" s="201"/>
      <c r="DB3" s="201"/>
      <c r="DC3" s="201"/>
      <c r="DD3" s="201"/>
      <c r="DE3" s="201"/>
      <c r="DF3" s="201"/>
      <c r="DG3" s="201"/>
      <c r="DH3" s="201"/>
      <c r="DI3" s="201"/>
      <c r="DJ3" s="201"/>
      <c r="DK3" s="201"/>
      <c r="DL3" s="201"/>
      <c r="DM3" s="201"/>
      <c r="DN3" s="201"/>
      <c r="DO3" s="201"/>
      <c r="DP3" s="201"/>
      <c r="DQ3" s="201"/>
      <c r="DR3" s="201"/>
      <c r="DS3" s="201"/>
      <c r="DT3" s="201"/>
      <c r="DU3" s="201"/>
      <c r="DV3" s="201"/>
      <c r="DW3" s="201"/>
      <c r="DX3" s="201"/>
      <c r="DY3" s="201"/>
      <c r="DZ3" s="201"/>
      <c r="EA3" s="201"/>
      <c r="EB3" s="201"/>
      <c r="EC3" s="201"/>
      <c r="ED3" s="201"/>
      <c r="EE3" s="201"/>
      <c r="EF3" s="201"/>
      <c r="EG3" s="201"/>
      <c r="EH3" s="201"/>
      <c r="EI3" s="201"/>
      <c r="EJ3" s="201"/>
      <c r="EK3" s="201"/>
      <c r="EL3" s="201"/>
      <c r="EM3" s="201"/>
      <c r="EN3" s="201"/>
      <c r="EO3" s="201"/>
      <c r="EP3" s="201"/>
      <c r="EQ3" s="201"/>
      <c r="ER3" s="201"/>
      <c r="ES3" s="201"/>
      <c r="ET3" s="201"/>
      <c r="EU3" s="201"/>
      <c r="EV3" s="201"/>
      <c r="EW3" s="201"/>
      <c r="EX3" s="201"/>
      <c r="EY3" s="201"/>
      <c r="EZ3" s="201"/>
      <c r="FA3" s="201"/>
      <c r="FB3" s="201"/>
      <c r="FC3" s="201"/>
      <c r="FD3" s="201"/>
      <c r="FE3" s="201"/>
      <c r="FF3" s="201"/>
      <c r="FG3" s="201"/>
      <c r="FH3" s="201"/>
      <c r="FI3" s="201"/>
      <c r="FJ3" s="201"/>
      <c r="FK3" s="201"/>
      <c r="FL3" s="201"/>
      <c r="FM3" s="201"/>
      <c r="FN3" s="201"/>
      <c r="FO3" s="201"/>
      <c r="FP3" s="201"/>
      <c r="FQ3" s="201"/>
      <c r="FR3" s="201"/>
      <c r="FS3" s="201"/>
      <c r="FT3" s="201"/>
      <c r="FU3" s="201"/>
      <c r="FV3" s="201"/>
      <c r="FW3" s="201"/>
      <c r="FX3" s="201"/>
      <c r="FY3" s="201"/>
      <c r="FZ3" s="201"/>
      <c r="GA3" s="201"/>
      <c r="GB3" s="201"/>
      <c r="GC3" s="201"/>
      <c r="GD3" s="201"/>
      <c r="GE3" s="201"/>
      <c r="GF3" s="201"/>
      <c r="GG3" s="201"/>
      <c r="GH3" s="201"/>
      <c r="GI3" s="201"/>
      <c r="GJ3" s="201"/>
      <c r="GK3" s="201"/>
      <c r="GL3" s="201"/>
      <c r="GM3" s="201"/>
      <c r="GN3" s="201"/>
      <c r="GO3" s="201"/>
      <c r="GP3" s="201"/>
      <c r="GQ3" s="201"/>
      <c r="GR3" s="201"/>
      <c r="GS3" s="201"/>
      <c r="GT3" s="201"/>
      <c r="GU3" s="201"/>
      <c r="GV3" s="201"/>
      <c r="GW3" s="201"/>
      <c r="GX3" s="201"/>
      <c r="GY3" s="201"/>
      <c r="GZ3" s="201"/>
      <c r="HA3" s="201"/>
      <c r="HB3" s="201"/>
      <c r="HC3" s="201"/>
      <c r="HD3" s="201"/>
      <c r="HE3" s="201"/>
      <c r="HF3" s="201"/>
      <c r="HG3" s="201"/>
      <c r="HH3" s="201"/>
      <c r="HI3" s="201"/>
      <c r="HJ3" s="201"/>
      <c r="HK3" s="201"/>
      <c r="HL3" s="201"/>
      <c r="HM3" s="201"/>
      <c r="HN3" s="201"/>
      <c r="HO3" s="201"/>
      <c r="HP3" s="201"/>
      <c r="HQ3" s="201"/>
      <c r="HR3" s="201"/>
      <c r="HS3" s="201"/>
      <c r="HT3" s="201"/>
      <c r="HU3" s="201"/>
      <c r="HV3" s="201"/>
      <c r="HW3" s="201"/>
      <c r="HX3" s="201"/>
      <c r="HY3" s="201"/>
      <c r="HZ3" s="201"/>
      <c r="IA3" s="201"/>
      <c r="IB3" s="201"/>
      <c r="IC3" s="201"/>
      <c r="ID3" s="201"/>
      <c r="IE3" s="201"/>
      <c r="IF3" s="201"/>
      <c r="IG3" s="201"/>
      <c r="IH3" s="201"/>
      <c r="II3" s="201"/>
      <c r="IJ3" s="201"/>
      <c r="IK3" s="201"/>
      <c r="IL3" s="201"/>
      <c r="IM3" s="201"/>
      <c r="IN3" s="201"/>
      <c r="IO3" s="201"/>
      <c r="IP3" s="201"/>
      <c r="IQ3" s="201"/>
      <c r="IR3" s="201"/>
      <c r="IS3" s="201"/>
      <c r="IT3" s="201"/>
      <c r="IU3" s="201"/>
      <c r="IV3" s="201"/>
    </row>
    <row r="4" spans="1:256" ht="39" customHeight="1" x14ac:dyDescent="0.25">
      <c r="A4" s="201"/>
      <c r="B4" s="736" t="s">
        <v>47</v>
      </c>
      <c r="C4" s="737"/>
      <c r="D4" s="738"/>
      <c r="E4" s="547" t="s">
        <v>3</v>
      </c>
      <c r="F4" s="548" t="s">
        <v>4</v>
      </c>
      <c r="G4" s="548" t="s">
        <v>5</v>
      </c>
      <c r="H4" s="548" t="s">
        <v>6</v>
      </c>
      <c r="I4" s="548" t="s">
        <v>7</v>
      </c>
      <c r="J4" s="548" t="s">
        <v>8</v>
      </c>
      <c r="K4" s="548" t="s">
        <v>9</v>
      </c>
      <c r="L4" s="548" t="s">
        <v>10</v>
      </c>
      <c r="M4" s="548" t="s">
        <v>11</v>
      </c>
      <c r="N4" s="548" t="s">
        <v>12</v>
      </c>
      <c r="O4" s="548" t="s">
        <v>13</v>
      </c>
      <c r="P4" s="548" t="s">
        <v>14</v>
      </c>
      <c r="Q4" s="714" t="s">
        <v>15</v>
      </c>
      <c r="R4" s="536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1"/>
      <c r="EP4" s="201"/>
      <c r="EQ4" s="201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1"/>
      <c r="GS4" s="201"/>
      <c r="GT4" s="201"/>
      <c r="GU4" s="201"/>
      <c r="GV4" s="201"/>
      <c r="GW4" s="201"/>
      <c r="GX4" s="201"/>
      <c r="GY4" s="201"/>
      <c r="GZ4" s="201"/>
      <c r="HA4" s="201"/>
      <c r="HB4" s="201"/>
      <c r="HC4" s="201"/>
      <c r="HD4" s="201"/>
      <c r="HE4" s="201"/>
      <c r="HF4" s="201"/>
      <c r="HG4" s="201"/>
      <c r="HH4" s="201"/>
      <c r="HI4" s="201"/>
      <c r="HJ4" s="201"/>
      <c r="HK4" s="201"/>
      <c r="HL4" s="201"/>
      <c r="HM4" s="201"/>
      <c r="HN4" s="201"/>
      <c r="HO4" s="201"/>
      <c r="HP4" s="201"/>
      <c r="HQ4" s="201"/>
      <c r="HR4" s="201"/>
      <c r="HS4" s="201"/>
      <c r="HT4" s="201"/>
      <c r="HU4" s="201"/>
      <c r="HV4" s="201"/>
      <c r="HW4" s="201"/>
      <c r="HX4" s="201"/>
      <c r="HY4" s="201"/>
      <c r="HZ4" s="201"/>
      <c r="IA4" s="201"/>
      <c r="IB4" s="201"/>
      <c r="IC4" s="201"/>
      <c r="ID4" s="201"/>
      <c r="IE4" s="201"/>
      <c r="IF4" s="201"/>
      <c r="IG4" s="201"/>
      <c r="IH4" s="201"/>
      <c r="II4" s="201"/>
      <c r="IJ4" s="201"/>
      <c r="IK4" s="201"/>
      <c r="IL4" s="201"/>
      <c r="IM4" s="201"/>
      <c r="IN4" s="201"/>
      <c r="IO4" s="201"/>
      <c r="IP4" s="201"/>
      <c r="IQ4" s="201"/>
      <c r="IR4" s="201"/>
      <c r="IS4" s="201"/>
      <c r="IT4" s="201"/>
      <c r="IU4" s="201"/>
      <c r="IV4" s="201"/>
    </row>
    <row r="5" spans="1:256" ht="15.75" x14ac:dyDescent="0.25">
      <c r="A5" s="201"/>
      <c r="B5" s="549"/>
      <c r="C5" s="550"/>
      <c r="D5" s="550"/>
      <c r="E5" s="551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35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201"/>
      <c r="GJ5" s="201"/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201"/>
      <c r="HE5" s="201"/>
      <c r="HF5" s="201"/>
      <c r="HG5" s="201"/>
      <c r="HH5" s="201"/>
      <c r="HI5" s="201"/>
      <c r="HJ5" s="201"/>
      <c r="HK5" s="201"/>
      <c r="HL5" s="201"/>
      <c r="HM5" s="201"/>
      <c r="HN5" s="201"/>
      <c r="HO5" s="201"/>
      <c r="HP5" s="201"/>
      <c r="HQ5" s="201"/>
      <c r="HR5" s="201"/>
      <c r="HS5" s="201"/>
      <c r="HT5" s="201"/>
      <c r="HU5" s="201"/>
      <c r="HV5" s="201"/>
      <c r="HW5" s="201"/>
      <c r="HX5" s="201"/>
      <c r="HY5" s="201"/>
      <c r="HZ5" s="201"/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  <c r="IN5" s="201"/>
      <c r="IO5" s="201"/>
      <c r="IP5" s="201"/>
      <c r="IQ5" s="201"/>
      <c r="IR5" s="201"/>
      <c r="IS5" s="201"/>
      <c r="IT5" s="201"/>
      <c r="IU5" s="201"/>
      <c r="IV5" s="201"/>
    </row>
    <row r="6" spans="1:256" ht="15.75" x14ac:dyDescent="0.25">
      <c r="A6" s="201"/>
      <c r="B6" s="739" t="s">
        <v>3</v>
      </c>
      <c r="C6" s="740"/>
      <c r="D6" s="740"/>
      <c r="E6" s="553">
        <f t="shared" ref="E6:Q6" si="0">+E8+E17+E31+E38</f>
        <v>20587.115761000001</v>
      </c>
      <c r="F6" s="553">
        <f t="shared" si="0"/>
        <v>1697.0323980000003</v>
      </c>
      <c r="G6" s="553">
        <f t="shared" si="0"/>
        <v>1484.789301</v>
      </c>
      <c r="H6" s="553">
        <f t="shared" si="0"/>
        <v>1777.484641</v>
      </c>
      <c r="I6" s="553">
        <f t="shared" si="0"/>
        <v>1688.2639999999999</v>
      </c>
      <c r="J6" s="553">
        <f t="shared" si="0"/>
        <v>1812.44</v>
      </c>
      <c r="K6" s="553">
        <f t="shared" si="0"/>
        <v>1924.7372589999998</v>
      </c>
      <c r="L6" s="553">
        <f t="shared" si="0"/>
        <v>1855.4746119999998</v>
      </c>
      <c r="M6" s="553">
        <f t="shared" si="0"/>
        <v>1631.649343</v>
      </c>
      <c r="N6" s="553">
        <f t="shared" si="0"/>
        <v>1859.7140479999998</v>
      </c>
      <c r="O6" s="553">
        <f t="shared" si="0"/>
        <v>1300.7118200000002</v>
      </c>
      <c r="P6" s="553">
        <f t="shared" si="0"/>
        <v>1237.6907779999999</v>
      </c>
      <c r="Q6" s="553">
        <f t="shared" si="0"/>
        <v>2317.1275609999998</v>
      </c>
      <c r="R6" s="514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201"/>
      <c r="HA6" s="201"/>
      <c r="HB6" s="201"/>
      <c r="HC6" s="201"/>
      <c r="HD6" s="201"/>
      <c r="HE6" s="201"/>
      <c r="HF6" s="201"/>
      <c r="HG6" s="201"/>
      <c r="HH6" s="201"/>
      <c r="HI6" s="201"/>
      <c r="HJ6" s="201"/>
      <c r="HK6" s="201"/>
      <c r="HL6" s="201"/>
      <c r="HM6" s="201"/>
      <c r="HN6" s="201"/>
      <c r="HO6" s="201"/>
      <c r="HP6" s="201"/>
      <c r="HQ6" s="201"/>
      <c r="HR6" s="201"/>
      <c r="HS6" s="201"/>
      <c r="HT6" s="201"/>
      <c r="HU6" s="201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  <c r="IN6" s="201"/>
      <c r="IO6" s="201"/>
      <c r="IP6" s="201"/>
      <c r="IQ6" s="201"/>
      <c r="IR6" s="201"/>
      <c r="IS6" s="201"/>
      <c r="IT6" s="201"/>
      <c r="IU6" s="201"/>
      <c r="IV6" s="201"/>
    </row>
    <row r="7" spans="1:256" s="198" customFormat="1" ht="15.75" x14ac:dyDescent="0.25">
      <c r="B7" s="554"/>
      <c r="C7" s="555"/>
      <c r="D7" s="555"/>
      <c r="E7" s="556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515"/>
    </row>
    <row r="8" spans="1:256" ht="15.75" x14ac:dyDescent="0.25">
      <c r="B8" s="557"/>
      <c r="C8" s="558" t="s">
        <v>48</v>
      </c>
      <c r="D8" s="559"/>
      <c r="E8" s="553">
        <f t="shared" ref="E8:Q8" si="1">SUM(E10:E15)</f>
        <v>10584.331026999998</v>
      </c>
      <c r="F8" s="553">
        <f t="shared" si="1"/>
        <v>1184.9023980000002</v>
      </c>
      <c r="G8" s="553">
        <f t="shared" si="1"/>
        <v>1190.125</v>
      </c>
      <c r="H8" s="553">
        <f t="shared" si="1"/>
        <v>813.48500000000001</v>
      </c>
      <c r="I8" s="553">
        <f t="shared" si="1"/>
        <v>802.23</v>
      </c>
      <c r="J8" s="553">
        <f t="shared" si="1"/>
        <v>603.31999999999994</v>
      </c>
      <c r="K8" s="553">
        <f t="shared" si="1"/>
        <v>755.78499999999997</v>
      </c>
      <c r="L8" s="553">
        <f t="shared" si="1"/>
        <v>936.48</v>
      </c>
      <c r="M8" s="553">
        <f t="shared" si="1"/>
        <v>888.32362899999998</v>
      </c>
      <c r="N8" s="553">
        <f t="shared" si="1"/>
        <v>1116.4099999999999</v>
      </c>
      <c r="O8" s="553">
        <f t="shared" si="1"/>
        <v>866.62</v>
      </c>
      <c r="P8" s="553">
        <f t="shared" si="1"/>
        <v>290.77</v>
      </c>
      <c r="Q8" s="553">
        <f t="shared" si="1"/>
        <v>1135.8800000000001</v>
      </c>
      <c r="R8" s="514"/>
    </row>
    <row r="9" spans="1:256" ht="9" customHeight="1" x14ac:dyDescent="0.2">
      <c r="B9" s="517"/>
      <c r="C9" s="518"/>
      <c r="D9" s="519"/>
      <c r="E9" s="537"/>
      <c r="F9" s="538"/>
      <c r="G9" s="538"/>
      <c r="H9" s="538"/>
      <c r="I9" s="539"/>
      <c r="J9" s="539"/>
      <c r="K9" s="538"/>
      <c r="L9" s="538"/>
      <c r="M9" s="538"/>
      <c r="N9" s="538"/>
      <c r="O9" s="538"/>
      <c r="P9" s="538"/>
      <c r="Q9" s="540"/>
      <c r="R9" s="520"/>
    </row>
    <row r="10" spans="1:256" ht="14.25" x14ac:dyDescent="0.2">
      <c r="B10" s="517"/>
      <c r="C10" s="518"/>
      <c r="D10" s="647" t="s">
        <v>49</v>
      </c>
      <c r="E10" s="540">
        <f t="shared" ref="E10:E15" si="2">SUM(F10:Q10)</f>
        <v>863.16654800000003</v>
      </c>
      <c r="F10" s="543">
        <v>312.282398</v>
      </c>
      <c r="G10" s="543">
        <v>53.9</v>
      </c>
      <c r="H10" s="543" t="s">
        <v>53</v>
      </c>
      <c r="I10" s="543" t="s">
        <v>53</v>
      </c>
      <c r="J10" s="543" t="s">
        <v>53</v>
      </c>
      <c r="K10" s="543">
        <v>47.61</v>
      </c>
      <c r="L10" s="543" t="s">
        <v>53</v>
      </c>
      <c r="M10" s="543">
        <v>117.64415</v>
      </c>
      <c r="N10" s="543">
        <v>179.56</v>
      </c>
      <c r="O10" s="543">
        <v>56.68</v>
      </c>
      <c r="P10" s="543">
        <v>83.89</v>
      </c>
      <c r="Q10" s="543">
        <v>11.6</v>
      </c>
      <c r="R10" s="520"/>
    </row>
    <row r="11" spans="1:256" ht="14.25" x14ac:dyDescent="0.2">
      <c r="B11" s="517"/>
      <c r="C11" s="518"/>
      <c r="D11" s="648" t="s">
        <v>51</v>
      </c>
      <c r="E11" s="540">
        <f t="shared" si="2"/>
        <v>1985.2300000000002</v>
      </c>
      <c r="F11" s="543">
        <v>160.61000000000001</v>
      </c>
      <c r="G11" s="543">
        <v>309.11</v>
      </c>
      <c r="H11" s="543">
        <v>228.7</v>
      </c>
      <c r="I11" s="543">
        <v>102.31</v>
      </c>
      <c r="J11" s="543">
        <v>59.445</v>
      </c>
      <c r="K11" s="543">
        <v>171.36</v>
      </c>
      <c r="L11" s="543">
        <v>166.97</v>
      </c>
      <c r="M11" s="543">
        <v>186.86500000000001</v>
      </c>
      <c r="N11" s="543">
        <v>162.19999999999999</v>
      </c>
      <c r="O11" s="543">
        <v>287.48</v>
      </c>
      <c r="P11" s="543">
        <v>71.150000000000006</v>
      </c>
      <c r="Q11" s="543">
        <v>79.03</v>
      </c>
      <c r="R11" s="520"/>
    </row>
    <row r="12" spans="1:256" ht="14.25" x14ac:dyDescent="0.2">
      <c r="B12" s="517"/>
      <c r="C12" s="518"/>
      <c r="D12" s="648" t="s">
        <v>56</v>
      </c>
      <c r="E12" s="540">
        <f t="shared" si="2"/>
        <v>6497.8744789999992</v>
      </c>
      <c r="F12" s="543">
        <v>381.28500000000003</v>
      </c>
      <c r="G12" s="543">
        <v>478.23500000000001</v>
      </c>
      <c r="H12" s="543">
        <v>507.13499999999999</v>
      </c>
      <c r="I12" s="543">
        <v>562.67999999999995</v>
      </c>
      <c r="J12" s="543">
        <v>386.08499999999998</v>
      </c>
      <c r="K12" s="543">
        <v>438.03</v>
      </c>
      <c r="L12" s="543">
        <v>769.51</v>
      </c>
      <c r="M12" s="543">
        <v>544.824479</v>
      </c>
      <c r="N12" s="543">
        <v>774.65</v>
      </c>
      <c r="O12" s="543">
        <v>474.46</v>
      </c>
      <c r="P12" s="543">
        <v>135.72999999999999</v>
      </c>
      <c r="Q12" s="543">
        <v>1045.25</v>
      </c>
      <c r="R12" s="520"/>
    </row>
    <row r="13" spans="1:256" ht="14.25" x14ac:dyDescent="0.2">
      <c r="B13" s="517"/>
      <c r="C13" s="518"/>
      <c r="D13" s="648" t="s">
        <v>59</v>
      </c>
      <c r="E13" s="540">
        <f t="shared" si="2"/>
        <v>1054.99</v>
      </c>
      <c r="F13" s="543">
        <v>330.72500000000002</v>
      </c>
      <c r="G13" s="543">
        <v>213.81</v>
      </c>
      <c r="H13" s="543">
        <v>77.650000000000006</v>
      </c>
      <c r="I13" s="543">
        <v>137.24</v>
      </c>
      <c r="J13" s="543">
        <v>157.79</v>
      </c>
      <c r="K13" s="543">
        <v>98.784999999999997</v>
      </c>
      <c r="L13" s="543" t="s">
        <v>53</v>
      </c>
      <c r="M13" s="543">
        <v>38.99</v>
      </c>
      <c r="N13" s="543" t="s">
        <v>53</v>
      </c>
      <c r="O13" s="543" t="s">
        <v>53</v>
      </c>
      <c r="P13" s="543" t="s">
        <v>53</v>
      </c>
      <c r="Q13" s="543" t="s">
        <v>53</v>
      </c>
      <c r="R13" s="520"/>
    </row>
    <row r="14" spans="1:256" ht="14.25" x14ac:dyDescent="0.2">
      <c r="B14" s="517"/>
      <c r="C14" s="518"/>
      <c r="D14" s="648" t="s">
        <v>57</v>
      </c>
      <c r="E14" s="540">
        <f t="shared" si="2"/>
        <v>135.07</v>
      </c>
      <c r="F14" s="543" t="s">
        <v>53</v>
      </c>
      <c r="G14" s="543">
        <v>135.07</v>
      </c>
      <c r="H14" s="543" t="s">
        <v>53</v>
      </c>
      <c r="I14" s="543" t="s">
        <v>53</v>
      </c>
      <c r="J14" s="543" t="s">
        <v>53</v>
      </c>
      <c r="K14" s="543" t="s">
        <v>53</v>
      </c>
      <c r="L14" s="543" t="s">
        <v>53</v>
      </c>
      <c r="M14" s="543" t="s">
        <v>53</v>
      </c>
      <c r="N14" s="543" t="s">
        <v>53</v>
      </c>
      <c r="O14" s="543" t="s">
        <v>53</v>
      </c>
      <c r="P14" s="543" t="s">
        <v>53</v>
      </c>
      <c r="Q14" s="543" t="s">
        <v>53</v>
      </c>
      <c r="R14" s="520"/>
    </row>
    <row r="15" spans="1:256" ht="14.25" x14ac:dyDescent="0.2">
      <c r="B15" s="517"/>
      <c r="C15" s="518"/>
      <c r="D15" s="648" t="s">
        <v>30</v>
      </c>
      <c r="E15" s="540">
        <f t="shared" si="2"/>
        <v>48</v>
      </c>
      <c r="F15" s="538" t="s">
        <v>53</v>
      </c>
      <c r="G15" s="538" t="s">
        <v>53</v>
      </c>
      <c r="H15" s="538" t="s">
        <v>53</v>
      </c>
      <c r="I15" s="538" t="s">
        <v>53</v>
      </c>
      <c r="J15" s="538" t="s">
        <v>53</v>
      </c>
      <c r="K15" s="538" t="s">
        <v>53</v>
      </c>
      <c r="L15" s="538" t="s">
        <v>53</v>
      </c>
      <c r="M15" s="538" t="s">
        <v>53</v>
      </c>
      <c r="N15" s="538" t="s">
        <v>53</v>
      </c>
      <c r="O15" s="538">
        <v>48</v>
      </c>
      <c r="P15" s="538" t="s">
        <v>53</v>
      </c>
      <c r="Q15" s="538" t="s">
        <v>53</v>
      </c>
      <c r="R15" s="520"/>
      <c r="U15" s="212"/>
    </row>
    <row r="16" spans="1:256" ht="14.25" x14ac:dyDescent="0.2">
      <c r="B16" s="522"/>
      <c r="C16" s="518"/>
      <c r="D16" s="460"/>
      <c r="E16" s="540"/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0"/>
      <c r="R16" s="520"/>
    </row>
    <row r="17" spans="2:19" ht="15.75" x14ac:dyDescent="0.25">
      <c r="B17" s="524"/>
      <c r="C17" s="516" t="s">
        <v>68</v>
      </c>
      <c r="D17" s="559"/>
      <c r="E17" s="553">
        <f t="shared" ref="E17:Q17" si="3">SUM(E19:E29)</f>
        <v>9595.0655990000014</v>
      </c>
      <c r="F17" s="553">
        <f t="shared" si="3"/>
        <v>512.13000000000011</v>
      </c>
      <c r="G17" s="553">
        <f t="shared" si="3"/>
        <v>294.66430099999997</v>
      </c>
      <c r="H17" s="553">
        <f t="shared" si="3"/>
        <v>963.99964100000011</v>
      </c>
      <c r="I17" s="553">
        <f t="shared" si="3"/>
        <v>805.21399999999994</v>
      </c>
      <c r="J17" s="553">
        <f t="shared" si="3"/>
        <v>1132.98</v>
      </c>
      <c r="K17" s="553">
        <f t="shared" si="3"/>
        <v>1042.842259</v>
      </c>
      <c r="L17" s="553">
        <f t="shared" si="3"/>
        <v>875.11952299999984</v>
      </c>
      <c r="M17" s="553">
        <f t="shared" si="3"/>
        <v>743.32571400000006</v>
      </c>
      <c r="N17" s="553">
        <f t="shared" si="3"/>
        <v>727.52621799999997</v>
      </c>
      <c r="O17" s="553">
        <f t="shared" si="3"/>
        <v>412.49900000000002</v>
      </c>
      <c r="P17" s="553">
        <f t="shared" si="3"/>
        <v>920.13260400000001</v>
      </c>
      <c r="Q17" s="553">
        <f t="shared" si="3"/>
        <v>1164.632339</v>
      </c>
      <c r="R17" s="560"/>
      <c r="S17" s="561"/>
    </row>
    <row r="18" spans="2:19" ht="14.25" x14ac:dyDescent="0.2">
      <c r="B18" s="522"/>
      <c r="C18" s="518"/>
      <c r="D18" s="518"/>
      <c r="E18" s="538"/>
      <c r="F18" s="538"/>
      <c r="G18" s="538"/>
      <c r="H18" s="538"/>
      <c r="I18" s="539"/>
      <c r="J18" s="539"/>
      <c r="K18" s="538"/>
      <c r="L18" s="538"/>
      <c r="M18" s="538"/>
      <c r="N18" s="538"/>
      <c r="O18" s="538"/>
      <c r="P18" s="538"/>
      <c r="Q18" s="540"/>
      <c r="R18" s="520"/>
    </row>
    <row r="19" spans="2:19" ht="14.25" x14ac:dyDescent="0.2">
      <c r="B19" s="517"/>
      <c r="C19" s="518"/>
      <c r="D19" s="647" t="s">
        <v>75</v>
      </c>
      <c r="E19" s="540">
        <f t="shared" ref="E19:E29" si="4">SUM(F19:Q19)</f>
        <v>3112.7049999999999</v>
      </c>
      <c r="F19" s="543">
        <v>174.89</v>
      </c>
      <c r="G19" s="543">
        <v>30</v>
      </c>
      <c r="H19" s="543">
        <v>548.19500000000005</v>
      </c>
      <c r="I19" s="543">
        <v>495.23</v>
      </c>
      <c r="J19" s="543">
        <v>611.15</v>
      </c>
      <c r="K19" s="543">
        <v>510.85</v>
      </c>
      <c r="L19" s="543">
        <v>235.84</v>
      </c>
      <c r="M19" s="543">
        <v>57.42</v>
      </c>
      <c r="N19" s="543">
        <v>50</v>
      </c>
      <c r="O19" s="543">
        <v>89.91</v>
      </c>
      <c r="P19" s="543">
        <v>169.33</v>
      </c>
      <c r="Q19" s="543">
        <v>139.88999999999999</v>
      </c>
      <c r="R19" s="520"/>
    </row>
    <row r="20" spans="2:19" ht="14.25" x14ac:dyDescent="0.2">
      <c r="B20" s="517"/>
      <c r="C20" s="518"/>
      <c r="D20" s="647" t="s">
        <v>77</v>
      </c>
      <c r="E20" s="540">
        <f t="shared" si="4"/>
        <v>3009.5169729999998</v>
      </c>
      <c r="F20" s="538">
        <v>108.84</v>
      </c>
      <c r="G20" s="538">
        <v>81.58</v>
      </c>
      <c r="H20" s="538">
        <v>86.32</v>
      </c>
      <c r="I20" s="538">
        <v>211.99</v>
      </c>
      <c r="J20" s="538">
        <v>314.33</v>
      </c>
      <c r="K20" s="538">
        <v>349.54</v>
      </c>
      <c r="L20" s="538">
        <v>348.95</v>
      </c>
      <c r="M20" s="538">
        <v>347.22</v>
      </c>
      <c r="N20" s="538">
        <v>271.8</v>
      </c>
      <c r="O20" s="538">
        <v>105.14</v>
      </c>
      <c r="P20" s="538">
        <v>298.31697300000002</v>
      </c>
      <c r="Q20" s="538">
        <v>485.49</v>
      </c>
      <c r="R20" s="520"/>
    </row>
    <row r="21" spans="2:19" ht="14.25" x14ac:dyDescent="0.2">
      <c r="B21" s="517"/>
      <c r="C21" s="518"/>
      <c r="D21" s="647" t="s">
        <v>108</v>
      </c>
      <c r="E21" s="540">
        <f t="shared" si="4"/>
        <v>838.51600000000008</v>
      </c>
      <c r="F21" s="538">
        <v>24.54</v>
      </c>
      <c r="G21" s="538" t="s">
        <v>53</v>
      </c>
      <c r="H21" s="538">
        <v>118.03400000000001</v>
      </c>
      <c r="I21" s="538">
        <v>60.204000000000001</v>
      </c>
      <c r="J21" s="538">
        <v>29.96</v>
      </c>
      <c r="K21" s="538">
        <v>45.6</v>
      </c>
      <c r="L21" s="538">
        <v>47.14</v>
      </c>
      <c r="M21" s="538">
        <v>138.04</v>
      </c>
      <c r="N21" s="538">
        <v>112.69</v>
      </c>
      <c r="O21" s="538">
        <v>25.5</v>
      </c>
      <c r="P21" s="538">
        <v>123.32599999999999</v>
      </c>
      <c r="Q21" s="538">
        <v>113.482</v>
      </c>
      <c r="R21" s="520"/>
    </row>
    <row r="22" spans="2:19" ht="14.25" x14ac:dyDescent="0.2">
      <c r="B22" s="517"/>
      <c r="C22" s="518"/>
      <c r="D22" s="647" t="s">
        <v>69</v>
      </c>
      <c r="E22" s="540">
        <f t="shared" si="4"/>
        <v>882.1607479999999</v>
      </c>
      <c r="F22" s="543">
        <v>20.12</v>
      </c>
      <c r="G22" s="543">
        <v>80.572839999999999</v>
      </c>
      <c r="H22" s="543">
        <v>81.168429000000003</v>
      </c>
      <c r="I22" s="543">
        <v>37.79</v>
      </c>
      <c r="J22" s="543">
        <v>134.44</v>
      </c>
      <c r="K22" s="543">
        <v>51.27</v>
      </c>
      <c r="L22" s="543">
        <v>184.12952300000001</v>
      </c>
      <c r="M22" s="543">
        <v>11.685714000000001</v>
      </c>
      <c r="N22" s="543">
        <v>111.901307</v>
      </c>
      <c r="O22" s="543">
        <v>59.19</v>
      </c>
      <c r="P22" s="543">
        <v>43.491235000000003</v>
      </c>
      <c r="Q22" s="543">
        <v>66.401700000000005</v>
      </c>
      <c r="R22" s="520"/>
    </row>
    <row r="23" spans="2:19" ht="14.25" x14ac:dyDescent="0.2">
      <c r="B23" s="517"/>
      <c r="C23" s="518"/>
      <c r="D23" s="647" t="s">
        <v>109</v>
      </c>
      <c r="E23" s="540">
        <f t="shared" si="4"/>
        <v>706.855324</v>
      </c>
      <c r="F23" s="543">
        <v>118.68</v>
      </c>
      <c r="G23" s="543">
        <v>58.3</v>
      </c>
      <c r="H23" s="543" t="s">
        <v>53</v>
      </c>
      <c r="I23" s="543" t="s">
        <v>53</v>
      </c>
      <c r="J23" s="543" t="s">
        <v>53</v>
      </c>
      <c r="K23" s="543" t="s">
        <v>53</v>
      </c>
      <c r="L23" s="543">
        <v>59.06</v>
      </c>
      <c r="M23" s="543">
        <v>59.09</v>
      </c>
      <c r="N23" s="543">
        <v>59.18</v>
      </c>
      <c r="O23" s="543">
        <v>19.760000000000002</v>
      </c>
      <c r="P23" s="543">
        <v>98.09</v>
      </c>
      <c r="Q23" s="543">
        <v>234.695324</v>
      </c>
      <c r="R23" s="520"/>
    </row>
    <row r="24" spans="2:19" ht="14.25" x14ac:dyDescent="0.2">
      <c r="B24" s="517"/>
      <c r="C24" s="518"/>
      <c r="D24" s="647" t="s">
        <v>83</v>
      </c>
      <c r="E24" s="540">
        <f t="shared" si="4"/>
        <v>4.9438930000000001</v>
      </c>
      <c r="F24" s="543" t="s">
        <v>53</v>
      </c>
      <c r="G24" s="543" t="s">
        <v>53</v>
      </c>
      <c r="H24" s="543" t="s">
        <v>53</v>
      </c>
      <c r="I24" s="543" t="s">
        <v>53</v>
      </c>
      <c r="J24" s="543" t="s">
        <v>53</v>
      </c>
      <c r="K24" s="543" t="s">
        <v>53</v>
      </c>
      <c r="L24" s="543" t="s">
        <v>53</v>
      </c>
      <c r="M24" s="543" t="s">
        <v>53</v>
      </c>
      <c r="N24" s="543">
        <v>4.9438930000000001</v>
      </c>
      <c r="O24" s="543" t="s">
        <v>53</v>
      </c>
      <c r="P24" s="543" t="s">
        <v>53</v>
      </c>
      <c r="Q24" s="543" t="s">
        <v>53</v>
      </c>
      <c r="R24" s="520"/>
    </row>
    <row r="25" spans="2:19" ht="14.25" x14ac:dyDescent="0.2">
      <c r="B25" s="517"/>
      <c r="C25" s="518"/>
      <c r="D25" s="647" t="s">
        <v>72</v>
      </c>
      <c r="E25" s="540">
        <f t="shared" si="4"/>
        <v>672.87</v>
      </c>
      <c r="F25" s="543">
        <v>65.06</v>
      </c>
      <c r="G25" s="543">
        <v>43.38</v>
      </c>
      <c r="H25" s="543">
        <v>130.19999999999999</v>
      </c>
      <c r="I25" s="543" t="s">
        <v>53</v>
      </c>
      <c r="J25" s="543" t="s">
        <v>53</v>
      </c>
      <c r="K25" s="543">
        <v>64.930000000000007</v>
      </c>
      <c r="L25" s="543" t="s">
        <v>53</v>
      </c>
      <c r="M25" s="543">
        <v>129.87</v>
      </c>
      <c r="N25" s="543">
        <v>43.48</v>
      </c>
      <c r="O25" s="543">
        <v>65.28</v>
      </c>
      <c r="P25" s="543">
        <v>87.17</v>
      </c>
      <c r="Q25" s="543">
        <v>43.5</v>
      </c>
      <c r="R25" s="520"/>
    </row>
    <row r="26" spans="2:19" ht="14.25" x14ac:dyDescent="0.2">
      <c r="B26" s="517"/>
      <c r="C26" s="518"/>
      <c r="D26" s="647" t="s">
        <v>76</v>
      </c>
      <c r="E26" s="540">
        <f t="shared" si="4"/>
        <v>142.910932</v>
      </c>
      <c r="F26" s="543" t="s">
        <v>53</v>
      </c>
      <c r="G26" s="543">
        <v>0.83146100000000001</v>
      </c>
      <c r="H26" s="543">
        <v>8.2211999999999993E-2</v>
      </c>
      <c r="I26" s="543" t="s">
        <v>53</v>
      </c>
      <c r="J26" s="543">
        <v>22.84</v>
      </c>
      <c r="K26" s="543">
        <v>0.22225900000000001</v>
      </c>
      <c r="L26" s="543" t="s">
        <v>53</v>
      </c>
      <c r="M26" s="543" t="s">
        <v>53</v>
      </c>
      <c r="N26" s="543">
        <v>32.886000000000003</v>
      </c>
      <c r="O26" s="543">
        <v>7.1189999999999998</v>
      </c>
      <c r="P26" s="543">
        <v>78.930000000000007</v>
      </c>
      <c r="Q26" s="543" t="s">
        <v>53</v>
      </c>
      <c r="R26" s="520"/>
    </row>
    <row r="27" spans="2:19" ht="14.25" x14ac:dyDescent="0.2">
      <c r="B27" s="517"/>
      <c r="C27" s="518"/>
      <c r="D27" s="648" t="s">
        <v>79</v>
      </c>
      <c r="E27" s="540">
        <f t="shared" si="4"/>
        <v>0</v>
      </c>
      <c r="F27" s="538" t="s">
        <v>53</v>
      </c>
      <c r="G27" s="538" t="s">
        <v>53</v>
      </c>
      <c r="H27" s="538" t="s">
        <v>53</v>
      </c>
      <c r="I27" s="538" t="s">
        <v>53</v>
      </c>
      <c r="J27" s="538" t="s">
        <v>53</v>
      </c>
      <c r="K27" s="538" t="s">
        <v>53</v>
      </c>
      <c r="L27" s="538" t="s">
        <v>53</v>
      </c>
      <c r="M27" s="538" t="s">
        <v>53</v>
      </c>
      <c r="N27" s="538" t="s">
        <v>53</v>
      </c>
      <c r="O27" s="538" t="s">
        <v>53</v>
      </c>
      <c r="P27" s="538" t="s">
        <v>53</v>
      </c>
      <c r="Q27" s="538" t="s">
        <v>53</v>
      </c>
      <c r="R27" s="520"/>
    </row>
    <row r="28" spans="2:19" ht="14.25" x14ac:dyDescent="0.2">
      <c r="B28" s="526"/>
      <c r="C28" s="518"/>
      <c r="D28" s="648" t="s">
        <v>110</v>
      </c>
      <c r="E28" s="540">
        <f t="shared" si="4"/>
        <v>0</v>
      </c>
      <c r="F28" s="538" t="s">
        <v>53</v>
      </c>
      <c r="G28" s="538" t="s">
        <v>53</v>
      </c>
      <c r="H28" s="538" t="s">
        <v>53</v>
      </c>
      <c r="I28" s="538" t="s">
        <v>53</v>
      </c>
      <c r="J28" s="538" t="s">
        <v>53</v>
      </c>
      <c r="K28" s="538" t="s">
        <v>53</v>
      </c>
      <c r="L28" s="538" t="s">
        <v>53</v>
      </c>
      <c r="M28" s="538" t="s">
        <v>53</v>
      </c>
      <c r="N28" s="538" t="s">
        <v>53</v>
      </c>
      <c r="O28" s="538" t="s">
        <v>53</v>
      </c>
      <c r="P28" s="538" t="s">
        <v>53</v>
      </c>
      <c r="Q28" s="538" t="s">
        <v>53</v>
      </c>
      <c r="R28" s="520"/>
    </row>
    <row r="29" spans="2:19" ht="14.25" x14ac:dyDescent="0.2">
      <c r="B29" s="526"/>
      <c r="C29" s="518"/>
      <c r="D29" s="648" t="s">
        <v>30</v>
      </c>
      <c r="E29" s="540">
        <f t="shared" si="4"/>
        <v>224.5867290000001</v>
      </c>
      <c r="F29" s="540">
        <v>0</v>
      </c>
      <c r="G29" s="540">
        <v>0</v>
      </c>
      <c r="H29" s="540">
        <v>0</v>
      </c>
      <c r="I29" s="540">
        <v>0</v>
      </c>
      <c r="J29" s="540">
        <v>20.259999999999991</v>
      </c>
      <c r="K29" s="540">
        <v>20.42999999999995</v>
      </c>
      <c r="L29" s="540">
        <v>0</v>
      </c>
      <c r="M29" s="540">
        <v>0</v>
      </c>
      <c r="N29" s="540">
        <v>40.64501800000005</v>
      </c>
      <c r="O29" s="540">
        <v>40.600000000000023</v>
      </c>
      <c r="P29" s="540">
        <v>21.478396000000089</v>
      </c>
      <c r="Q29" s="540">
        <v>81.173315000000002</v>
      </c>
      <c r="R29" s="520"/>
    </row>
    <row r="30" spans="2:19" ht="14.25" x14ac:dyDescent="0.2">
      <c r="B30" s="527"/>
      <c r="C30" s="458"/>
      <c r="D30" s="458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20"/>
    </row>
    <row r="31" spans="2:19" ht="15.75" x14ac:dyDescent="0.25">
      <c r="B31" s="557"/>
      <c r="C31" s="558" t="s">
        <v>84</v>
      </c>
      <c r="D31" s="559"/>
      <c r="E31" s="562">
        <f>SUM(E33:E36)</f>
        <v>196.82313099999999</v>
      </c>
      <c r="F31" s="562">
        <f t="shared" ref="F31:Q31" si="5">SUM(F33:F35)</f>
        <v>0</v>
      </c>
      <c r="G31" s="562">
        <f t="shared" si="5"/>
        <v>0</v>
      </c>
      <c r="H31" s="562">
        <f t="shared" si="5"/>
        <v>0</v>
      </c>
      <c r="I31" s="562">
        <f t="shared" si="5"/>
        <v>0</v>
      </c>
      <c r="J31" s="562">
        <f t="shared" si="5"/>
        <v>0</v>
      </c>
      <c r="K31" s="562">
        <f>SUM(K33:K36)</f>
        <v>126.11</v>
      </c>
      <c r="L31" s="562">
        <f t="shared" si="5"/>
        <v>16.765089</v>
      </c>
      <c r="M31" s="562">
        <f t="shared" si="5"/>
        <v>0</v>
      </c>
      <c r="N31" s="562">
        <f t="shared" si="5"/>
        <v>15.739999999999998</v>
      </c>
      <c r="O31" s="562">
        <f t="shared" si="5"/>
        <v>21.592820000000003</v>
      </c>
      <c r="P31" s="562">
        <f t="shared" si="5"/>
        <v>0</v>
      </c>
      <c r="Q31" s="562">
        <f t="shared" si="5"/>
        <v>16.615221999999999</v>
      </c>
      <c r="R31" s="514"/>
    </row>
    <row r="32" spans="2:19" ht="12" customHeight="1" x14ac:dyDescent="0.2">
      <c r="B32" s="517"/>
      <c r="C32" s="518"/>
      <c r="D32" s="518"/>
      <c r="E32" s="540"/>
      <c r="F32" s="538"/>
      <c r="G32" s="538"/>
      <c r="H32" s="538"/>
      <c r="I32" s="539"/>
      <c r="J32" s="539"/>
      <c r="K32" s="538"/>
      <c r="L32" s="538"/>
      <c r="M32" s="538"/>
      <c r="N32" s="538"/>
      <c r="O32" s="538"/>
      <c r="P32" s="538"/>
      <c r="Q32" s="540"/>
      <c r="R32" s="520"/>
    </row>
    <row r="33" spans="1:18" ht="14.25" x14ac:dyDescent="0.2">
      <c r="B33" s="517"/>
      <c r="C33" s="518"/>
      <c r="D33" s="648" t="s">
        <v>88</v>
      </c>
      <c r="E33" s="540">
        <f t="shared" ref="E33:E36" si="6">SUM(F33:Q33)</f>
        <v>49.885631000000004</v>
      </c>
      <c r="F33" s="543" t="s">
        <v>53</v>
      </c>
      <c r="G33" s="543" t="s">
        <v>53</v>
      </c>
      <c r="H33" s="543" t="s">
        <v>53</v>
      </c>
      <c r="I33" s="543" t="s">
        <v>53</v>
      </c>
      <c r="J33" s="543" t="s">
        <v>53</v>
      </c>
      <c r="K33" s="543" t="s">
        <v>53</v>
      </c>
      <c r="L33" s="543">
        <v>16.765089</v>
      </c>
      <c r="M33" s="543" t="s">
        <v>53</v>
      </c>
      <c r="N33" s="543" t="s">
        <v>53</v>
      </c>
      <c r="O33" s="543">
        <v>16.505320000000001</v>
      </c>
      <c r="P33" s="543" t="s">
        <v>53</v>
      </c>
      <c r="Q33" s="543">
        <v>16.615221999999999</v>
      </c>
      <c r="R33" s="520"/>
    </row>
    <row r="34" spans="1:18" ht="14.25" x14ac:dyDescent="0.2">
      <c r="B34" s="517"/>
      <c r="C34" s="518"/>
      <c r="D34" s="648" t="s">
        <v>89</v>
      </c>
      <c r="E34" s="540">
        <f t="shared" si="6"/>
        <v>11.227499999999999</v>
      </c>
      <c r="F34" s="543" t="s">
        <v>53</v>
      </c>
      <c r="G34" s="543" t="s">
        <v>53</v>
      </c>
      <c r="H34" s="543" t="s">
        <v>53</v>
      </c>
      <c r="I34" s="543" t="s">
        <v>53</v>
      </c>
      <c r="J34" s="543" t="s">
        <v>53</v>
      </c>
      <c r="K34" s="543" t="s">
        <v>53</v>
      </c>
      <c r="L34" s="543" t="s">
        <v>53</v>
      </c>
      <c r="M34" s="543" t="s">
        <v>53</v>
      </c>
      <c r="N34" s="543">
        <v>6.14</v>
      </c>
      <c r="O34" s="543">
        <v>5.0875000000000004</v>
      </c>
      <c r="P34" s="543" t="s">
        <v>53</v>
      </c>
      <c r="Q34" s="543" t="s">
        <v>53</v>
      </c>
      <c r="R34" s="520"/>
    </row>
    <row r="35" spans="1:18" ht="16.5" customHeight="1" x14ac:dyDescent="0.2">
      <c r="B35" s="517"/>
      <c r="C35" s="518"/>
      <c r="D35" s="648" t="s">
        <v>85</v>
      </c>
      <c r="E35" s="540">
        <f t="shared" si="6"/>
        <v>9.6</v>
      </c>
      <c r="F35" s="543" t="s">
        <v>53</v>
      </c>
      <c r="G35" s="543" t="s">
        <v>53</v>
      </c>
      <c r="H35" s="543" t="s">
        <v>53</v>
      </c>
      <c r="I35" s="543" t="s">
        <v>53</v>
      </c>
      <c r="J35" s="543" t="s">
        <v>53</v>
      </c>
      <c r="K35" s="543" t="s">
        <v>53</v>
      </c>
      <c r="L35" s="543" t="s">
        <v>53</v>
      </c>
      <c r="M35" s="543" t="s">
        <v>53</v>
      </c>
      <c r="N35" s="543">
        <v>9.6</v>
      </c>
      <c r="O35" s="543" t="s">
        <v>53</v>
      </c>
      <c r="P35" s="543" t="s">
        <v>53</v>
      </c>
      <c r="Q35" s="543" t="s">
        <v>53</v>
      </c>
      <c r="R35" s="520"/>
    </row>
    <row r="36" spans="1:18" customFormat="1" ht="16.5" customHeight="1" x14ac:dyDescent="0.2">
      <c r="B36" s="526"/>
      <c r="C36" s="518"/>
      <c r="D36" s="648" t="s">
        <v>90</v>
      </c>
      <c r="E36" s="540">
        <f t="shared" si="6"/>
        <v>126.11</v>
      </c>
      <c r="F36" s="543" t="s">
        <v>53</v>
      </c>
      <c r="G36" s="543" t="s">
        <v>53</v>
      </c>
      <c r="H36" s="543" t="s">
        <v>53</v>
      </c>
      <c r="I36" s="543" t="s">
        <v>53</v>
      </c>
      <c r="J36" s="538" t="s">
        <v>53</v>
      </c>
      <c r="K36" s="543">
        <v>126.11</v>
      </c>
      <c r="L36" s="543" t="s">
        <v>53</v>
      </c>
      <c r="M36" s="543" t="s">
        <v>53</v>
      </c>
      <c r="N36" s="543" t="s">
        <v>53</v>
      </c>
      <c r="O36" s="543" t="s">
        <v>53</v>
      </c>
      <c r="P36" s="543" t="s">
        <v>53</v>
      </c>
      <c r="Q36" s="544" t="s">
        <v>53</v>
      </c>
      <c r="R36" s="520"/>
    </row>
    <row r="37" spans="1:18" ht="14.25" x14ac:dyDescent="0.2">
      <c r="B37" s="527"/>
      <c r="C37" s="458"/>
      <c r="D37" s="458"/>
      <c r="E37" s="541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20"/>
    </row>
    <row r="38" spans="1:18" ht="15.75" x14ac:dyDescent="0.25">
      <c r="A38" s="561"/>
      <c r="B38" s="557"/>
      <c r="C38" s="558" t="s">
        <v>94</v>
      </c>
      <c r="D38" s="559"/>
      <c r="E38" s="562">
        <f t="shared" ref="E38:Q38" si="7">SUM(E40:E41)</f>
        <v>210.896004</v>
      </c>
      <c r="F38" s="562">
        <f t="shared" si="7"/>
        <v>0</v>
      </c>
      <c r="G38" s="562">
        <f t="shared" si="7"/>
        <v>0</v>
      </c>
      <c r="H38" s="562">
        <f t="shared" si="7"/>
        <v>0</v>
      </c>
      <c r="I38" s="562">
        <f t="shared" si="7"/>
        <v>80.819999999999993</v>
      </c>
      <c r="J38" s="562">
        <f t="shared" si="7"/>
        <v>76.14</v>
      </c>
      <c r="K38" s="562">
        <f t="shared" si="7"/>
        <v>0</v>
      </c>
      <c r="L38" s="562">
        <f t="shared" si="7"/>
        <v>27.11</v>
      </c>
      <c r="M38" s="562">
        <f t="shared" si="7"/>
        <v>0</v>
      </c>
      <c r="N38" s="562">
        <f t="shared" si="7"/>
        <v>3.7830000000000003E-2</v>
      </c>
      <c r="O38" s="562">
        <f t="shared" si="7"/>
        <v>0</v>
      </c>
      <c r="P38" s="562">
        <f t="shared" si="7"/>
        <v>26.788174000000001</v>
      </c>
      <c r="Q38" s="562">
        <f t="shared" si="7"/>
        <v>0</v>
      </c>
      <c r="R38" s="514"/>
    </row>
    <row r="39" spans="1:18" ht="8.25" customHeight="1" x14ac:dyDescent="0.2">
      <c r="B39" s="517"/>
      <c r="C39" s="518"/>
      <c r="D39" s="518"/>
      <c r="E39" s="538"/>
      <c r="F39" s="538"/>
      <c r="G39" s="538"/>
      <c r="H39" s="538"/>
      <c r="I39" s="539"/>
      <c r="J39" s="539"/>
      <c r="K39" s="538"/>
      <c r="L39" s="538"/>
      <c r="M39" s="538"/>
      <c r="N39" s="538"/>
      <c r="O39" s="538"/>
      <c r="P39" s="538"/>
      <c r="Q39" s="538"/>
      <c r="R39" s="520"/>
    </row>
    <row r="40" spans="1:18" ht="14.25" x14ac:dyDescent="0.2">
      <c r="B40" s="517"/>
      <c r="C40" s="518"/>
      <c r="D40" s="528" t="s">
        <v>96</v>
      </c>
      <c r="E40" s="540">
        <f>SUM(F40:Q40)</f>
        <v>130.32</v>
      </c>
      <c r="F40" s="543" t="s">
        <v>53</v>
      </c>
      <c r="G40" s="543" t="s">
        <v>53</v>
      </c>
      <c r="H40" s="543" t="s">
        <v>53</v>
      </c>
      <c r="I40" s="543">
        <v>80.819999999999993</v>
      </c>
      <c r="J40" s="543">
        <v>49.5</v>
      </c>
      <c r="K40" s="543" t="s">
        <v>53</v>
      </c>
      <c r="L40" s="543" t="s">
        <v>53</v>
      </c>
      <c r="M40" s="543" t="s">
        <v>53</v>
      </c>
      <c r="N40" s="543" t="s">
        <v>53</v>
      </c>
      <c r="O40" s="543" t="s">
        <v>53</v>
      </c>
      <c r="P40" s="543" t="s">
        <v>53</v>
      </c>
      <c r="Q40" s="543" t="s">
        <v>53</v>
      </c>
      <c r="R40" s="520"/>
    </row>
    <row r="41" spans="1:18" ht="14.25" x14ac:dyDescent="0.2">
      <c r="B41" s="517"/>
      <c r="C41" s="518"/>
      <c r="D41" s="528" t="s">
        <v>110</v>
      </c>
      <c r="E41" s="540">
        <f>SUM(F41:Q41)</f>
        <v>80.576003999999998</v>
      </c>
      <c r="F41" s="543" t="s">
        <v>53</v>
      </c>
      <c r="G41" s="543" t="s">
        <v>53</v>
      </c>
      <c r="H41" s="543" t="s">
        <v>53</v>
      </c>
      <c r="I41" s="543" t="s">
        <v>53</v>
      </c>
      <c r="J41" s="543">
        <v>26.64</v>
      </c>
      <c r="K41" s="543" t="s">
        <v>53</v>
      </c>
      <c r="L41" s="543">
        <v>27.11</v>
      </c>
      <c r="M41" s="543" t="s">
        <v>53</v>
      </c>
      <c r="N41" s="543">
        <v>3.7830000000000003E-2</v>
      </c>
      <c r="O41" s="543" t="s">
        <v>53</v>
      </c>
      <c r="P41" s="543">
        <v>26.788174000000001</v>
      </c>
      <c r="Q41" s="543" t="s">
        <v>53</v>
      </c>
      <c r="R41" s="520"/>
    </row>
    <row r="42" spans="1:18" ht="14.25" x14ac:dyDescent="0.2">
      <c r="B42" s="563"/>
      <c r="C42" s="564"/>
      <c r="D42" s="564"/>
      <c r="E42" s="565"/>
      <c r="F42" s="565"/>
      <c r="G42" s="565"/>
      <c r="H42" s="565"/>
      <c r="I42" s="566"/>
      <c r="J42" s="566"/>
      <c r="K42" s="565"/>
      <c r="L42" s="565"/>
      <c r="M42" s="565"/>
      <c r="N42" s="565"/>
      <c r="O42" s="565"/>
      <c r="P42" s="565"/>
      <c r="Q42" s="565"/>
      <c r="R42" s="567"/>
    </row>
    <row r="43" spans="1:18" ht="14.25" x14ac:dyDescent="0.2">
      <c r="B43" s="16" t="s">
        <v>31</v>
      </c>
      <c r="C43" s="519"/>
      <c r="D43" s="519"/>
      <c r="E43" s="513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</row>
    <row r="44" spans="1:18" s="199" customFormat="1" ht="14.25" x14ac:dyDescent="0.2">
      <c r="B44" s="144" t="s">
        <v>32</v>
      </c>
      <c r="C44" s="533"/>
      <c r="D44" s="533"/>
      <c r="E44" s="534"/>
      <c r="F44" s="533"/>
      <c r="G44" s="533"/>
      <c r="H44" s="533"/>
      <c r="I44" s="533"/>
      <c r="J44" s="533"/>
      <c r="K44" s="533"/>
      <c r="L44" s="533"/>
      <c r="M44" s="533"/>
      <c r="N44" s="533"/>
      <c r="O44" s="533"/>
      <c r="P44" s="533"/>
      <c r="Q44" s="533"/>
      <c r="R44" s="533"/>
    </row>
    <row r="45" spans="1:18" s="199" customFormat="1" x14ac:dyDescent="0.25">
      <c r="B45" s="202"/>
      <c r="D45" s="203"/>
      <c r="E45" s="204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</row>
    <row r="46" spans="1:18" s="199" customFormat="1" x14ac:dyDescent="0.25">
      <c r="B46" s="202"/>
      <c r="D46" s="203"/>
      <c r="E46" s="204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</row>
    <row r="47" spans="1:18" s="199" customFormat="1" x14ac:dyDescent="0.25">
      <c r="B47" s="202"/>
      <c r="D47" s="203"/>
      <c r="E47" s="204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</row>
    <row r="48" spans="1:18" s="199" customFormat="1" x14ac:dyDescent="0.25">
      <c r="B48" s="202"/>
      <c r="D48" s="203"/>
      <c r="E48" s="204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</row>
    <row r="49" spans="4:18" s="199" customFormat="1" x14ac:dyDescent="0.25">
      <c r="D49" s="203"/>
      <c r="E49" s="204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</row>
    <row r="50" spans="4:18" s="199" customFormat="1" x14ac:dyDescent="0.25">
      <c r="D50" s="203"/>
      <c r="E50" s="204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</row>
    <row r="51" spans="4:18" s="199" customFormat="1" x14ac:dyDescent="0.25">
      <c r="D51" s="203"/>
      <c r="E51" s="204"/>
      <c r="F51" s="203"/>
      <c r="G51" s="203"/>
      <c r="H51" s="203"/>
      <c r="I51" s="203"/>
      <c r="J51" s="203"/>
      <c r="M51" s="203"/>
      <c r="N51" s="203"/>
      <c r="O51" s="203"/>
      <c r="P51" s="203"/>
      <c r="Q51" s="203"/>
      <c r="R51" s="203"/>
    </row>
    <row r="52" spans="4:18" s="199" customFormat="1" x14ac:dyDescent="0.25">
      <c r="D52" s="203"/>
      <c r="E52" s="204"/>
      <c r="F52" s="203"/>
      <c r="G52" s="203"/>
      <c r="H52" s="203"/>
      <c r="I52" s="203"/>
      <c r="J52" s="203"/>
      <c r="M52" s="203"/>
      <c r="N52" s="203"/>
      <c r="O52" s="203"/>
      <c r="P52" s="203"/>
      <c r="Q52" s="203"/>
      <c r="R52" s="203"/>
    </row>
    <row r="53" spans="4:18" s="199" customFormat="1" x14ac:dyDescent="0.25">
      <c r="D53" s="203"/>
      <c r="E53" s="204"/>
      <c r="F53" s="203"/>
      <c r="G53" s="203"/>
      <c r="H53" s="203"/>
      <c r="I53" s="203"/>
      <c r="J53" s="203"/>
      <c r="L53" s="207">
        <f>SUM(L54:L60)</f>
        <v>21007.295269000002</v>
      </c>
      <c r="M53" s="203">
        <f>+E6-L53</f>
        <v>-420.17950800000108</v>
      </c>
      <c r="N53" s="203"/>
      <c r="O53" s="203"/>
      <c r="P53" s="203"/>
      <c r="Q53" s="203"/>
      <c r="R53" s="203"/>
    </row>
    <row r="54" spans="4:18" s="199" customFormat="1" x14ac:dyDescent="0.25">
      <c r="D54" s="205"/>
      <c r="E54" s="204">
        <f>SUM(E55:E62)</f>
        <v>20587.115761000001</v>
      </c>
      <c r="F54" s="205"/>
      <c r="G54" s="203"/>
      <c r="H54" s="203"/>
      <c r="I54" s="203"/>
      <c r="J54" s="203"/>
      <c r="K54" s="208" t="s">
        <v>111</v>
      </c>
      <c r="L54" s="209">
        <f>+E10</f>
        <v>863.16654800000003</v>
      </c>
      <c r="M54" s="210"/>
      <c r="N54" s="211"/>
      <c r="O54" s="203"/>
      <c r="P54" s="203"/>
      <c r="Q54" s="203"/>
      <c r="R54" s="203"/>
    </row>
    <row r="55" spans="4:18" s="199" customFormat="1" x14ac:dyDescent="0.25">
      <c r="D55" s="205" t="s">
        <v>48</v>
      </c>
      <c r="E55" s="204">
        <f>E8</f>
        <v>10584.331026999998</v>
      </c>
      <c r="F55" s="206">
        <f>+E55/$E$54*100</f>
        <v>51.412403514293317</v>
      </c>
      <c r="G55" s="203"/>
      <c r="H55" s="203"/>
      <c r="I55" s="203"/>
      <c r="J55" s="203"/>
      <c r="K55" s="208" t="s">
        <v>112</v>
      </c>
      <c r="L55" s="209">
        <f>+E19</f>
        <v>3112.7049999999999</v>
      </c>
      <c r="M55" s="210"/>
      <c r="N55" s="203"/>
      <c r="O55" s="203"/>
      <c r="P55" s="203"/>
      <c r="Q55" s="203"/>
      <c r="R55" s="203"/>
    </row>
    <row r="56" spans="4:18" s="199" customFormat="1" x14ac:dyDescent="0.25">
      <c r="D56" s="205" t="s">
        <v>68</v>
      </c>
      <c r="E56" s="204">
        <f>E17</f>
        <v>9595.0655990000014</v>
      </c>
      <c r="F56" s="206">
        <f>+E56/$E$54*100</f>
        <v>46.607138709429051</v>
      </c>
      <c r="G56" s="203"/>
      <c r="H56" s="203"/>
      <c r="I56" s="203"/>
      <c r="J56" s="203"/>
      <c r="K56" s="208" t="s">
        <v>113</v>
      </c>
      <c r="L56" s="209">
        <f>+E11</f>
        <v>1985.2300000000002</v>
      </c>
      <c r="M56" s="210"/>
      <c r="N56" s="203"/>
      <c r="O56" s="203"/>
      <c r="P56" s="203"/>
      <c r="Q56" s="203"/>
      <c r="R56" s="203"/>
    </row>
    <row r="57" spans="4:18" s="199" customFormat="1" x14ac:dyDescent="0.25">
      <c r="D57" s="205" t="s">
        <v>103</v>
      </c>
      <c r="E57" s="204">
        <f>E31</f>
        <v>196.82313099999999</v>
      </c>
      <c r="F57" s="206">
        <f>+E57/$E$54*100</f>
        <v>0.95605005229950424</v>
      </c>
      <c r="G57" s="203"/>
      <c r="H57" s="203"/>
      <c r="I57" s="203"/>
      <c r="J57" s="203"/>
      <c r="K57" s="208" t="s">
        <v>114</v>
      </c>
      <c r="L57" s="209">
        <f>+E20</f>
        <v>3009.5169729999998</v>
      </c>
      <c r="M57" s="210"/>
      <c r="N57" s="203"/>
      <c r="O57" s="203"/>
      <c r="P57" s="203"/>
      <c r="Q57" s="203"/>
      <c r="R57" s="203"/>
    </row>
    <row r="58" spans="4:18" s="199" customFormat="1" x14ac:dyDescent="0.25">
      <c r="D58" s="205" t="s">
        <v>104</v>
      </c>
      <c r="E58" s="204">
        <f>E38</f>
        <v>210.896004</v>
      </c>
      <c r="F58" s="206">
        <f>+E58/$E$54*100</f>
        <v>1.0244077239781155</v>
      </c>
      <c r="G58" s="203"/>
      <c r="H58" s="203"/>
      <c r="I58" s="203"/>
      <c r="J58" s="203"/>
      <c r="K58" s="208" t="s">
        <v>115</v>
      </c>
      <c r="L58" s="209">
        <f>+E21</f>
        <v>838.51600000000008</v>
      </c>
      <c r="M58" s="210"/>
      <c r="N58" s="203"/>
      <c r="O58" s="203"/>
      <c r="P58" s="203"/>
      <c r="Q58" s="203"/>
      <c r="R58" s="203"/>
    </row>
    <row r="59" spans="4:18" s="199" customFormat="1" x14ac:dyDescent="0.25">
      <c r="D59" s="205"/>
      <c r="E59" s="204"/>
      <c r="F59" s="206"/>
      <c r="G59" s="203"/>
      <c r="H59" s="203"/>
      <c r="I59" s="203"/>
      <c r="J59" s="203"/>
      <c r="K59" s="208" t="s">
        <v>116</v>
      </c>
      <c r="L59" s="209">
        <f>+E22</f>
        <v>882.1607479999999</v>
      </c>
      <c r="M59" s="210"/>
      <c r="N59" s="203"/>
      <c r="O59" s="203"/>
      <c r="P59" s="203"/>
      <c r="Q59" s="203"/>
      <c r="R59" s="203"/>
    </row>
    <row r="60" spans="4:18" s="199" customFormat="1" x14ac:dyDescent="0.25">
      <c r="D60" s="205"/>
      <c r="E60" s="204"/>
      <c r="F60" s="205"/>
      <c r="G60" s="203"/>
      <c r="H60" s="203"/>
      <c r="I60" s="203"/>
      <c r="J60" s="203"/>
      <c r="K60" s="199" t="s">
        <v>117</v>
      </c>
      <c r="L60" s="216">
        <v>10316</v>
      </c>
      <c r="M60" s="210"/>
      <c r="N60" s="203"/>
      <c r="O60" s="203"/>
      <c r="P60" s="203"/>
      <c r="Q60" s="203"/>
      <c r="R60" s="203"/>
    </row>
    <row r="61" spans="4:18" s="199" customFormat="1" x14ac:dyDescent="0.25">
      <c r="D61" s="205"/>
      <c r="E61" s="204"/>
      <c r="F61" s="205"/>
      <c r="G61" s="203"/>
      <c r="H61" s="203"/>
      <c r="I61" s="203"/>
      <c r="J61" s="203"/>
      <c r="L61" s="217"/>
      <c r="M61" s="203"/>
      <c r="N61" s="203"/>
      <c r="O61" s="203"/>
      <c r="P61" s="203"/>
      <c r="Q61" s="203"/>
      <c r="R61" s="203"/>
    </row>
    <row r="62" spans="4:18" s="199" customFormat="1" x14ac:dyDescent="0.25">
      <c r="D62" s="205"/>
      <c r="E62" s="204"/>
      <c r="F62" s="213"/>
      <c r="G62" s="203"/>
      <c r="H62" s="203"/>
      <c r="I62" s="203"/>
      <c r="J62" s="203"/>
      <c r="L62" s="217"/>
      <c r="M62" s="203"/>
      <c r="N62" s="203"/>
      <c r="O62" s="203"/>
      <c r="P62" s="203"/>
      <c r="Q62" s="203"/>
      <c r="R62" s="203"/>
    </row>
    <row r="63" spans="4:18" s="199" customFormat="1" x14ac:dyDescent="0.25">
      <c r="D63" s="205"/>
      <c r="E63" s="204"/>
      <c r="F63" s="21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</row>
    <row r="64" spans="4:18" s="199" customFormat="1" x14ac:dyDescent="0.25">
      <c r="D64" s="205"/>
      <c r="E64" s="204"/>
      <c r="F64" s="213"/>
      <c r="G64" s="203"/>
      <c r="H64" s="203"/>
      <c r="I64" s="203"/>
      <c r="J64" s="203"/>
      <c r="K64" s="203"/>
      <c r="L64" s="218"/>
      <c r="M64" s="203"/>
      <c r="N64" s="203"/>
      <c r="O64" s="203"/>
      <c r="P64" s="203"/>
      <c r="Q64" s="203"/>
      <c r="R64" s="203"/>
    </row>
    <row r="65" spans="4:18" s="199" customFormat="1" x14ac:dyDescent="0.25">
      <c r="D65" s="205"/>
      <c r="E65" s="204"/>
      <c r="F65" s="213"/>
      <c r="G65" s="203"/>
      <c r="H65" s="203"/>
      <c r="I65" s="203"/>
      <c r="J65" s="203"/>
      <c r="K65" s="203"/>
      <c r="L65" s="218"/>
      <c r="M65" s="203"/>
      <c r="N65" s="203"/>
      <c r="O65" s="203"/>
      <c r="P65" s="203"/>
      <c r="Q65" s="203"/>
      <c r="R65" s="203"/>
    </row>
    <row r="66" spans="4:18" s="199" customFormat="1" x14ac:dyDescent="0.25">
      <c r="D66" s="203"/>
      <c r="E66" s="204"/>
      <c r="F66" s="203"/>
      <c r="G66" s="203"/>
      <c r="H66" s="203"/>
      <c r="I66" s="203"/>
      <c r="J66" s="203"/>
      <c r="K66" s="203"/>
      <c r="L66" s="218"/>
      <c r="M66" s="203"/>
      <c r="N66" s="203"/>
      <c r="O66" s="203"/>
      <c r="P66" s="203"/>
      <c r="Q66" s="203"/>
      <c r="R66" s="203"/>
    </row>
    <row r="67" spans="4:18" x14ac:dyDescent="0.25">
      <c r="D67" s="214"/>
      <c r="E67" s="215"/>
      <c r="F67" s="214"/>
      <c r="G67" s="214"/>
      <c r="H67" s="214"/>
      <c r="I67" s="214"/>
      <c r="J67" s="214"/>
      <c r="K67" s="203"/>
      <c r="L67" s="218"/>
      <c r="M67" s="214"/>
      <c r="N67" s="214"/>
      <c r="O67" s="214"/>
      <c r="P67" s="214"/>
      <c r="Q67" s="214"/>
      <c r="R67" s="214"/>
    </row>
    <row r="68" spans="4:18" x14ac:dyDescent="0.25">
      <c r="D68" s="214"/>
      <c r="E68" s="215"/>
      <c r="F68" s="214"/>
      <c r="G68" s="214"/>
      <c r="H68" s="214"/>
      <c r="I68" s="214"/>
      <c r="J68" s="214"/>
      <c r="K68" s="203"/>
      <c r="L68" s="218"/>
      <c r="M68" s="214"/>
      <c r="N68" s="214"/>
      <c r="O68" s="214"/>
      <c r="P68" s="214"/>
      <c r="Q68" s="214"/>
      <c r="R68" s="214"/>
    </row>
    <row r="69" spans="4:18" x14ac:dyDescent="0.25">
      <c r="D69" s="214"/>
      <c r="E69" s="215"/>
      <c r="F69" s="214"/>
      <c r="G69" s="214"/>
      <c r="H69" s="214"/>
      <c r="I69" s="214"/>
      <c r="J69" s="214"/>
      <c r="K69" s="203"/>
      <c r="L69" s="218"/>
      <c r="M69" s="214"/>
      <c r="N69" s="214"/>
      <c r="O69" s="214"/>
      <c r="P69" s="214"/>
      <c r="Q69" s="214"/>
      <c r="R69" s="214"/>
    </row>
    <row r="70" spans="4:18" x14ac:dyDescent="0.25">
      <c r="D70" s="214"/>
      <c r="E70" s="215"/>
      <c r="F70" s="214"/>
      <c r="G70" s="214"/>
      <c r="H70" s="214"/>
      <c r="I70" s="214"/>
      <c r="J70" s="214"/>
      <c r="K70" s="203"/>
      <c r="L70" s="218"/>
      <c r="M70" s="214"/>
      <c r="N70" s="214"/>
      <c r="O70" s="214"/>
      <c r="P70" s="214"/>
      <c r="Q70" s="214"/>
      <c r="R70" s="214"/>
    </row>
    <row r="71" spans="4:18" x14ac:dyDescent="0.25">
      <c r="D71" s="214"/>
      <c r="E71" s="215"/>
      <c r="F71" s="214"/>
      <c r="G71" s="214"/>
      <c r="H71" s="214"/>
      <c r="I71" s="214"/>
      <c r="J71" s="214"/>
      <c r="K71" s="214"/>
      <c r="L71" s="219"/>
      <c r="M71" s="214"/>
      <c r="N71" s="214"/>
      <c r="O71" s="214"/>
      <c r="P71" s="214"/>
      <c r="Q71" s="214"/>
      <c r="R71" s="214"/>
    </row>
    <row r="72" spans="4:18" x14ac:dyDescent="0.25">
      <c r="D72" s="214"/>
      <c r="E72" s="215"/>
      <c r="F72" s="214"/>
      <c r="G72" s="214"/>
      <c r="H72" s="214"/>
      <c r="I72" s="214"/>
      <c r="J72" s="214"/>
      <c r="K72" s="214"/>
      <c r="L72" s="219"/>
      <c r="M72" s="214"/>
      <c r="N72" s="214"/>
      <c r="O72" s="214"/>
      <c r="P72" s="214"/>
      <c r="Q72" s="214"/>
      <c r="R72" s="214"/>
    </row>
    <row r="73" spans="4:18" x14ac:dyDescent="0.25">
      <c r="D73" s="214"/>
      <c r="E73" s="215"/>
      <c r="F73" s="214"/>
      <c r="G73" s="214"/>
      <c r="H73" s="214"/>
      <c r="I73" s="214"/>
      <c r="J73" s="214"/>
      <c r="K73" s="214"/>
      <c r="L73" s="219"/>
      <c r="M73" s="214"/>
      <c r="N73" s="214"/>
      <c r="O73" s="214"/>
      <c r="P73" s="214"/>
      <c r="Q73" s="214"/>
      <c r="R73" s="214"/>
    </row>
    <row r="74" spans="4:18" x14ac:dyDescent="0.25">
      <c r="L74" s="220"/>
    </row>
    <row r="75" spans="4:18" x14ac:dyDescent="0.25">
      <c r="L75" s="220"/>
    </row>
    <row r="76" spans="4:18" x14ac:dyDescent="0.25">
      <c r="L76" s="220"/>
    </row>
    <row r="77" spans="4:18" x14ac:dyDescent="0.25">
      <c r="L77" s="220"/>
    </row>
    <row r="78" spans="4:18" x14ac:dyDescent="0.25">
      <c r="L78" s="220"/>
    </row>
    <row r="79" spans="4:18" x14ac:dyDescent="0.25">
      <c r="L79" s="220"/>
    </row>
    <row r="80" spans="4:18" x14ac:dyDescent="0.25">
      <c r="L80" s="220"/>
    </row>
    <row r="81" spans="12:12" x14ac:dyDescent="0.25">
      <c r="L81" s="220"/>
    </row>
    <row r="82" spans="12:12" x14ac:dyDescent="0.25">
      <c r="L82" s="220"/>
    </row>
    <row r="83" spans="12:12" x14ac:dyDescent="0.25">
      <c r="L83" s="220"/>
    </row>
    <row r="84" spans="12:12" x14ac:dyDescent="0.25">
      <c r="L84" s="220"/>
    </row>
    <row r="85" spans="12:12" x14ac:dyDescent="0.25">
      <c r="L85" s="220"/>
    </row>
    <row r="86" spans="12:12" x14ac:dyDescent="0.25">
      <c r="L86" s="220"/>
    </row>
    <row r="87" spans="12:12" x14ac:dyDescent="0.25">
      <c r="L87" s="220"/>
    </row>
    <row r="88" spans="12:12" x14ac:dyDescent="0.25">
      <c r="L88" s="220"/>
    </row>
    <row r="89" spans="12:12" x14ac:dyDescent="0.25">
      <c r="L89" s="220"/>
    </row>
    <row r="90" spans="12:12" x14ac:dyDescent="0.25">
      <c r="L90" s="220"/>
    </row>
    <row r="91" spans="12:12" x14ac:dyDescent="0.25">
      <c r="L91" s="220"/>
    </row>
    <row r="92" spans="12:12" x14ac:dyDescent="0.25">
      <c r="L92" s="220"/>
    </row>
    <row r="93" spans="12:12" x14ac:dyDescent="0.25">
      <c r="L93" s="220"/>
    </row>
    <row r="94" spans="12:12" x14ac:dyDescent="0.25">
      <c r="L94" s="220"/>
    </row>
    <row r="104" spans="6:8" x14ac:dyDescent="0.25">
      <c r="F104" s="199" t="s">
        <v>118</v>
      </c>
      <c r="G104" s="199" t="s">
        <v>119</v>
      </c>
      <c r="H104" s="199"/>
    </row>
    <row r="105" spans="6:8" x14ac:dyDescent="0.25">
      <c r="F105" s="199" t="s">
        <v>55</v>
      </c>
      <c r="G105" s="216">
        <v>4179.0640990000011</v>
      </c>
      <c r="H105" s="199"/>
    </row>
    <row r="106" spans="6:8" x14ac:dyDescent="0.25">
      <c r="F106" s="199" t="s">
        <v>75</v>
      </c>
      <c r="G106" s="216">
        <v>3485.6759999999999</v>
      </c>
      <c r="H106" s="199"/>
    </row>
    <row r="107" spans="6:8" x14ac:dyDescent="0.25">
      <c r="F107" s="199" t="s">
        <v>72</v>
      </c>
      <c r="G107" s="216">
        <v>2963.3449999999998</v>
      </c>
      <c r="H107" s="199"/>
    </row>
    <row r="108" spans="6:8" x14ac:dyDescent="0.25">
      <c r="F108" s="199" t="s">
        <v>77</v>
      </c>
      <c r="G108" s="216">
        <v>2880.7427200000002</v>
      </c>
      <c r="H108" s="199"/>
    </row>
    <row r="109" spans="6:8" x14ac:dyDescent="0.25">
      <c r="F109" s="199" t="s">
        <v>49</v>
      </c>
      <c r="G109" s="216">
        <v>2836.04106</v>
      </c>
      <c r="H109" s="199"/>
    </row>
    <row r="110" spans="6:8" x14ac:dyDescent="0.25">
      <c r="F110" s="199" t="s">
        <v>51</v>
      </c>
      <c r="G110" s="216">
        <v>1579.0062930000001</v>
      </c>
      <c r="H110" s="199"/>
    </row>
    <row r="111" spans="6:8" x14ac:dyDescent="0.25">
      <c r="F111" s="199" t="s">
        <v>120</v>
      </c>
      <c r="G111" s="216">
        <v>1574.1397939999999</v>
      </c>
      <c r="H111" s="199"/>
    </row>
    <row r="112" spans="6:8" x14ac:dyDescent="0.25">
      <c r="F112" s="199" t="s">
        <v>121</v>
      </c>
      <c r="G112" s="216">
        <v>1521.145</v>
      </c>
      <c r="H112" s="199"/>
    </row>
    <row r="113" spans="6:8" x14ac:dyDescent="0.25">
      <c r="F113" s="199" t="s">
        <v>122</v>
      </c>
      <c r="G113" s="216">
        <v>1452.713383</v>
      </c>
      <c r="H113" s="199"/>
    </row>
    <row r="114" spans="6:8" x14ac:dyDescent="0.25">
      <c r="F114" s="199" t="s">
        <v>108</v>
      </c>
      <c r="G114" s="216">
        <v>1252.5691769999999</v>
      </c>
      <c r="H114" s="199"/>
    </row>
    <row r="115" spans="6:8" x14ac:dyDescent="0.25">
      <c r="F115" s="199" t="s">
        <v>98</v>
      </c>
      <c r="G115" s="216">
        <v>783.65723600000001</v>
      </c>
      <c r="H115" s="199"/>
    </row>
    <row r="116" spans="6:8" x14ac:dyDescent="0.25">
      <c r="F116" s="199" t="s">
        <v>57</v>
      </c>
      <c r="G116" s="216">
        <v>769.31</v>
      </c>
      <c r="H116" s="199"/>
    </row>
    <row r="117" spans="6:8" x14ac:dyDescent="0.25">
      <c r="F117" s="199" t="s">
        <v>109</v>
      </c>
      <c r="G117" s="216">
        <v>593.72</v>
      </c>
      <c r="H117" s="199"/>
    </row>
    <row r="118" spans="6:8" x14ac:dyDescent="0.25">
      <c r="F118" s="199" t="s">
        <v>123</v>
      </c>
      <c r="G118" s="216">
        <v>441.33467099999996</v>
      </c>
      <c r="H118" s="199"/>
    </row>
    <row r="119" spans="6:8" x14ac:dyDescent="0.25">
      <c r="F119" s="199" t="s">
        <v>88</v>
      </c>
      <c r="G119" s="216">
        <v>435.33545700000002</v>
      </c>
      <c r="H119" s="199"/>
    </row>
    <row r="120" spans="6:8" x14ac:dyDescent="0.25">
      <c r="F120" s="199" t="s">
        <v>124</v>
      </c>
      <c r="G120" s="216">
        <v>371.79</v>
      </c>
      <c r="H120" s="199"/>
    </row>
    <row r="121" spans="6:8" x14ac:dyDescent="0.25">
      <c r="F121" s="199" t="s">
        <v>125</v>
      </c>
      <c r="G121" s="216">
        <v>349.17082299999998</v>
      </c>
      <c r="H121" s="199"/>
    </row>
    <row r="122" spans="6:8" x14ac:dyDescent="0.25">
      <c r="F122" s="199" t="s">
        <v>50</v>
      </c>
      <c r="G122" s="216">
        <v>305.63490699999994</v>
      </c>
      <c r="H122" s="199"/>
    </row>
    <row r="123" spans="6:8" x14ac:dyDescent="0.25">
      <c r="F123" s="199" t="s">
        <v>126</v>
      </c>
      <c r="G123" s="216">
        <v>294.17582400000003</v>
      </c>
      <c r="H123" s="199"/>
    </row>
    <row r="124" spans="6:8" x14ac:dyDescent="0.25">
      <c r="F124" s="199" t="s">
        <v>59</v>
      </c>
      <c r="G124" s="216">
        <v>293.35499999999996</v>
      </c>
      <c r="H124" s="199"/>
    </row>
    <row r="125" spans="6:8" x14ac:dyDescent="0.25">
      <c r="F125" s="199" t="s">
        <v>127</v>
      </c>
      <c r="G125" s="216">
        <v>290.80500000000006</v>
      </c>
      <c r="H125" s="199"/>
    </row>
    <row r="126" spans="6:8" x14ac:dyDescent="0.25">
      <c r="F126" s="199" t="s">
        <v>76</v>
      </c>
      <c r="G126" s="216">
        <v>290.46944300000001</v>
      </c>
      <c r="H126" s="199"/>
    </row>
    <row r="127" spans="6:8" x14ac:dyDescent="0.25">
      <c r="F127" s="199" t="s">
        <v>128</v>
      </c>
      <c r="G127" s="216">
        <v>274.12764900000002</v>
      </c>
      <c r="H127" s="199"/>
    </row>
    <row r="128" spans="6:8" x14ac:dyDescent="0.25">
      <c r="F128" s="199" t="s">
        <v>56</v>
      </c>
      <c r="G128" s="216">
        <v>206.35190899999998</v>
      </c>
      <c r="H128" s="199"/>
    </row>
    <row r="129" spans="6:8" x14ac:dyDescent="0.25">
      <c r="F129" s="199" t="s">
        <v>91</v>
      </c>
      <c r="G129" s="216">
        <v>193.755</v>
      </c>
      <c r="H129" s="199"/>
    </row>
    <row r="130" spans="6:8" x14ac:dyDescent="0.25">
      <c r="F130" s="199" t="s">
        <v>129</v>
      </c>
      <c r="G130" s="216">
        <v>185.06697500000001</v>
      </c>
      <c r="H130" s="199"/>
    </row>
    <row r="131" spans="6:8" x14ac:dyDescent="0.25">
      <c r="F131" s="199" t="s">
        <v>130</v>
      </c>
      <c r="G131" s="216">
        <v>173.79000000000002</v>
      </c>
      <c r="H131" s="199"/>
    </row>
    <row r="132" spans="6:8" x14ac:dyDescent="0.25">
      <c r="F132" s="199" t="s">
        <v>92</v>
      </c>
      <c r="G132" s="216">
        <v>169.52</v>
      </c>
      <c r="H132" s="199"/>
    </row>
    <row r="133" spans="6:8" x14ac:dyDescent="0.25">
      <c r="F133" s="199" t="s">
        <v>126</v>
      </c>
      <c r="G133" s="216">
        <v>156.19418999999999</v>
      </c>
      <c r="H133" s="199"/>
    </row>
    <row r="134" spans="6:8" x14ac:dyDescent="0.25">
      <c r="F134" s="199" t="s">
        <v>126</v>
      </c>
      <c r="G134" s="216">
        <v>117.81734599999999</v>
      </c>
      <c r="H134" s="199"/>
    </row>
    <row r="135" spans="6:8" x14ac:dyDescent="0.25">
      <c r="F135" s="199" t="s">
        <v>131</v>
      </c>
      <c r="G135" s="216">
        <v>114.5</v>
      </c>
      <c r="H135" s="199"/>
    </row>
    <row r="136" spans="6:8" x14ac:dyDescent="0.25">
      <c r="F136" s="199" t="s">
        <v>132</v>
      </c>
      <c r="G136" s="216">
        <v>108.36</v>
      </c>
      <c r="H136" s="199"/>
    </row>
    <row r="137" spans="6:8" x14ac:dyDescent="0.25">
      <c r="F137" s="199" t="s">
        <v>70</v>
      </c>
      <c r="G137" s="216">
        <v>100.37301100000001</v>
      </c>
      <c r="H137" s="199"/>
    </row>
    <row r="138" spans="6:8" x14ac:dyDescent="0.25">
      <c r="F138" s="199" t="s">
        <v>133</v>
      </c>
      <c r="G138" s="216">
        <v>82.06</v>
      </c>
      <c r="H138" s="199"/>
    </row>
    <row r="139" spans="6:8" x14ac:dyDescent="0.25">
      <c r="F139" s="199" t="s">
        <v>100</v>
      </c>
      <c r="G139" s="216">
        <v>68.13</v>
      </c>
      <c r="H139" s="199"/>
    </row>
    <row r="140" spans="6:8" x14ac:dyDescent="0.25">
      <c r="F140" s="199" t="s">
        <v>126</v>
      </c>
      <c r="G140" s="216">
        <v>26.11</v>
      </c>
      <c r="H140" s="199"/>
    </row>
    <row r="141" spans="6:8" x14ac:dyDescent="0.25">
      <c r="F141" s="199" t="s">
        <v>134</v>
      </c>
      <c r="G141" s="216">
        <v>21.14</v>
      </c>
      <c r="H141" s="199"/>
    </row>
    <row r="142" spans="6:8" x14ac:dyDescent="0.25">
      <c r="F142" s="199" t="s">
        <v>95</v>
      </c>
      <c r="G142" s="216">
        <v>7.1020789999999998</v>
      </c>
      <c r="H142" s="199"/>
    </row>
    <row r="143" spans="6:8" x14ac:dyDescent="0.25">
      <c r="F143" s="199" t="s">
        <v>135</v>
      </c>
      <c r="G143" s="216">
        <v>0</v>
      </c>
      <c r="H143" s="199"/>
    </row>
    <row r="144" spans="6:8" x14ac:dyDescent="0.25">
      <c r="F144" s="199"/>
      <c r="G144" s="199"/>
      <c r="H144" s="199"/>
    </row>
  </sheetData>
  <mergeCells count="4">
    <mergeCell ref="B1:R1"/>
    <mergeCell ref="B2:R2"/>
    <mergeCell ref="B4:D4"/>
    <mergeCell ref="B6:D6"/>
  </mergeCells>
  <printOptions horizontalCentered="1" verticalCentered="1"/>
  <pageMargins left="0.59055118110236227" right="0.74803149606299213" top="0.78740157480314965" bottom="0.78740157480314965" header="0" footer="1.0236220472440944"/>
  <pageSetup paperSize="9" scale="41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IV150"/>
  <sheetViews>
    <sheetView showGridLines="0" topLeftCell="A37" zoomScale="80" zoomScaleNormal="80" workbookViewId="0">
      <selection activeCell="S60" sqref="S60:T60"/>
    </sheetView>
  </sheetViews>
  <sheetFormatPr baseColWidth="10" defaultColWidth="8.88671875" defaultRowHeight="15" x14ac:dyDescent="0.25"/>
  <cols>
    <col min="1" max="1" width="2" style="181" customWidth="1"/>
    <col min="2" max="2" width="2.109375" style="181" customWidth="1"/>
    <col min="3" max="3" width="3.21875" style="181" customWidth="1"/>
    <col min="4" max="4" width="18.88671875" style="181" customWidth="1"/>
    <col min="5" max="5" width="11.88671875" style="185" customWidth="1"/>
    <col min="6" max="6" width="11.88671875" style="181" customWidth="1"/>
    <col min="7" max="7" width="9.88671875" style="181" customWidth="1"/>
    <col min="8" max="8" width="11.109375" style="181" customWidth="1"/>
    <col min="9" max="9" width="11.88671875" style="181" customWidth="1"/>
    <col min="10" max="10" width="10.77734375" style="181" customWidth="1"/>
    <col min="11" max="16" width="11.88671875" style="181" customWidth="1"/>
    <col min="17" max="17" width="14.44140625" style="181" customWidth="1"/>
    <col min="18" max="18" width="1.109375" style="181" customWidth="1"/>
    <col min="19" max="19" width="7.33203125" style="181" customWidth="1"/>
    <col min="20" max="20" width="11.5546875" style="181" customWidth="1"/>
    <col min="21" max="21" width="16" style="181" bestFit="1" customWidth="1"/>
    <col min="22" max="16384" width="8.88671875" style="181"/>
  </cols>
  <sheetData>
    <row r="2" spans="1:256" ht="21" x14ac:dyDescent="0.35">
      <c r="A2" s="185"/>
      <c r="B2" s="741" t="s">
        <v>136</v>
      </c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741"/>
      <c r="R2" s="741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  <c r="IN2" s="185"/>
      <c r="IO2" s="185"/>
      <c r="IP2" s="185"/>
      <c r="IQ2" s="185"/>
      <c r="IR2" s="185"/>
      <c r="IS2" s="185"/>
      <c r="IT2" s="185"/>
      <c r="IU2" s="185"/>
      <c r="IV2" s="185"/>
    </row>
    <row r="3" spans="1:256" ht="21" x14ac:dyDescent="0.35">
      <c r="A3" s="185"/>
      <c r="B3" s="741" t="s">
        <v>44</v>
      </c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P3" s="185"/>
      <c r="IQ3" s="185"/>
      <c r="IR3" s="185"/>
      <c r="IS3" s="185"/>
      <c r="IT3" s="185"/>
      <c r="IU3" s="185"/>
      <c r="IV3" s="185"/>
    </row>
    <row r="4" spans="1:256" ht="15.75" x14ac:dyDescent="0.25">
      <c r="A4" s="185"/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  <c r="IF4" s="185"/>
      <c r="IG4" s="185"/>
      <c r="IH4" s="185"/>
      <c r="II4" s="185"/>
      <c r="IJ4" s="185"/>
      <c r="IK4" s="185"/>
      <c r="IL4" s="185"/>
      <c r="IM4" s="185"/>
      <c r="IN4" s="185"/>
      <c r="IO4" s="185"/>
      <c r="IP4" s="185"/>
      <c r="IQ4" s="185"/>
      <c r="IR4" s="185"/>
      <c r="IS4" s="185"/>
      <c r="IT4" s="185"/>
      <c r="IU4" s="185"/>
      <c r="IV4" s="185"/>
    </row>
    <row r="5" spans="1:256" ht="39" customHeight="1" x14ac:dyDescent="0.25">
      <c r="A5" s="185"/>
      <c r="B5" s="742" t="s">
        <v>47</v>
      </c>
      <c r="C5" s="743"/>
      <c r="D5" s="744"/>
      <c r="E5" s="572" t="s">
        <v>3</v>
      </c>
      <c r="F5" s="572" t="s">
        <v>4</v>
      </c>
      <c r="G5" s="572" t="s">
        <v>5</v>
      </c>
      <c r="H5" s="572" t="s">
        <v>6</v>
      </c>
      <c r="I5" s="572" t="s">
        <v>7</v>
      </c>
      <c r="J5" s="572" t="s">
        <v>8</v>
      </c>
      <c r="K5" s="572" t="s">
        <v>9</v>
      </c>
      <c r="L5" s="572" t="s">
        <v>10</v>
      </c>
      <c r="M5" s="572" t="s">
        <v>11</v>
      </c>
      <c r="N5" s="572" t="s">
        <v>12</v>
      </c>
      <c r="O5" s="572" t="s">
        <v>13</v>
      </c>
      <c r="P5" s="572" t="s">
        <v>14</v>
      </c>
      <c r="Q5" s="573" t="s">
        <v>15</v>
      </c>
      <c r="R5" s="574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  <c r="IV5" s="185"/>
    </row>
    <row r="6" spans="1:256" ht="12" customHeight="1" x14ac:dyDescent="0.25">
      <c r="A6" s="185"/>
      <c r="B6" s="549"/>
      <c r="C6" s="550"/>
      <c r="D6" s="575"/>
      <c r="E6" s="576"/>
      <c r="F6" s="577"/>
      <c r="G6" s="577"/>
      <c r="H6" s="577"/>
      <c r="I6" s="577"/>
      <c r="J6" s="577"/>
      <c r="K6" s="578"/>
      <c r="L6" s="578"/>
      <c r="M6" s="578"/>
      <c r="N6" s="579"/>
      <c r="O6" s="580"/>
      <c r="P6" s="577"/>
      <c r="Q6" s="577"/>
      <c r="R6" s="581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  <c r="HW6" s="185"/>
      <c r="HX6" s="185"/>
      <c r="HY6" s="185"/>
      <c r="HZ6" s="185"/>
      <c r="IA6" s="185"/>
      <c r="IB6" s="185"/>
      <c r="IC6" s="185"/>
      <c r="ID6" s="185"/>
      <c r="IE6" s="185"/>
      <c r="IF6" s="185"/>
      <c r="IG6" s="185"/>
      <c r="IH6" s="185"/>
      <c r="II6" s="185"/>
      <c r="IJ6" s="185"/>
      <c r="IK6" s="185"/>
      <c r="IL6" s="185"/>
      <c r="IM6" s="185"/>
      <c r="IN6" s="185"/>
      <c r="IO6" s="185"/>
      <c r="IP6" s="185"/>
      <c r="IQ6" s="185"/>
      <c r="IR6" s="185"/>
      <c r="IS6" s="185"/>
      <c r="IT6" s="185"/>
      <c r="IU6" s="185"/>
      <c r="IV6" s="185"/>
    </row>
    <row r="7" spans="1:256" s="182" customFormat="1" ht="15.75" x14ac:dyDescent="0.2">
      <c r="A7" s="186"/>
      <c r="B7" s="739" t="s">
        <v>3</v>
      </c>
      <c r="C7" s="740"/>
      <c r="D7" s="740"/>
      <c r="E7" s="582">
        <f t="shared" ref="E7:Q7" si="0">+E9+E18+E30+E37</f>
        <v>61197.280030000002</v>
      </c>
      <c r="F7" s="582">
        <f t="shared" si="0"/>
        <v>5053.2626700000001</v>
      </c>
      <c r="G7" s="582">
        <f t="shared" si="0"/>
        <v>5327.24532</v>
      </c>
      <c r="H7" s="582">
        <f t="shared" si="0"/>
        <v>5583.4567000000006</v>
      </c>
      <c r="I7" s="582">
        <f t="shared" si="0"/>
        <v>5212.9735099999998</v>
      </c>
      <c r="J7" s="582">
        <f t="shared" si="0"/>
        <v>5561.0784800000001</v>
      </c>
      <c r="K7" s="582">
        <f t="shared" si="0"/>
        <v>5989.3582299999998</v>
      </c>
      <c r="L7" s="582">
        <f t="shared" si="0"/>
        <v>5553.9617600000001</v>
      </c>
      <c r="M7" s="582">
        <f t="shared" si="0"/>
        <v>4557.1958199999999</v>
      </c>
      <c r="N7" s="582">
        <f t="shared" si="0"/>
        <v>5552.5087999999996</v>
      </c>
      <c r="O7" s="582">
        <f t="shared" si="0"/>
        <v>4264.9759700000004</v>
      </c>
      <c r="P7" s="582">
        <f t="shared" si="0"/>
        <v>2714.97244</v>
      </c>
      <c r="Q7" s="582">
        <f t="shared" si="0"/>
        <v>5826.2903299999998</v>
      </c>
      <c r="R7" s="583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  <c r="DR7" s="186"/>
      <c r="DS7" s="186"/>
      <c r="DT7" s="186"/>
      <c r="DU7" s="186"/>
      <c r="DV7" s="186"/>
      <c r="DW7" s="186"/>
      <c r="DX7" s="186"/>
      <c r="DY7" s="186"/>
      <c r="DZ7" s="186"/>
      <c r="EA7" s="186"/>
      <c r="EB7" s="186"/>
      <c r="EC7" s="186"/>
      <c r="ED7" s="186"/>
      <c r="EE7" s="186"/>
      <c r="EF7" s="186"/>
      <c r="EG7" s="186"/>
      <c r="EH7" s="186"/>
      <c r="EI7" s="186"/>
      <c r="EJ7" s="186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6"/>
      <c r="GK7" s="186"/>
      <c r="GL7" s="186"/>
      <c r="GM7" s="186"/>
      <c r="GN7" s="186"/>
      <c r="GO7" s="186"/>
      <c r="GP7" s="186"/>
      <c r="GQ7" s="186"/>
      <c r="GR7" s="186"/>
      <c r="GS7" s="186"/>
      <c r="GT7" s="186"/>
      <c r="GU7" s="186"/>
      <c r="GV7" s="186"/>
      <c r="GW7" s="186"/>
      <c r="GX7" s="186"/>
      <c r="GY7" s="186"/>
      <c r="GZ7" s="186"/>
      <c r="HA7" s="186"/>
      <c r="HB7" s="186"/>
      <c r="HC7" s="186"/>
      <c r="HD7" s="186"/>
      <c r="HE7" s="186"/>
      <c r="HF7" s="186"/>
      <c r="HG7" s="186"/>
      <c r="HH7" s="186"/>
      <c r="HI7" s="186"/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  <c r="IN7" s="186"/>
      <c r="IO7" s="186"/>
      <c r="IP7" s="186"/>
      <c r="IQ7" s="186"/>
      <c r="IR7" s="186"/>
      <c r="IS7" s="186"/>
      <c r="IT7" s="186"/>
      <c r="IU7" s="186"/>
      <c r="IV7" s="186"/>
    </row>
    <row r="8" spans="1:256" s="183" customFormat="1" ht="11.25" customHeight="1" x14ac:dyDescent="0.25">
      <c r="B8" s="554"/>
      <c r="C8" s="555"/>
      <c r="D8" s="555"/>
      <c r="E8" s="584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585"/>
    </row>
    <row r="9" spans="1:256" s="182" customFormat="1" ht="15.75" x14ac:dyDescent="0.25">
      <c r="B9" s="557"/>
      <c r="C9" s="558" t="s">
        <v>48</v>
      </c>
      <c r="D9" s="559"/>
      <c r="E9" s="582">
        <f t="shared" ref="E9:Q9" si="1">SUM(E11:E16)</f>
        <v>37194.082860000002</v>
      </c>
      <c r="F9" s="582">
        <f t="shared" si="1"/>
        <v>4358.1522199999999</v>
      </c>
      <c r="G9" s="582">
        <f t="shared" si="1"/>
        <v>4473.91788</v>
      </c>
      <c r="H9" s="582">
        <f t="shared" si="1"/>
        <v>2940.8038999999999</v>
      </c>
      <c r="I9" s="582">
        <f t="shared" si="1"/>
        <v>2599.3850000000002</v>
      </c>
      <c r="J9" s="582">
        <f t="shared" si="1"/>
        <v>1973.53973</v>
      </c>
      <c r="K9" s="582">
        <f t="shared" si="1"/>
        <v>2841.2785100000001</v>
      </c>
      <c r="L9" s="582">
        <f t="shared" si="1"/>
        <v>3132.3952399999998</v>
      </c>
      <c r="M9" s="582">
        <f t="shared" si="1"/>
        <v>3204.0359899999999</v>
      </c>
      <c r="N9" s="582">
        <f t="shared" si="1"/>
        <v>3844.0307199999997</v>
      </c>
      <c r="O9" s="582">
        <f t="shared" si="1"/>
        <v>3132.6036399999998</v>
      </c>
      <c r="P9" s="582">
        <f t="shared" si="1"/>
        <v>1124.6792500000001</v>
      </c>
      <c r="Q9" s="582">
        <f t="shared" si="1"/>
        <v>3569.2607800000001</v>
      </c>
      <c r="R9" s="583"/>
    </row>
    <row r="10" spans="1:256" s="182" customFormat="1" ht="12.75" x14ac:dyDescent="0.2">
      <c r="B10" s="517"/>
      <c r="C10" s="518"/>
      <c r="D10" s="519"/>
      <c r="E10" s="568"/>
      <c r="F10" s="545"/>
      <c r="G10" s="545"/>
      <c r="H10" s="545"/>
      <c r="I10" s="546"/>
      <c r="J10" s="546"/>
      <c r="K10" s="545"/>
      <c r="L10" s="545"/>
      <c r="M10" s="545"/>
      <c r="N10" s="545"/>
      <c r="O10" s="545"/>
      <c r="P10" s="545"/>
      <c r="Q10" s="569"/>
      <c r="R10" s="520"/>
    </row>
    <row r="11" spans="1:256" s="182" customFormat="1" ht="14.25" x14ac:dyDescent="0.2">
      <c r="B11" s="517"/>
      <c r="C11" s="518"/>
      <c r="D11" s="647" t="s">
        <v>49</v>
      </c>
      <c r="E11" s="569">
        <f t="shared" ref="E11:E16" si="2">SUM(F11:Q11)</f>
        <v>3866.8246300000001</v>
      </c>
      <c r="F11" s="543">
        <v>1439.52187</v>
      </c>
      <c r="G11" s="543">
        <v>261.93374999999997</v>
      </c>
      <c r="H11" s="543" t="s">
        <v>53</v>
      </c>
      <c r="I11" s="543" t="s">
        <v>53</v>
      </c>
      <c r="J11" s="543" t="s">
        <v>53</v>
      </c>
      <c r="K11" s="543">
        <v>270.25083000000001</v>
      </c>
      <c r="L11" s="543" t="s">
        <v>53</v>
      </c>
      <c r="M11" s="543">
        <v>511.77954999999997</v>
      </c>
      <c r="N11" s="543">
        <v>718.54499999999996</v>
      </c>
      <c r="O11" s="543">
        <v>256.5</v>
      </c>
      <c r="P11" s="543">
        <v>381.36563000000001</v>
      </c>
      <c r="Q11" s="543">
        <v>26.928000000000001</v>
      </c>
      <c r="R11" s="520"/>
      <c r="T11" s="191"/>
    </row>
    <row r="12" spans="1:256" s="182" customFormat="1" ht="14.25" x14ac:dyDescent="0.2">
      <c r="B12" s="517"/>
      <c r="C12" s="518"/>
      <c r="D12" s="648" t="s">
        <v>51</v>
      </c>
      <c r="E12" s="569">
        <f t="shared" si="2"/>
        <v>9361.4139699999996</v>
      </c>
      <c r="F12" s="543">
        <v>705.20034999999996</v>
      </c>
      <c r="G12" s="543">
        <v>1465.6647499999999</v>
      </c>
      <c r="H12" s="543">
        <v>1092.8039000000001</v>
      </c>
      <c r="I12" s="543">
        <v>446.78500000000003</v>
      </c>
      <c r="J12" s="543">
        <v>310.73973000000001</v>
      </c>
      <c r="K12" s="543">
        <v>938.12768000000005</v>
      </c>
      <c r="L12" s="543">
        <v>737.67524000000003</v>
      </c>
      <c r="M12" s="543">
        <v>962.06155999999999</v>
      </c>
      <c r="N12" s="543">
        <v>790.92571999999996</v>
      </c>
      <c r="O12" s="543">
        <v>1240.14364</v>
      </c>
      <c r="P12" s="543">
        <v>332.33362</v>
      </c>
      <c r="Q12" s="543">
        <v>338.95278000000002</v>
      </c>
      <c r="R12" s="520"/>
      <c r="T12" s="192"/>
    </row>
    <row r="13" spans="1:256" s="182" customFormat="1" ht="14.25" x14ac:dyDescent="0.2">
      <c r="B13" s="517"/>
      <c r="C13" s="518"/>
      <c r="D13" s="648" t="s">
        <v>56</v>
      </c>
      <c r="E13" s="569">
        <f t="shared" si="2"/>
        <v>19868.48488</v>
      </c>
      <c r="F13" s="543">
        <v>1180.23</v>
      </c>
      <c r="G13" s="543">
        <v>1485</v>
      </c>
      <c r="H13" s="543">
        <v>1608</v>
      </c>
      <c r="I13" s="543">
        <v>1715</v>
      </c>
      <c r="J13" s="543">
        <v>1152</v>
      </c>
      <c r="K13" s="543">
        <v>1319.3</v>
      </c>
      <c r="L13" s="543">
        <v>2394.7199999999998</v>
      </c>
      <c r="M13" s="543">
        <v>1616.19488</v>
      </c>
      <c r="N13" s="543">
        <v>2334.56</v>
      </c>
      <c r="O13" s="543">
        <v>1449.12</v>
      </c>
      <c r="P13" s="543">
        <v>410.98</v>
      </c>
      <c r="Q13" s="543">
        <v>3203.38</v>
      </c>
      <c r="R13" s="520"/>
      <c r="T13" s="192"/>
    </row>
    <row r="14" spans="1:256" s="182" customFormat="1" ht="14.25" x14ac:dyDescent="0.2">
      <c r="B14" s="517"/>
      <c r="C14" s="518"/>
      <c r="D14" s="648" t="s">
        <v>59</v>
      </c>
      <c r="E14" s="569">
        <f t="shared" si="2"/>
        <v>596.91938000000005</v>
      </c>
      <c r="F14" s="543" t="s">
        <v>53</v>
      </c>
      <c r="G14" s="543">
        <v>596.91938000000005</v>
      </c>
      <c r="H14" s="543" t="s">
        <v>53</v>
      </c>
      <c r="I14" s="543" t="s">
        <v>53</v>
      </c>
      <c r="J14" s="543" t="s">
        <v>53</v>
      </c>
      <c r="K14" s="543" t="s">
        <v>53</v>
      </c>
      <c r="L14" s="543" t="s">
        <v>53</v>
      </c>
      <c r="M14" s="543" t="s">
        <v>53</v>
      </c>
      <c r="N14" s="543" t="s">
        <v>53</v>
      </c>
      <c r="O14" s="543" t="s">
        <v>53</v>
      </c>
      <c r="P14" s="543" t="s">
        <v>53</v>
      </c>
      <c r="Q14" s="543" t="s">
        <v>53</v>
      </c>
      <c r="R14" s="520"/>
      <c r="T14" s="192"/>
    </row>
    <row r="15" spans="1:256" s="182" customFormat="1" ht="14.25" x14ac:dyDescent="0.2">
      <c r="B15" s="517"/>
      <c r="C15" s="518"/>
      <c r="D15" s="648" t="s">
        <v>57</v>
      </c>
      <c r="E15" s="569">
        <f t="shared" si="2"/>
        <v>0</v>
      </c>
      <c r="F15" s="543">
        <v>0</v>
      </c>
      <c r="G15" s="543">
        <v>0</v>
      </c>
      <c r="H15" s="543">
        <v>0</v>
      </c>
      <c r="I15" s="543">
        <v>0</v>
      </c>
      <c r="J15" s="543">
        <v>0</v>
      </c>
      <c r="K15" s="543">
        <v>0</v>
      </c>
      <c r="L15" s="543">
        <v>0</v>
      </c>
      <c r="M15" s="543">
        <v>0</v>
      </c>
      <c r="N15" s="543" t="s">
        <v>53</v>
      </c>
      <c r="O15" s="543">
        <v>0</v>
      </c>
      <c r="P15" s="543">
        <v>0</v>
      </c>
      <c r="Q15" s="543" t="s">
        <v>53</v>
      </c>
      <c r="R15" s="520"/>
      <c r="T15" s="192"/>
    </row>
    <row r="16" spans="1:256" s="182" customFormat="1" ht="14.25" x14ac:dyDescent="0.2">
      <c r="B16" s="517"/>
      <c r="C16" s="518"/>
      <c r="D16" s="648" t="s">
        <v>30</v>
      </c>
      <c r="E16" s="569">
        <f t="shared" si="2"/>
        <v>3500.44</v>
      </c>
      <c r="F16" s="544">
        <v>1033.1999999999998</v>
      </c>
      <c r="G16" s="544">
        <v>664.39999999999964</v>
      </c>
      <c r="H16" s="544">
        <v>240</v>
      </c>
      <c r="I16" s="544">
        <v>437.60000000000036</v>
      </c>
      <c r="J16" s="544">
        <v>510.79999999999995</v>
      </c>
      <c r="K16" s="544">
        <v>313.60000000000036</v>
      </c>
      <c r="L16" s="544">
        <v>0</v>
      </c>
      <c r="M16" s="544">
        <v>114</v>
      </c>
      <c r="N16" s="544">
        <v>0</v>
      </c>
      <c r="O16" s="544">
        <v>186.83999999999969</v>
      </c>
      <c r="P16" s="544">
        <v>0</v>
      </c>
      <c r="Q16" s="544">
        <v>0</v>
      </c>
      <c r="R16" s="520"/>
      <c r="T16" s="192"/>
    </row>
    <row r="17" spans="2:20" s="182" customFormat="1" ht="14.25" x14ac:dyDescent="0.2">
      <c r="B17" s="523"/>
      <c r="C17" s="458"/>
      <c r="D17" s="458"/>
      <c r="E17" s="587"/>
      <c r="F17" s="542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20"/>
      <c r="T17" s="192"/>
    </row>
    <row r="18" spans="2:20" s="182" customFormat="1" ht="15.75" x14ac:dyDescent="0.2">
      <c r="B18" s="524"/>
      <c r="C18" s="558" t="s">
        <v>68</v>
      </c>
      <c r="D18" s="559"/>
      <c r="E18" s="582">
        <f t="shared" ref="E18:Q18" si="3">SUM(E20:E28)</f>
        <v>22601.100999999999</v>
      </c>
      <c r="F18" s="582">
        <f t="shared" si="3"/>
        <v>695.1104499999999</v>
      </c>
      <c r="G18" s="582">
        <f t="shared" si="3"/>
        <v>853.32744000000002</v>
      </c>
      <c r="H18" s="582">
        <f t="shared" si="3"/>
        <v>2642.6528000000003</v>
      </c>
      <c r="I18" s="582">
        <f t="shared" si="3"/>
        <v>2293.2179000000001</v>
      </c>
      <c r="J18" s="582">
        <f t="shared" si="3"/>
        <v>3332.09166</v>
      </c>
      <c r="K18" s="582">
        <f t="shared" si="3"/>
        <v>2796.4495299999999</v>
      </c>
      <c r="L18" s="582">
        <f t="shared" si="3"/>
        <v>2329.8652699999998</v>
      </c>
      <c r="M18" s="582">
        <f t="shared" si="3"/>
        <v>1353.1598300000001</v>
      </c>
      <c r="N18" s="582">
        <f t="shared" si="3"/>
        <v>1529.10961</v>
      </c>
      <c r="O18" s="582">
        <f t="shared" si="3"/>
        <v>1020.72556</v>
      </c>
      <c r="P18" s="582">
        <f t="shared" si="3"/>
        <v>1552.07915</v>
      </c>
      <c r="Q18" s="582">
        <f t="shared" si="3"/>
        <v>2203.3117999999999</v>
      </c>
      <c r="R18" s="525"/>
    </row>
    <row r="19" spans="2:20" s="182" customFormat="1" ht="12.75" x14ac:dyDescent="0.2">
      <c r="B19" s="522"/>
      <c r="C19" s="518"/>
      <c r="D19" s="518"/>
      <c r="E19" s="545" t="s">
        <v>45</v>
      </c>
      <c r="F19" s="545"/>
      <c r="G19" s="545"/>
      <c r="H19" s="545"/>
      <c r="I19" s="546"/>
      <c r="J19" s="546"/>
      <c r="K19" s="545"/>
      <c r="L19" s="545"/>
      <c r="M19" s="545"/>
      <c r="N19" s="545"/>
      <c r="O19" s="545"/>
      <c r="P19" s="545"/>
      <c r="Q19" s="569"/>
      <c r="R19" s="520"/>
    </row>
    <row r="20" spans="2:20" s="182" customFormat="1" ht="12.75" x14ac:dyDescent="0.2">
      <c r="B20" s="517"/>
      <c r="C20" s="518"/>
      <c r="D20" s="647" t="s">
        <v>75</v>
      </c>
      <c r="E20" s="569">
        <f t="shared" ref="E20:E28" si="4">SUM(F20:Q20)</f>
        <v>8732.4159999999993</v>
      </c>
      <c r="F20" s="543">
        <v>206.76499999999999</v>
      </c>
      <c r="G20" s="543">
        <v>88.6</v>
      </c>
      <c r="H20" s="543">
        <v>1820.325</v>
      </c>
      <c r="I20" s="543">
        <v>1592.175</v>
      </c>
      <c r="J20" s="543">
        <v>1927.954</v>
      </c>
      <c r="K20" s="543">
        <v>1745.355</v>
      </c>
      <c r="L20" s="543">
        <v>563.14</v>
      </c>
      <c r="M20" s="543">
        <v>81.28</v>
      </c>
      <c r="N20" s="543">
        <v>74.322000000000003</v>
      </c>
      <c r="O20" s="543">
        <v>179.5</v>
      </c>
      <c r="P20" s="543">
        <v>253.76</v>
      </c>
      <c r="Q20" s="543">
        <v>199.24</v>
      </c>
      <c r="R20" s="520"/>
    </row>
    <row r="21" spans="2:20" s="182" customFormat="1" ht="12.75" x14ac:dyDescent="0.2">
      <c r="B21" s="517"/>
      <c r="C21" s="518"/>
      <c r="D21" s="647" t="s">
        <v>77</v>
      </c>
      <c r="E21" s="569">
        <f t="shared" si="4"/>
        <v>4870.6016599999994</v>
      </c>
      <c r="F21" s="543">
        <v>119.205</v>
      </c>
      <c r="G21" s="543">
        <v>89.1</v>
      </c>
      <c r="H21" s="543">
        <v>136.328</v>
      </c>
      <c r="I21" s="543">
        <v>467.50200000000001</v>
      </c>
      <c r="J21" s="543">
        <v>699.33399999999995</v>
      </c>
      <c r="K21" s="543">
        <v>562.19000000000005</v>
      </c>
      <c r="L21" s="543">
        <v>498.56599999999997</v>
      </c>
      <c r="M21" s="543">
        <v>570.08500000000004</v>
      </c>
      <c r="N21" s="543">
        <v>355.30200000000002</v>
      </c>
      <c r="O21" s="543">
        <v>250.95</v>
      </c>
      <c r="P21" s="543">
        <v>400.52665999999999</v>
      </c>
      <c r="Q21" s="543">
        <v>721.51300000000003</v>
      </c>
      <c r="R21" s="520"/>
    </row>
    <row r="22" spans="2:20" s="182" customFormat="1" ht="12.75" x14ac:dyDescent="0.2">
      <c r="B22" s="517"/>
      <c r="C22" s="518"/>
      <c r="D22" s="647" t="s">
        <v>108</v>
      </c>
      <c r="E22" s="569">
        <f t="shared" si="4"/>
        <v>1673.15762</v>
      </c>
      <c r="F22" s="543">
        <v>46.298749999999998</v>
      </c>
      <c r="G22" s="543" t="s">
        <v>53</v>
      </c>
      <c r="H22" s="543">
        <v>219.87423999999999</v>
      </c>
      <c r="I22" s="543">
        <v>96.925780000000003</v>
      </c>
      <c r="J22" s="543">
        <v>62.660559999999997</v>
      </c>
      <c r="K22" s="543">
        <v>95.137640000000005</v>
      </c>
      <c r="L22" s="543">
        <v>98.154200000000003</v>
      </c>
      <c r="M22" s="543">
        <v>275.55340000000001</v>
      </c>
      <c r="N22" s="543">
        <v>211.30610999999999</v>
      </c>
      <c r="O22" s="543">
        <v>47.988720000000001</v>
      </c>
      <c r="P22" s="543">
        <v>305.50815</v>
      </c>
      <c r="Q22" s="543">
        <v>213.75006999999999</v>
      </c>
      <c r="R22" s="520"/>
    </row>
    <row r="23" spans="2:20" s="182" customFormat="1" ht="12.75" x14ac:dyDescent="0.2">
      <c r="B23" s="517"/>
      <c r="C23" s="518"/>
      <c r="D23" s="647" t="s">
        <v>69</v>
      </c>
      <c r="E23" s="569">
        <f t="shared" si="4"/>
        <v>4222.9729799999996</v>
      </c>
      <c r="F23" s="543">
        <v>51.181199999999997</v>
      </c>
      <c r="G23" s="543">
        <v>513.16444000000001</v>
      </c>
      <c r="H23" s="543">
        <v>295.36446000000001</v>
      </c>
      <c r="I23" s="543">
        <v>136.61511999999999</v>
      </c>
      <c r="J23" s="543">
        <v>488.63609000000002</v>
      </c>
      <c r="K23" s="543">
        <v>196.12189000000001</v>
      </c>
      <c r="L23" s="543">
        <v>1093.5650700000001</v>
      </c>
      <c r="M23" s="543">
        <v>97.117429999999999</v>
      </c>
      <c r="N23" s="543">
        <v>491.95645999999999</v>
      </c>
      <c r="O23" s="543">
        <v>249.916</v>
      </c>
      <c r="P23" s="543">
        <v>170.46474000000001</v>
      </c>
      <c r="Q23" s="543">
        <v>438.87007999999997</v>
      </c>
      <c r="R23" s="520"/>
    </row>
    <row r="24" spans="2:20" s="182" customFormat="1" ht="12.75" x14ac:dyDescent="0.2">
      <c r="B24" s="517"/>
      <c r="C24" s="518"/>
      <c r="D24" s="647" t="s">
        <v>109</v>
      </c>
      <c r="E24" s="569">
        <f t="shared" si="4"/>
        <v>885.96299999999997</v>
      </c>
      <c r="F24" s="543">
        <v>139.60050000000001</v>
      </c>
      <c r="G24" s="543">
        <v>71.594999999999999</v>
      </c>
      <c r="H24" s="543" t="s">
        <v>53</v>
      </c>
      <c r="I24" s="543" t="s">
        <v>53</v>
      </c>
      <c r="J24" s="543" t="s">
        <v>53</v>
      </c>
      <c r="K24" s="543" t="s">
        <v>53</v>
      </c>
      <c r="L24" s="543">
        <v>76.44</v>
      </c>
      <c r="M24" s="543">
        <v>74.489999999999995</v>
      </c>
      <c r="N24" s="543">
        <v>74.099999999999994</v>
      </c>
      <c r="O24" s="543">
        <v>25.74</v>
      </c>
      <c r="P24" s="543">
        <v>126.36</v>
      </c>
      <c r="Q24" s="543">
        <v>297.63749999999999</v>
      </c>
      <c r="R24" s="520"/>
    </row>
    <row r="25" spans="2:20" s="182" customFormat="1" ht="12.75" x14ac:dyDescent="0.2">
      <c r="B25" s="517"/>
      <c r="C25" s="518"/>
      <c r="D25" s="647" t="s">
        <v>83</v>
      </c>
      <c r="E25" s="569">
        <f t="shared" si="4"/>
        <v>7.15</v>
      </c>
      <c r="F25" s="543" t="s">
        <v>53</v>
      </c>
      <c r="G25" s="543" t="s">
        <v>53</v>
      </c>
      <c r="H25" s="543" t="s">
        <v>53</v>
      </c>
      <c r="I25" s="543" t="s">
        <v>53</v>
      </c>
      <c r="J25" s="543" t="s">
        <v>53</v>
      </c>
      <c r="K25" s="543" t="s">
        <v>53</v>
      </c>
      <c r="L25" s="543" t="s">
        <v>53</v>
      </c>
      <c r="M25" s="543" t="s">
        <v>53</v>
      </c>
      <c r="N25" s="543">
        <v>7.15</v>
      </c>
      <c r="O25" s="543"/>
      <c r="P25" s="543"/>
      <c r="Q25" s="543"/>
      <c r="R25" s="520"/>
    </row>
    <row r="26" spans="2:20" s="182" customFormat="1" ht="12.75" x14ac:dyDescent="0.2">
      <c r="B26" s="517"/>
      <c r="C26" s="518"/>
      <c r="D26" s="647" t="s">
        <v>72</v>
      </c>
      <c r="E26" s="569">
        <f t="shared" si="4"/>
        <v>1236.3420000000001</v>
      </c>
      <c r="F26" s="543">
        <v>132.06</v>
      </c>
      <c r="G26" s="543">
        <v>86.117999999999995</v>
      </c>
      <c r="H26" s="543">
        <v>170.19</v>
      </c>
      <c r="I26" s="543" t="s">
        <v>53</v>
      </c>
      <c r="J26" s="543" t="s">
        <v>53</v>
      </c>
      <c r="K26" s="543">
        <v>127.41</v>
      </c>
      <c r="L26" s="543" t="s">
        <v>53</v>
      </c>
      <c r="M26" s="543">
        <v>254.63399999999999</v>
      </c>
      <c r="N26" s="543">
        <v>85.188000000000002</v>
      </c>
      <c r="O26" s="543">
        <v>128.34</v>
      </c>
      <c r="P26" s="543">
        <v>167.77199999999999</v>
      </c>
      <c r="Q26" s="543">
        <v>84.63</v>
      </c>
      <c r="R26" s="520"/>
    </row>
    <row r="27" spans="2:20" s="182" customFormat="1" ht="12.75" x14ac:dyDescent="0.2">
      <c r="B27" s="517"/>
      <c r="C27" s="518"/>
      <c r="D27" s="647" t="s">
        <v>76</v>
      </c>
      <c r="E27" s="569">
        <f t="shared" si="4"/>
        <v>318.28859</v>
      </c>
      <c r="F27" s="543" t="s">
        <v>53</v>
      </c>
      <c r="G27" s="543">
        <v>4.75</v>
      </c>
      <c r="H27" s="543">
        <v>0.57110000000000005</v>
      </c>
      <c r="I27" s="543" t="s">
        <v>53</v>
      </c>
      <c r="J27" s="543">
        <v>88.182010000000005</v>
      </c>
      <c r="K27" s="543">
        <v>4.91</v>
      </c>
      <c r="L27" s="543" t="s">
        <v>53</v>
      </c>
      <c r="M27" s="543" t="s">
        <v>53</v>
      </c>
      <c r="N27" s="543">
        <v>101.08463999999999</v>
      </c>
      <c r="O27" s="543">
        <v>21.290839999999999</v>
      </c>
      <c r="P27" s="543">
        <v>97.5</v>
      </c>
      <c r="Q27" s="543"/>
      <c r="R27" s="520"/>
    </row>
    <row r="28" spans="2:20" s="182" customFormat="1" ht="12.75" x14ac:dyDescent="0.2">
      <c r="B28" s="526"/>
      <c r="C28" s="518"/>
      <c r="D28" s="648" t="s">
        <v>30</v>
      </c>
      <c r="E28" s="569">
        <f t="shared" si="4"/>
        <v>654.20915000000048</v>
      </c>
      <c r="F28" s="540">
        <v>0</v>
      </c>
      <c r="G28" s="540">
        <v>0</v>
      </c>
      <c r="H28" s="540">
        <v>0</v>
      </c>
      <c r="I28" s="540">
        <v>0</v>
      </c>
      <c r="J28" s="540">
        <v>65.325000000000273</v>
      </c>
      <c r="K28" s="540">
        <v>65.325000000000273</v>
      </c>
      <c r="L28" s="540">
        <v>0</v>
      </c>
      <c r="M28" s="540">
        <v>0</v>
      </c>
      <c r="N28" s="540">
        <v>128.70039999999972</v>
      </c>
      <c r="O28" s="540">
        <v>116.99999999999989</v>
      </c>
      <c r="P28" s="540">
        <v>30.187600000000202</v>
      </c>
      <c r="Q28" s="586">
        <v>247.67115000000013</v>
      </c>
      <c r="R28" s="520"/>
    </row>
    <row r="29" spans="2:20" s="182" customFormat="1" ht="12.75" x14ac:dyDescent="0.2">
      <c r="B29" s="527"/>
      <c r="C29" s="458"/>
      <c r="D29" s="458"/>
      <c r="E29" s="541"/>
      <c r="F29" s="541"/>
      <c r="G29" s="541"/>
      <c r="H29" s="541"/>
      <c r="I29" s="541"/>
      <c r="J29" s="541"/>
      <c r="K29" s="541"/>
      <c r="L29" s="541"/>
      <c r="M29" s="541"/>
      <c r="N29" s="541"/>
      <c r="O29" s="541"/>
      <c r="P29" s="541"/>
      <c r="Q29" s="541"/>
      <c r="R29" s="520"/>
    </row>
    <row r="30" spans="2:20" s="182" customFormat="1" ht="15.75" x14ac:dyDescent="0.25">
      <c r="B30" s="557"/>
      <c r="C30" s="558" t="s">
        <v>84</v>
      </c>
      <c r="D30" s="559"/>
      <c r="E30" s="582">
        <f t="shared" ref="E30:Q30" si="5">SUM(E32:E35)</f>
        <v>749.86866000000009</v>
      </c>
      <c r="F30" s="582">
        <f t="shared" si="5"/>
        <v>0</v>
      </c>
      <c r="G30" s="582">
        <f t="shared" si="5"/>
        <v>0</v>
      </c>
      <c r="H30" s="582">
        <f t="shared" si="5"/>
        <v>0</v>
      </c>
      <c r="I30" s="582">
        <f t="shared" si="5"/>
        <v>0</v>
      </c>
      <c r="J30" s="582">
        <f t="shared" si="5"/>
        <v>0</v>
      </c>
      <c r="K30" s="582">
        <f t="shared" si="5"/>
        <v>351.63019000000003</v>
      </c>
      <c r="L30" s="582">
        <f t="shared" si="5"/>
        <v>53.72625</v>
      </c>
      <c r="M30" s="582">
        <f t="shared" si="5"/>
        <v>0</v>
      </c>
      <c r="N30" s="582">
        <f t="shared" si="5"/>
        <v>179.14769999999999</v>
      </c>
      <c r="O30" s="582">
        <f t="shared" si="5"/>
        <v>111.64677</v>
      </c>
      <c r="P30" s="582">
        <f t="shared" si="5"/>
        <v>0</v>
      </c>
      <c r="Q30" s="582">
        <f t="shared" si="5"/>
        <v>53.717750000000002</v>
      </c>
      <c r="R30" s="583"/>
    </row>
    <row r="31" spans="2:20" s="182" customFormat="1" ht="12.75" x14ac:dyDescent="0.2">
      <c r="B31" s="517"/>
      <c r="C31" s="518"/>
      <c r="D31" s="518"/>
      <c r="E31" s="569"/>
      <c r="F31" s="545"/>
      <c r="G31" s="545"/>
      <c r="H31" s="545"/>
      <c r="I31" s="546"/>
      <c r="J31" s="546"/>
      <c r="K31" s="545"/>
      <c r="L31" s="545"/>
      <c r="M31" s="545"/>
      <c r="N31" s="545"/>
      <c r="O31" s="545"/>
      <c r="P31" s="545"/>
      <c r="Q31" s="569"/>
      <c r="R31" s="520"/>
    </row>
    <row r="32" spans="2:20" s="182" customFormat="1" ht="12.75" x14ac:dyDescent="0.2">
      <c r="B32" s="517"/>
      <c r="C32" s="518"/>
      <c r="D32" s="648" t="s">
        <v>88</v>
      </c>
      <c r="E32" s="569">
        <f t="shared" ref="E32:E35" si="6">SUM(F32:Q32)</f>
        <v>161.16175000000001</v>
      </c>
      <c r="F32" s="543" t="s">
        <v>53</v>
      </c>
      <c r="G32" s="543" t="s">
        <v>53</v>
      </c>
      <c r="H32" s="543" t="s">
        <v>53</v>
      </c>
      <c r="I32" s="543" t="s">
        <v>53</v>
      </c>
      <c r="J32" s="543" t="s">
        <v>53</v>
      </c>
      <c r="K32" s="543" t="s">
        <v>53</v>
      </c>
      <c r="L32" s="543">
        <v>53.72625</v>
      </c>
      <c r="M32" s="543" t="s">
        <v>53</v>
      </c>
      <c r="N32" s="543" t="s">
        <v>53</v>
      </c>
      <c r="O32" s="543">
        <v>53.717750000000002</v>
      </c>
      <c r="P32" s="543" t="s">
        <v>53</v>
      </c>
      <c r="Q32" s="543">
        <v>53.717750000000002</v>
      </c>
      <c r="R32" s="520"/>
    </row>
    <row r="33" spans="2:18" s="182" customFormat="1" ht="12.75" x14ac:dyDescent="0.2">
      <c r="B33" s="517"/>
      <c r="C33" s="518"/>
      <c r="D33" s="648" t="s">
        <v>137</v>
      </c>
      <c r="E33" s="569">
        <f t="shared" si="6"/>
        <v>121.87672000000001</v>
      </c>
      <c r="F33" s="543" t="s">
        <v>53</v>
      </c>
      <c r="G33" s="543" t="s">
        <v>53</v>
      </c>
      <c r="H33" s="543" t="s">
        <v>53</v>
      </c>
      <c r="I33" s="543" t="s">
        <v>53</v>
      </c>
      <c r="J33" s="543" t="s">
        <v>53</v>
      </c>
      <c r="K33" s="543" t="s">
        <v>53</v>
      </c>
      <c r="L33" s="543" t="s">
        <v>53</v>
      </c>
      <c r="M33" s="543" t="s">
        <v>53</v>
      </c>
      <c r="N33" s="543">
        <v>63.947699999999998</v>
      </c>
      <c r="O33" s="543">
        <v>57.929020000000001</v>
      </c>
      <c r="P33" s="543" t="s">
        <v>53</v>
      </c>
      <c r="Q33" s="543" t="s">
        <v>53</v>
      </c>
      <c r="R33" s="520"/>
    </row>
    <row r="34" spans="2:18" s="182" customFormat="1" ht="16.5" customHeight="1" x14ac:dyDescent="0.2">
      <c r="B34" s="517"/>
      <c r="C34" s="518"/>
      <c r="D34" s="648" t="s">
        <v>85</v>
      </c>
      <c r="E34" s="569">
        <f t="shared" si="6"/>
        <v>115.2</v>
      </c>
      <c r="F34" s="543" t="s">
        <v>53</v>
      </c>
      <c r="G34" s="543" t="s">
        <v>53</v>
      </c>
      <c r="H34" s="543" t="s">
        <v>53</v>
      </c>
      <c r="I34" s="543" t="s">
        <v>53</v>
      </c>
      <c r="J34" s="543" t="s">
        <v>53</v>
      </c>
      <c r="K34" s="543" t="s">
        <v>53</v>
      </c>
      <c r="L34" s="543" t="s">
        <v>53</v>
      </c>
      <c r="M34" s="543" t="s">
        <v>53</v>
      </c>
      <c r="N34" s="543">
        <v>115.2</v>
      </c>
      <c r="O34" s="543" t="s">
        <v>53</v>
      </c>
      <c r="P34" s="543" t="s">
        <v>53</v>
      </c>
      <c r="Q34" s="543" t="s">
        <v>53</v>
      </c>
      <c r="R34" s="520"/>
    </row>
    <row r="35" spans="2:18" s="182" customFormat="1" ht="16.5" customHeight="1" x14ac:dyDescent="0.2">
      <c r="B35" s="517"/>
      <c r="C35" s="518"/>
      <c r="D35" s="648" t="s">
        <v>138</v>
      </c>
      <c r="E35" s="569">
        <f t="shared" si="6"/>
        <v>351.63019000000003</v>
      </c>
      <c r="F35" s="543" t="s">
        <v>53</v>
      </c>
      <c r="G35" s="543" t="s">
        <v>53</v>
      </c>
      <c r="H35" s="543" t="s">
        <v>53</v>
      </c>
      <c r="I35" s="543" t="s">
        <v>53</v>
      </c>
      <c r="J35" s="543" t="s">
        <v>53</v>
      </c>
      <c r="K35" s="543">
        <v>351.63019000000003</v>
      </c>
      <c r="L35" s="543" t="s">
        <v>53</v>
      </c>
      <c r="M35" s="543" t="s">
        <v>53</v>
      </c>
      <c r="N35" s="543" t="s">
        <v>53</v>
      </c>
      <c r="O35" s="543" t="s">
        <v>53</v>
      </c>
      <c r="P35" s="543" t="s">
        <v>53</v>
      </c>
      <c r="Q35" s="543" t="s">
        <v>53</v>
      </c>
      <c r="R35" s="520"/>
    </row>
    <row r="36" spans="2:18" x14ac:dyDescent="0.25">
      <c r="B36" s="527"/>
      <c r="C36" s="458"/>
      <c r="D36" s="458"/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20"/>
    </row>
    <row r="37" spans="2:18" ht="15.75" x14ac:dyDescent="0.25">
      <c r="B37" s="557"/>
      <c r="C37" s="558" t="s">
        <v>94</v>
      </c>
      <c r="D37" s="559"/>
      <c r="E37" s="582">
        <f t="shared" ref="E37:Q37" si="7">SUM(E39:E40)</f>
        <v>652.22751000000005</v>
      </c>
      <c r="F37" s="582">
        <f t="shared" si="7"/>
        <v>0</v>
      </c>
      <c r="G37" s="582">
        <f t="shared" si="7"/>
        <v>0</v>
      </c>
      <c r="H37" s="582">
        <f t="shared" si="7"/>
        <v>0</v>
      </c>
      <c r="I37" s="582">
        <f t="shared" si="7"/>
        <v>320.37061</v>
      </c>
      <c r="J37" s="582">
        <f t="shared" si="7"/>
        <v>255.44709</v>
      </c>
      <c r="K37" s="582">
        <f t="shared" si="7"/>
        <v>0</v>
      </c>
      <c r="L37" s="582">
        <f t="shared" si="7"/>
        <v>37.975000000000001</v>
      </c>
      <c r="M37" s="582">
        <f t="shared" si="7"/>
        <v>0</v>
      </c>
      <c r="N37" s="582">
        <f t="shared" si="7"/>
        <v>0.22076999999999999</v>
      </c>
      <c r="O37" s="582">
        <f t="shared" si="7"/>
        <v>0</v>
      </c>
      <c r="P37" s="582">
        <f t="shared" si="7"/>
        <v>38.214039999999997</v>
      </c>
      <c r="Q37" s="582">
        <f t="shared" si="7"/>
        <v>0</v>
      </c>
      <c r="R37" s="514"/>
    </row>
    <row r="38" spans="2:18" x14ac:dyDescent="0.25">
      <c r="B38" s="517"/>
      <c r="C38" s="518"/>
      <c r="D38" s="518"/>
      <c r="E38" s="545"/>
      <c r="F38" s="545"/>
      <c r="G38" s="545"/>
      <c r="H38" s="545"/>
      <c r="I38" s="546"/>
      <c r="J38" s="546"/>
      <c r="K38" s="545"/>
      <c r="L38" s="545"/>
      <c r="M38" s="545"/>
      <c r="N38" s="545"/>
      <c r="O38" s="545"/>
      <c r="P38" s="545"/>
      <c r="Q38" s="545"/>
      <c r="R38" s="520"/>
    </row>
    <row r="39" spans="2:18" x14ac:dyDescent="0.25">
      <c r="B39" s="517"/>
      <c r="C39" s="518"/>
      <c r="D39" s="648" t="s">
        <v>95</v>
      </c>
      <c r="E39" s="569">
        <f>SUM(F39:Q39)</f>
        <v>537.84270000000004</v>
      </c>
      <c r="F39" s="543" t="s">
        <v>53</v>
      </c>
      <c r="G39" s="543" t="s">
        <v>53</v>
      </c>
      <c r="H39" s="543" t="s">
        <v>53</v>
      </c>
      <c r="I39" s="543">
        <v>320.37061</v>
      </c>
      <c r="J39" s="543">
        <v>217.47209000000001</v>
      </c>
      <c r="K39" s="543" t="s">
        <v>53</v>
      </c>
      <c r="L39" s="543" t="s">
        <v>53</v>
      </c>
      <c r="M39" s="543" t="s">
        <v>53</v>
      </c>
      <c r="N39" s="543" t="s">
        <v>53</v>
      </c>
      <c r="O39" s="543" t="s">
        <v>53</v>
      </c>
      <c r="P39" s="543" t="s">
        <v>53</v>
      </c>
      <c r="Q39" s="543" t="s">
        <v>53</v>
      </c>
      <c r="R39" s="520"/>
    </row>
    <row r="40" spans="2:18" x14ac:dyDescent="0.25">
      <c r="B40" s="517"/>
      <c r="C40" s="518"/>
      <c r="D40" s="648" t="s">
        <v>30</v>
      </c>
      <c r="E40" s="569">
        <f>SUM(F40:Q40)</f>
        <v>114.38481</v>
      </c>
      <c r="F40" s="543" t="s">
        <v>53</v>
      </c>
      <c r="G40" s="543" t="s">
        <v>53</v>
      </c>
      <c r="H40" s="543" t="s">
        <v>53</v>
      </c>
      <c r="I40" s="543" t="s">
        <v>53</v>
      </c>
      <c r="J40" s="543">
        <v>37.975000000000001</v>
      </c>
      <c r="K40" s="543" t="s">
        <v>53</v>
      </c>
      <c r="L40" s="543">
        <v>37.975000000000001</v>
      </c>
      <c r="M40" s="543" t="s">
        <v>53</v>
      </c>
      <c r="N40" s="543">
        <v>0.22076999999999999</v>
      </c>
      <c r="O40" s="543" t="s">
        <v>53</v>
      </c>
      <c r="P40" s="543">
        <v>38.214039999999997</v>
      </c>
      <c r="Q40" s="543" t="s">
        <v>53</v>
      </c>
      <c r="R40" s="520"/>
    </row>
    <row r="41" spans="2:18" x14ac:dyDescent="0.25">
      <c r="B41" s="529"/>
      <c r="C41" s="530"/>
      <c r="D41" s="519"/>
      <c r="E41" s="459"/>
      <c r="F41" s="459"/>
      <c r="G41" s="459"/>
      <c r="H41" s="459"/>
      <c r="I41" s="459"/>
      <c r="J41" s="570"/>
      <c r="K41" s="570"/>
      <c r="L41" s="570"/>
      <c r="M41" s="570"/>
      <c r="N41" s="570"/>
      <c r="O41" s="570"/>
      <c r="P41" s="570"/>
      <c r="Q41" s="570"/>
      <c r="R41" s="531"/>
    </row>
    <row r="42" spans="2:18" ht="2.25" customHeight="1" x14ac:dyDescent="0.25">
      <c r="B42" s="519"/>
      <c r="C42" s="519"/>
      <c r="D42" s="532"/>
      <c r="E42" s="571"/>
      <c r="F42" s="532"/>
      <c r="G42" s="532"/>
      <c r="H42" s="532"/>
      <c r="I42" s="532"/>
      <c r="J42" s="519"/>
      <c r="K42" s="519"/>
      <c r="L42" s="519"/>
      <c r="M42" s="519"/>
      <c r="N42" s="519"/>
      <c r="O42" s="519"/>
      <c r="P42" s="519"/>
      <c r="Q42" s="519"/>
      <c r="R42" s="519"/>
    </row>
    <row r="43" spans="2:18" ht="14.1" customHeight="1" x14ac:dyDescent="0.25">
      <c r="B43" s="181" t="s">
        <v>139</v>
      </c>
      <c r="I43" s="519"/>
      <c r="J43" s="519"/>
      <c r="K43" s="519"/>
      <c r="L43" s="519"/>
      <c r="M43" s="519"/>
      <c r="N43" s="519"/>
      <c r="O43" s="519"/>
      <c r="P43" s="519"/>
      <c r="Q43" s="519"/>
      <c r="R43" s="519"/>
    </row>
    <row r="44" spans="2:18" x14ac:dyDescent="0.25">
      <c r="B44" s="188" t="s">
        <v>31</v>
      </c>
      <c r="I44" s="519"/>
      <c r="J44" s="519"/>
      <c r="K44" s="519"/>
      <c r="L44" s="519"/>
      <c r="M44" s="519"/>
      <c r="N44" s="519"/>
      <c r="O44" s="519"/>
      <c r="P44" s="519"/>
      <c r="Q44" s="519"/>
      <c r="R44" s="519"/>
    </row>
    <row r="45" spans="2:18" s="588" customFormat="1" ht="15.75" customHeight="1" x14ac:dyDescent="0.25">
      <c r="B45" s="144" t="s">
        <v>32</v>
      </c>
      <c r="E45" s="589"/>
    </row>
    <row r="46" spans="2:18" s="588" customFormat="1" x14ac:dyDescent="0.25">
      <c r="B46" s="590"/>
      <c r="D46" s="591"/>
      <c r="E46" s="592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</row>
    <row r="47" spans="2:18" s="588" customFormat="1" x14ac:dyDescent="0.25">
      <c r="B47" s="590"/>
      <c r="D47" s="591"/>
      <c r="E47" s="592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</row>
    <row r="48" spans="2:18" s="588" customFormat="1" x14ac:dyDescent="0.25">
      <c r="B48" s="590"/>
      <c r="D48" s="591"/>
      <c r="E48" s="592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</row>
    <row r="49" spans="2:16" s="588" customFormat="1" x14ac:dyDescent="0.25">
      <c r="B49" s="590"/>
      <c r="D49" s="591"/>
      <c r="E49" s="592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</row>
    <row r="50" spans="2:16" s="588" customFormat="1" x14ac:dyDescent="0.25">
      <c r="D50" s="591"/>
      <c r="E50" s="592"/>
      <c r="F50" s="591"/>
      <c r="G50" s="591"/>
      <c r="H50" s="591"/>
      <c r="I50" s="591"/>
      <c r="J50" s="591"/>
      <c r="K50" s="591"/>
      <c r="M50" s="596"/>
      <c r="N50" s="596"/>
      <c r="P50" s="591"/>
    </row>
    <row r="51" spans="2:16" s="588" customFormat="1" x14ac:dyDescent="0.25">
      <c r="D51" s="591"/>
      <c r="E51" s="592"/>
      <c r="F51" s="591"/>
      <c r="G51" s="591"/>
      <c r="H51" s="591"/>
      <c r="I51" s="591"/>
      <c r="J51" s="591"/>
      <c r="K51" s="591"/>
      <c r="M51" s="597"/>
      <c r="N51" s="598">
        <f>SUM(N52:N55)</f>
        <v>61197.280030000002</v>
      </c>
      <c r="O51" s="592"/>
      <c r="P51" s="591"/>
    </row>
    <row r="52" spans="2:16" s="588" customFormat="1" x14ac:dyDescent="0.25">
      <c r="D52" s="591"/>
      <c r="E52" s="592"/>
      <c r="F52" s="591"/>
      <c r="G52" s="591"/>
      <c r="H52" s="591"/>
      <c r="I52" s="591"/>
      <c r="J52" s="591"/>
      <c r="M52" s="597" t="s">
        <v>48</v>
      </c>
      <c r="N52" s="598">
        <f>+E9</f>
        <v>37194.082860000002</v>
      </c>
      <c r="O52" s="593"/>
      <c r="P52" s="591"/>
    </row>
    <row r="53" spans="2:16" s="588" customFormat="1" x14ac:dyDescent="0.25">
      <c r="D53" s="591"/>
      <c r="E53" s="592"/>
      <c r="F53" s="591"/>
      <c r="G53" s="591"/>
      <c r="H53" s="591"/>
      <c r="I53" s="591"/>
      <c r="J53" s="591"/>
      <c r="M53" s="597" t="s">
        <v>68</v>
      </c>
      <c r="N53" s="598">
        <f>+E18</f>
        <v>22601.100999999999</v>
      </c>
      <c r="O53" s="593"/>
      <c r="P53" s="591"/>
    </row>
    <row r="54" spans="2:16" s="588" customFormat="1" x14ac:dyDescent="0.25">
      <c r="D54" s="591"/>
      <c r="E54" s="592"/>
      <c r="F54" s="591"/>
      <c r="G54" s="591"/>
      <c r="H54" s="591"/>
      <c r="I54" s="591"/>
      <c r="J54" s="591"/>
      <c r="M54" s="597" t="s">
        <v>84</v>
      </c>
      <c r="N54" s="598">
        <f>E30</f>
        <v>749.86866000000009</v>
      </c>
      <c r="O54" s="593"/>
      <c r="P54" s="591"/>
    </row>
    <row r="55" spans="2:16" s="588" customFormat="1" x14ac:dyDescent="0.25">
      <c r="G55" s="591"/>
      <c r="H55" s="591"/>
      <c r="I55" s="591"/>
      <c r="J55" s="591"/>
      <c r="M55" s="597" t="s">
        <v>94</v>
      </c>
      <c r="N55" s="598">
        <f>E37</f>
        <v>652.22751000000005</v>
      </c>
      <c r="O55" s="593"/>
      <c r="P55" s="591"/>
    </row>
    <row r="56" spans="2:16" s="588" customFormat="1" x14ac:dyDescent="0.25">
      <c r="G56" s="591"/>
      <c r="H56" s="591"/>
      <c r="I56" s="591"/>
      <c r="J56" s="591"/>
      <c r="M56" s="597"/>
      <c r="N56" s="598"/>
      <c r="O56" s="593"/>
      <c r="P56" s="591"/>
    </row>
    <row r="57" spans="2:16" s="588" customFormat="1" x14ac:dyDescent="0.25">
      <c r="G57" s="591"/>
      <c r="H57" s="591"/>
      <c r="I57" s="591"/>
      <c r="J57" s="591"/>
      <c r="M57" s="596"/>
      <c r="N57" s="596"/>
      <c r="P57" s="591"/>
    </row>
    <row r="58" spans="2:16" s="588" customFormat="1" x14ac:dyDescent="0.25">
      <c r="G58" s="591"/>
      <c r="H58" s="591"/>
      <c r="I58" s="591"/>
      <c r="J58" s="591"/>
      <c r="M58" s="596"/>
      <c r="N58" s="596"/>
      <c r="P58" s="591"/>
    </row>
    <row r="59" spans="2:16" s="588" customFormat="1" x14ac:dyDescent="0.25">
      <c r="G59" s="591"/>
      <c r="H59" s="591"/>
      <c r="I59" s="591"/>
      <c r="J59" s="591"/>
      <c r="M59" s="599"/>
      <c r="N59" s="599"/>
      <c r="P59" s="591"/>
    </row>
    <row r="60" spans="2:16" s="588" customFormat="1" x14ac:dyDescent="0.25">
      <c r="G60" s="591"/>
      <c r="H60" s="591"/>
      <c r="I60" s="591"/>
      <c r="J60" s="591"/>
      <c r="M60" s="599"/>
      <c r="N60" s="600">
        <f>SUM(N61:N67)</f>
        <v>61197.280030000002</v>
      </c>
      <c r="P60" s="591"/>
    </row>
    <row r="61" spans="2:16" s="588" customFormat="1" x14ac:dyDescent="0.25">
      <c r="D61" s="592"/>
      <c r="E61" s="592"/>
      <c r="F61" s="592"/>
      <c r="G61" s="591"/>
      <c r="H61" s="591"/>
      <c r="I61" s="591"/>
      <c r="J61" s="591"/>
      <c r="M61" s="601" t="s">
        <v>49</v>
      </c>
      <c r="N61" s="602">
        <f>+E11</f>
        <v>3866.8246300000001</v>
      </c>
      <c r="P61" s="591"/>
    </row>
    <row r="62" spans="2:16" s="588" customFormat="1" x14ac:dyDescent="0.25">
      <c r="D62" s="592"/>
      <c r="E62" s="592"/>
      <c r="F62" s="592"/>
      <c r="G62" s="591"/>
      <c r="H62" s="591"/>
      <c r="I62" s="591"/>
      <c r="J62" s="591"/>
      <c r="M62" s="601" t="s">
        <v>75</v>
      </c>
      <c r="N62" s="602">
        <f>+E20</f>
        <v>8732.4159999999993</v>
      </c>
      <c r="P62" s="591"/>
    </row>
    <row r="63" spans="2:16" s="588" customFormat="1" x14ac:dyDescent="0.25">
      <c r="D63" s="592"/>
      <c r="E63" s="592"/>
      <c r="F63" s="594"/>
      <c r="G63" s="591"/>
      <c r="H63" s="591"/>
      <c r="I63" s="591"/>
      <c r="J63" s="591"/>
      <c r="M63" s="601" t="s">
        <v>51</v>
      </c>
      <c r="N63" s="602">
        <f>+E12</f>
        <v>9361.4139699999996</v>
      </c>
      <c r="P63" s="591"/>
    </row>
    <row r="64" spans="2:16" s="588" customFormat="1" x14ac:dyDescent="0.25">
      <c r="D64" s="592"/>
      <c r="E64" s="592"/>
      <c r="F64" s="594"/>
      <c r="G64" s="591"/>
      <c r="H64" s="591"/>
      <c r="I64" s="591"/>
      <c r="J64" s="591"/>
      <c r="K64" s="591"/>
      <c r="M64" s="601" t="s">
        <v>77</v>
      </c>
      <c r="N64" s="602">
        <f>+E21</f>
        <v>4870.6016599999994</v>
      </c>
      <c r="P64" s="591"/>
    </row>
    <row r="65" spans="2:19" s="588" customFormat="1" x14ac:dyDescent="0.25">
      <c r="D65" s="592"/>
      <c r="E65" s="592"/>
      <c r="F65" s="594"/>
      <c r="G65" s="591"/>
      <c r="H65" s="591"/>
      <c r="I65" s="591"/>
      <c r="J65" s="591"/>
      <c r="K65" s="591"/>
      <c r="M65" s="601" t="s">
        <v>108</v>
      </c>
      <c r="N65" s="602">
        <f>+E22</f>
        <v>1673.15762</v>
      </c>
      <c r="P65" s="591"/>
    </row>
    <row r="66" spans="2:19" s="588" customFormat="1" x14ac:dyDescent="0.25">
      <c r="D66" s="592"/>
      <c r="E66" s="592"/>
      <c r="F66" s="594"/>
      <c r="G66" s="591"/>
      <c r="H66" s="591"/>
      <c r="I66" s="591"/>
      <c r="J66" s="591"/>
      <c r="K66" s="591"/>
      <c r="M66" s="601" t="s">
        <v>69</v>
      </c>
      <c r="N66" s="602">
        <f>+E23</f>
        <v>4222.9729799999996</v>
      </c>
      <c r="P66" s="591"/>
      <c r="R66" s="599"/>
      <c r="S66" s="604"/>
    </row>
    <row r="67" spans="2:19" s="588" customFormat="1" x14ac:dyDescent="0.25">
      <c r="D67" s="591"/>
      <c r="E67" s="592"/>
      <c r="F67" s="591"/>
      <c r="G67" s="591"/>
      <c r="H67" s="591"/>
      <c r="I67" s="591"/>
      <c r="J67" s="591"/>
      <c r="K67" s="591"/>
      <c r="M67" s="599" t="s">
        <v>30</v>
      </c>
      <c r="N67" s="603">
        <f>+E7-SUM(N61:N66)</f>
        <v>28469.893170000003</v>
      </c>
      <c r="P67" s="591"/>
      <c r="Q67" s="591"/>
      <c r="R67" s="591"/>
    </row>
    <row r="68" spans="2:19" s="588" customFormat="1" x14ac:dyDescent="0.25">
      <c r="D68" s="591"/>
      <c r="E68" s="592"/>
      <c r="F68" s="591"/>
      <c r="G68" s="591"/>
      <c r="H68" s="591"/>
      <c r="I68" s="591"/>
      <c r="J68" s="591"/>
      <c r="K68" s="591"/>
      <c r="L68" s="595"/>
      <c r="M68" s="591"/>
      <c r="N68" s="591"/>
      <c r="O68" s="591"/>
      <c r="P68" s="591"/>
      <c r="Q68" s="591"/>
      <c r="R68" s="591"/>
    </row>
    <row r="69" spans="2:19" s="588" customFormat="1" x14ac:dyDescent="0.25">
      <c r="D69" s="591"/>
      <c r="E69" s="592"/>
      <c r="F69" s="591"/>
      <c r="G69" s="591"/>
      <c r="H69" s="591"/>
      <c r="I69" s="591"/>
      <c r="J69" s="591"/>
      <c r="K69" s="591"/>
      <c r="L69" s="595"/>
      <c r="M69" s="591"/>
      <c r="N69" s="591"/>
      <c r="O69" s="591"/>
      <c r="P69" s="591"/>
      <c r="Q69" s="591"/>
      <c r="R69" s="591"/>
    </row>
    <row r="70" spans="2:19" s="588" customFormat="1" ht="33.75" customHeight="1" x14ac:dyDescent="0.25">
      <c r="B70" s="745" t="s">
        <v>31</v>
      </c>
      <c r="C70" s="745"/>
      <c r="D70" s="745"/>
      <c r="E70" s="745"/>
      <c r="F70" s="745"/>
      <c r="G70" s="745"/>
      <c r="H70" s="745"/>
      <c r="I70" s="745"/>
      <c r="K70" s="746" t="s">
        <v>31</v>
      </c>
      <c r="L70" s="746"/>
      <c r="M70" s="746"/>
      <c r="N70" s="746"/>
      <c r="O70" s="746"/>
      <c r="P70" s="746"/>
      <c r="Q70" s="591"/>
      <c r="R70" s="591"/>
    </row>
    <row r="71" spans="2:19" s="588" customFormat="1" x14ac:dyDescent="0.25">
      <c r="D71" s="591"/>
      <c r="E71" s="592"/>
      <c r="F71" s="591"/>
      <c r="G71" s="591"/>
      <c r="H71" s="591"/>
      <c r="I71" s="591"/>
      <c r="J71" s="591"/>
      <c r="K71" s="591"/>
      <c r="L71" s="595"/>
      <c r="M71" s="591"/>
      <c r="N71" s="591"/>
      <c r="O71" s="591"/>
      <c r="P71" s="591"/>
      <c r="Q71" s="591"/>
      <c r="R71" s="591"/>
    </row>
    <row r="72" spans="2:19" s="184" customFormat="1" x14ac:dyDescent="0.25">
      <c r="D72" s="189"/>
      <c r="E72" s="190"/>
      <c r="F72" s="189"/>
      <c r="G72" s="189"/>
      <c r="H72" s="189"/>
      <c r="I72" s="189"/>
      <c r="J72" s="189"/>
      <c r="K72" s="189"/>
      <c r="L72" s="195"/>
      <c r="M72" s="189"/>
      <c r="N72" s="189"/>
      <c r="O72" s="189"/>
      <c r="P72" s="189"/>
      <c r="Q72" s="189"/>
      <c r="R72" s="189"/>
    </row>
    <row r="73" spans="2:19" s="184" customFormat="1" x14ac:dyDescent="0.25">
      <c r="D73" s="189"/>
      <c r="E73" s="190"/>
      <c r="F73" s="189"/>
      <c r="G73" s="189"/>
      <c r="H73" s="189"/>
      <c r="I73" s="189"/>
      <c r="J73" s="189"/>
      <c r="K73" s="189"/>
      <c r="L73" s="195"/>
      <c r="M73" s="189"/>
      <c r="N73" s="189"/>
      <c r="O73" s="189"/>
      <c r="P73" s="189"/>
      <c r="Q73" s="189"/>
      <c r="R73" s="189"/>
    </row>
    <row r="74" spans="2:19" s="184" customFormat="1" x14ac:dyDescent="0.25">
      <c r="D74" s="189"/>
      <c r="E74" s="190"/>
      <c r="F74" s="189"/>
      <c r="G74" s="189"/>
      <c r="H74" s="189"/>
      <c r="I74" s="189"/>
      <c r="J74" s="189"/>
      <c r="K74" s="189"/>
      <c r="L74" s="195"/>
      <c r="M74" s="189"/>
      <c r="N74" s="189"/>
      <c r="O74" s="189"/>
      <c r="P74" s="189"/>
      <c r="Q74" s="189"/>
      <c r="R74" s="189"/>
    </row>
    <row r="75" spans="2:19" s="184" customFormat="1" x14ac:dyDescent="0.25">
      <c r="E75" s="193"/>
      <c r="L75" s="196"/>
    </row>
    <row r="76" spans="2:19" s="184" customFormat="1" x14ac:dyDescent="0.25">
      <c r="E76" s="193"/>
      <c r="L76" s="196"/>
    </row>
    <row r="77" spans="2:19" s="184" customFormat="1" x14ac:dyDescent="0.25">
      <c r="E77" s="193"/>
      <c r="L77" s="196"/>
    </row>
    <row r="78" spans="2:19" s="184" customFormat="1" x14ac:dyDescent="0.25">
      <c r="E78" s="193"/>
      <c r="L78" s="196"/>
    </row>
    <row r="79" spans="2:19" s="184" customFormat="1" x14ac:dyDescent="0.25">
      <c r="E79" s="193"/>
      <c r="L79" s="196"/>
    </row>
    <row r="80" spans="2:19" s="184" customFormat="1" x14ac:dyDescent="0.25">
      <c r="E80" s="193"/>
      <c r="L80" s="196"/>
    </row>
    <row r="81" spans="5:12" s="184" customFormat="1" x14ac:dyDescent="0.25">
      <c r="E81" s="193"/>
      <c r="L81" s="196"/>
    </row>
    <row r="82" spans="5:12" s="184" customFormat="1" x14ac:dyDescent="0.25">
      <c r="E82" s="193"/>
      <c r="L82" s="196"/>
    </row>
    <row r="83" spans="5:12" s="184" customFormat="1" x14ac:dyDescent="0.25">
      <c r="E83" s="193"/>
      <c r="L83" s="196"/>
    </row>
    <row r="84" spans="5:12" s="184" customFormat="1" x14ac:dyDescent="0.25">
      <c r="E84" s="193"/>
      <c r="L84" s="196"/>
    </row>
    <row r="85" spans="5:12" s="184" customFormat="1" x14ac:dyDescent="0.25">
      <c r="E85" s="193"/>
      <c r="L85" s="196"/>
    </row>
    <row r="86" spans="5:12" s="184" customFormat="1" x14ac:dyDescent="0.25">
      <c r="E86" s="193"/>
      <c r="L86" s="196"/>
    </row>
    <row r="87" spans="5:12" s="184" customFormat="1" x14ac:dyDescent="0.25">
      <c r="E87" s="193"/>
      <c r="L87" s="196"/>
    </row>
    <row r="88" spans="5:12" s="184" customFormat="1" x14ac:dyDescent="0.25">
      <c r="E88" s="193"/>
      <c r="L88" s="196"/>
    </row>
    <row r="89" spans="5:12" s="184" customFormat="1" x14ac:dyDescent="0.25">
      <c r="E89" s="193"/>
      <c r="L89" s="196"/>
    </row>
    <row r="90" spans="5:12" s="184" customFormat="1" x14ac:dyDescent="0.25">
      <c r="E90" s="193"/>
      <c r="L90" s="196"/>
    </row>
    <row r="91" spans="5:12" s="184" customFormat="1" x14ac:dyDescent="0.25">
      <c r="E91" s="193"/>
      <c r="L91" s="196"/>
    </row>
    <row r="92" spans="5:12" s="184" customFormat="1" x14ac:dyDescent="0.25">
      <c r="E92" s="193"/>
      <c r="L92" s="196"/>
    </row>
    <row r="93" spans="5:12" s="184" customFormat="1" x14ac:dyDescent="0.25">
      <c r="E93" s="193"/>
      <c r="L93" s="196"/>
    </row>
    <row r="94" spans="5:12" s="184" customFormat="1" x14ac:dyDescent="0.25">
      <c r="E94" s="193"/>
      <c r="L94" s="196"/>
    </row>
    <row r="95" spans="5:12" s="184" customFormat="1" x14ac:dyDescent="0.25">
      <c r="E95" s="193"/>
      <c r="L95" s="196"/>
    </row>
    <row r="96" spans="5:12" s="184" customFormat="1" x14ac:dyDescent="0.25">
      <c r="E96" s="193"/>
    </row>
    <row r="97" spans="5:7" s="184" customFormat="1" x14ac:dyDescent="0.25">
      <c r="E97" s="193"/>
    </row>
    <row r="98" spans="5:7" s="184" customFormat="1" x14ac:dyDescent="0.25">
      <c r="E98" s="193"/>
    </row>
    <row r="99" spans="5:7" s="184" customFormat="1" x14ac:dyDescent="0.25">
      <c r="E99" s="193"/>
    </row>
    <row r="100" spans="5:7" s="184" customFormat="1" x14ac:dyDescent="0.25">
      <c r="E100" s="193"/>
    </row>
    <row r="101" spans="5:7" s="184" customFormat="1" x14ac:dyDescent="0.25">
      <c r="E101" s="193"/>
    </row>
    <row r="102" spans="5:7" s="184" customFormat="1" x14ac:dyDescent="0.25">
      <c r="E102" s="193"/>
    </row>
    <row r="103" spans="5:7" s="184" customFormat="1" x14ac:dyDescent="0.25">
      <c r="E103" s="193"/>
    </row>
    <row r="104" spans="5:7" s="184" customFormat="1" x14ac:dyDescent="0.25">
      <c r="E104" s="193"/>
    </row>
    <row r="105" spans="5:7" s="184" customFormat="1" x14ac:dyDescent="0.25">
      <c r="E105" s="193"/>
      <c r="F105" s="184" t="s">
        <v>118</v>
      </c>
      <c r="G105" s="184" t="s">
        <v>119</v>
      </c>
    </row>
    <row r="106" spans="5:7" s="184" customFormat="1" x14ac:dyDescent="0.25">
      <c r="E106" s="193"/>
      <c r="F106" s="184" t="s">
        <v>55</v>
      </c>
      <c r="G106" s="194">
        <v>4179.0640990000011</v>
      </c>
    </row>
    <row r="107" spans="5:7" s="184" customFormat="1" x14ac:dyDescent="0.25">
      <c r="E107" s="193"/>
      <c r="F107" s="184" t="s">
        <v>75</v>
      </c>
      <c r="G107" s="194">
        <v>3485.6759999999999</v>
      </c>
    </row>
    <row r="108" spans="5:7" s="184" customFormat="1" x14ac:dyDescent="0.25">
      <c r="E108" s="193"/>
      <c r="F108" s="184" t="s">
        <v>72</v>
      </c>
      <c r="G108" s="194">
        <v>2963.3449999999998</v>
      </c>
    </row>
    <row r="109" spans="5:7" s="184" customFormat="1" x14ac:dyDescent="0.25">
      <c r="E109" s="193"/>
      <c r="F109" s="184" t="s">
        <v>77</v>
      </c>
      <c r="G109" s="194">
        <v>2880.7427200000002</v>
      </c>
    </row>
    <row r="110" spans="5:7" s="184" customFormat="1" x14ac:dyDescent="0.25">
      <c r="E110" s="193"/>
      <c r="F110" s="184" t="s">
        <v>49</v>
      </c>
      <c r="G110" s="194">
        <v>2836.04106</v>
      </c>
    </row>
    <row r="111" spans="5:7" s="184" customFormat="1" x14ac:dyDescent="0.25">
      <c r="E111" s="193"/>
      <c r="F111" s="184" t="s">
        <v>51</v>
      </c>
      <c r="G111" s="194">
        <v>1579.0062930000001</v>
      </c>
    </row>
    <row r="112" spans="5:7" s="184" customFormat="1" x14ac:dyDescent="0.25">
      <c r="E112" s="193"/>
      <c r="F112" s="184" t="s">
        <v>120</v>
      </c>
      <c r="G112" s="194">
        <v>1574.1397939999999</v>
      </c>
    </row>
    <row r="113" spans="5:7" s="184" customFormat="1" x14ac:dyDescent="0.25">
      <c r="E113" s="193"/>
      <c r="F113" s="184" t="s">
        <v>121</v>
      </c>
      <c r="G113" s="194">
        <v>1521.145</v>
      </c>
    </row>
    <row r="114" spans="5:7" s="184" customFormat="1" x14ac:dyDescent="0.25">
      <c r="E114" s="193"/>
      <c r="F114" s="184" t="s">
        <v>122</v>
      </c>
      <c r="G114" s="194">
        <v>1452.713383</v>
      </c>
    </row>
    <row r="115" spans="5:7" s="184" customFormat="1" x14ac:dyDescent="0.25">
      <c r="E115" s="193"/>
      <c r="F115" s="184" t="s">
        <v>108</v>
      </c>
      <c r="G115" s="194">
        <v>1252.5691769999999</v>
      </c>
    </row>
    <row r="116" spans="5:7" s="184" customFormat="1" x14ac:dyDescent="0.25">
      <c r="E116" s="193"/>
      <c r="F116" s="184" t="s">
        <v>98</v>
      </c>
      <c r="G116" s="194">
        <v>783.65723600000001</v>
      </c>
    </row>
    <row r="117" spans="5:7" s="184" customFormat="1" x14ac:dyDescent="0.25">
      <c r="E117" s="193"/>
      <c r="F117" s="184" t="s">
        <v>57</v>
      </c>
      <c r="G117" s="194">
        <v>769.31</v>
      </c>
    </row>
    <row r="118" spans="5:7" s="184" customFormat="1" x14ac:dyDescent="0.25">
      <c r="E118" s="193"/>
      <c r="F118" s="184" t="s">
        <v>109</v>
      </c>
      <c r="G118" s="194">
        <v>593.72</v>
      </c>
    </row>
    <row r="119" spans="5:7" s="184" customFormat="1" x14ac:dyDescent="0.25">
      <c r="E119" s="193"/>
      <c r="F119" s="184" t="s">
        <v>123</v>
      </c>
      <c r="G119" s="194">
        <v>441.33467099999996</v>
      </c>
    </row>
    <row r="120" spans="5:7" s="184" customFormat="1" x14ac:dyDescent="0.25">
      <c r="E120" s="193"/>
      <c r="F120" s="184" t="s">
        <v>88</v>
      </c>
      <c r="G120" s="194">
        <v>435.33545700000002</v>
      </c>
    </row>
    <row r="121" spans="5:7" s="184" customFormat="1" x14ac:dyDescent="0.25">
      <c r="E121" s="193"/>
      <c r="F121" s="184" t="s">
        <v>124</v>
      </c>
      <c r="G121" s="194">
        <v>371.79</v>
      </c>
    </row>
    <row r="122" spans="5:7" s="184" customFormat="1" x14ac:dyDescent="0.25">
      <c r="E122" s="193"/>
      <c r="F122" s="184" t="s">
        <v>125</v>
      </c>
      <c r="G122" s="194">
        <v>349.17082299999998</v>
      </c>
    </row>
    <row r="123" spans="5:7" s="184" customFormat="1" x14ac:dyDescent="0.25">
      <c r="E123" s="193"/>
      <c r="F123" s="184" t="s">
        <v>50</v>
      </c>
      <c r="G123" s="194">
        <v>305.63490699999994</v>
      </c>
    </row>
    <row r="124" spans="5:7" s="184" customFormat="1" x14ac:dyDescent="0.25">
      <c r="E124" s="193"/>
      <c r="F124" s="184" t="s">
        <v>126</v>
      </c>
      <c r="G124" s="194">
        <v>294.17582400000003</v>
      </c>
    </row>
    <row r="125" spans="5:7" s="184" customFormat="1" x14ac:dyDescent="0.25">
      <c r="E125" s="193"/>
      <c r="F125" s="184" t="s">
        <v>59</v>
      </c>
      <c r="G125" s="194">
        <v>293.35499999999996</v>
      </c>
    </row>
    <row r="126" spans="5:7" s="184" customFormat="1" x14ac:dyDescent="0.25">
      <c r="E126" s="193"/>
      <c r="F126" s="184" t="s">
        <v>127</v>
      </c>
      <c r="G126" s="194">
        <v>290.80500000000006</v>
      </c>
    </row>
    <row r="127" spans="5:7" s="184" customFormat="1" x14ac:dyDescent="0.25">
      <c r="E127" s="193"/>
      <c r="F127" s="184" t="s">
        <v>76</v>
      </c>
      <c r="G127" s="194">
        <v>290.46944300000001</v>
      </c>
    </row>
    <row r="128" spans="5:7" s="184" customFormat="1" x14ac:dyDescent="0.25">
      <c r="E128" s="193"/>
      <c r="F128" s="184" t="s">
        <v>128</v>
      </c>
      <c r="G128" s="194">
        <v>274.12764900000002</v>
      </c>
    </row>
    <row r="129" spans="5:7" s="184" customFormat="1" x14ac:dyDescent="0.25">
      <c r="E129" s="193"/>
      <c r="F129" s="184" t="s">
        <v>56</v>
      </c>
      <c r="G129" s="194">
        <v>206.35190899999998</v>
      </c>
    </row>
    <row r="130" spans="5:7" s="184" customFormat="1" x14ac:dyDescent="0.25">
      <c r="E130" s="193"/>
      <c r="F130" s="184" t="s">
        <v>91</v>
      </c>
      <c r="G130" s="194">
        <v>193.755</v>
      </c>
    </row>
    <row r="131" spans="5:7" s="184" customFormat="1" x14ac:dyDescent="0.25">
      <c r="E131" s="193"/>
      <c r="F131" s="184" t="s">
        <v>129</v>
      </c>
      <c r="G131" s="194">
        <v>185.06697500000001</v>
      </c>
    </row>
    <row r="132" spans="5:7" s="184" customFormat="1" x14ac:dyDescent="0.25">
      <c r="E132" s="193"/>
      <c r="F132" s="184" t="s">
        <v>130</v>
      </c>
      <c r="G132" s="194">
        <v>173.79000000000002</v>
      </c>
    </row>
    <row r="133" spans="5:7" s="184" customFormat="1" x14ac:dyDescent="0.25">
      <c r="E133" s="193"/>
      <c r="F133" s="184" t="s">
        <v>92</v>
      </c>
      <c r="G133" s="194">
        <v>169.52</v>
      </c>
    </row>
    <row r="134" spans="5:7" s="184" customFormat="1" x14ac:dyDescent="0.25">
      <c r="E134" s="193"/>
      <c r="F134" s="184" t="s">
        <v>126</v>
      </c>
      <c r="G134" s="194">
        <v>156.19418999999999</v>
      </c>
    </row>
    <row r="135" spans="5:7" s="184" customFormat="1" x14ac:dyDescent="0.25">
      <c r="E135" s="193"/>
      <c r="F135" s="184" t="s">
        <v>126</v>
      </c>
      <c r="G135" s="194">
        <v>117.81734599999999</v>
      </c>
    </row>
    <row r="136" spans="5:7" s="184" customFormat="1" x14ac:dyDescent="0.25">
      <c r="E136" s="193"/>
      <c r="F136" s="184" t="s">
        <v>131</v>
      </c>
      <c r="G136" s="194">
        <v>114.5</v>
      </c>
    </row>
    <row r="137" spans="5:7" s="184" customFormat="1" x14ac:dyDescent="0.25">
      <c r="E137" s="193"/>
      <c r="F137" s="184" t="s">
        <v>132</v>
      </c>
      <c r="G137" s="194">
        <v>108.36</v>
      </c>
    </row>
    <row r="138" spans="5:7" s="184" customFormat="1" x14ac:dyDescent="0.25">
      <c r="E138" s="193"/>
      <c r="F138" s="184" t="s">
        <v>70</v>
      </c>
      <c r="G138" s="194">
        <v>100.37301100000001</v>
      </c>
    </row>
    <row r="139" spans="5:7" s="184" customFormat="1" x14ac:dyDescent="0.25">
      <c r="E139" s="193"/>
      <c r="F139" s="184" t="s">
        <v>133</v>
      </c>
      <c r="G139" s="194">
        <v>82.06</v>
      </c>
    </row>
    <row r="140" spans="5:7" s="184" customFormat="1" x14ac:dyDescent="0.25">
      <c r="E140" s="193"/>
      <c r="F140" s="184" t="s">
        <v>100</v>
      </c>
      <c r="G140" s="194">
        <v>68.13</v>
      </c>
    </row>
    <row r="141" spans="5:7" s="184" customFormat="1" x14ac:dyDescent="0.25">
      <c r="E141" s="193"/>
      <c r="F141" s="184" t="s">
        <v>126</v>
      </c>
      <c r="G141" s="194">
        <v>26.11</v>
      </c>
    </row>
    <row r="142" spans="5:7" s="184" customFormat="1" x14ac:dyDescent="0.25">
      <c r="E142" s="193"/>
      <c r="F142" s="184" t="s">
        <v>134</v>
      </c>
      <c r="G142" s="194">
        <v>21.14</v>
      </c>
    </row>
    <row r="143" spans="5:7" s="184" customFormat="1" x14ac:dyDescent="0.25">
      <c r="E143" s="193"/>
      <c r="F143" s="184" t="s">
        <v>95</v>
      </c>
      <c r="G143" s="194">
        <v>7.1020789999999998</v>
      </c>
    </row>
    <row r="144" spans="5:7" s="184" customFormat="1" x14ac:dyDescent="0.25">
      <c r="E144" s="193"/>
      <c r="F144" s="184" t="s">
        <v>135</v>
      </c>
      <c r="G144" s="194">
        <v>0</v>
      </c>
    </row>
    <row r="145" spans="5:5" s="184" customFormat="1" x14ac:dyDescent="0.25">
      <c r="E145" s="193"/>
    </row>
    <row r="146" spans="5:5" s="184" customFormat="1" x14ac:dyDescent="0.25">
      <c r="E146" s="193"/>
    </row>
    <row r="147" spans="5:5" s="184" customFormat="1" x14ac:dyDescent="0.25">
      <c r="E147" s="193"/>
    </row>
    <row r="148" spans="5:5" s="184" customFormat="1" x14ac:dyDescent="0.25">
      <c r="E148" s="193"/>
    </row>
    <row r="149" spans="5:5" s="184" customFormat="1" x14ac:dyDescent="0.25">
      <c r="E149" s="193"/>
    </row>
    <row r="150" spans="5:5" s="184" customFormat="1" x14ac:dyDescent="0.25">
      <c r="E150" s="193"/>
    </row>
  </sheetData>
  <mergeCells count="6">
    <mergeCell ref="B2:R2"/>
    <mergeCell ref="B3:R3"/>
    <mergeCell ref="B5:D5"/>
    <mergeCell ref="B7:D7"/>
    <mergeCell ref="B70:I70"/>
    <mergeCell ref="K70:P70"/>
  </mergeCells>
  <printOptions horizontalCentered="1" verticalCentered="1"/>
  <pageMargins left="0.59055118110236227" right="0.74803149606299213" top="0.78740157480314965" bottom="0.78740157480314965" header="0" footer="1.0236220472440944"/>
  <pageSetup paperSize="9" scale="41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45"/>
  <sheetViews>
    <sheetView showGridLines="0" zoomScale="80" zoomScaleNormal="80" workbookViewId="0">
      <selection activeCell="N62" sqref="N62"/>
    </sheetView>
  </sheetViews>
  <sheetFormatPr baseColWidth="10" defaultColWidth="8.88671875" defaultRowHeight="12.75" x14ac:dyDescent="0.2"/>
  <cols>
    <col min="1" max="1" width="1" style="100" customWidth="1"/>
    <col min="2" max="2" width="1.109375" style="100" customWidth="1"/>
    <col min="3" max="3" width="14.88671875" style="100" customWidth="1"/>
    <col min="4" max="4" width="12.77734375" style="101" customWidth="1"/>
    <col min="5" max="5" width="12.77734375" style="102" customWidth="1"/>
    <col min="6" max="6" width="12.77734375" style="101" customWidth="1"/>
    <col min="7" max="7" width="12.88671875" style="102" customWidth="1"/>
    <col min="8" max="8" width="12.77734375" style="101" customWidth="1"/>
    <col min="9" max="9" width="12.77734375" style="102" customWidth="1"/>
    <col min="10" max="10" width="12.77734375" style="101" customWidth="1"/>
    <col min="11" max="11" width="12.77734375" style="102" customWidth="1"/>
    <col min="12" max="12" width="0.88671875" style="100" customWidth="1"/>
    <col min="13" max="13" width="3.88671875" style="100" customWidth="1"/>
    <col min="14" max="15" width="11.5546875" style="100" customWidth="1"/>
    <col min="16" max="16" width="9" style="100" bestFit="1" customWidth="1"/>
    <col min="17" max="16384" width="8.88671875" style="100"/>
  </cols>
  <sheetData>
    <row r="1" spans="1:256" x14ac:dyDescent="0.2">
      <c r="C1" s="103"/>
      <c r="D1" s="104"/>
      <c r="E1" s="105"/>
      <c r="F1" s="104"/>
      <c r="G1" s="105"/>
      <c r="H1" s="104"/>
      <c r="I1" s="107"/>
      <c r="J1" s="106"/>
    </row>
    <row r="2" spans="1:256" ht="18" x14ac:dyDescent="0.25">
      <c r="B2" s="747" t="s">
        <v>140</v>
      </c>
      <c r="C2" s="747"/>
      <c r="D2" s="747"/>
      <c r="E2" s="747"/>
      <c r="F2" s="747"/>
      <c r="G2" s="747"/>
      <c r="H2" s="747"/>
      <c r="I2" s="747"/>
      <c r="J2" s="747"/>
      <c r="K2" s="747"/>
      <c r="L2" s="747"/>
    </row>
    <row r="4" spans="1:256" s="97" customFormat="1" ht="18.75" customHeight="1" x14ac:dyDescent="0.25">
      <c r="B4" s="753" t="s">
        <v>141</v>
      </c>
      <c r="C4" s="754"/>
      <c r="D4" s="748" t="s">
        <v>3</v>
      </c>
      <c r="E4" s="749"/>
      <c r="F4" s="748" t="s">
        <v>142</v>
      </c>
      <c r="G4" s="749"/>
      <c r="H4" s="748" t="s">
        <v>143</v>
      </c>
      <c r="I4" s="750"/>
      <c r="J4" s="751" t="s">
        <v>30</v>
      </c>
      <c r="K4" s="752"/>
      <c r="L4" s="153"/>
    </row>
    <row r="5" spans="1:256" s="97" customFormat="1" ht="25.5" customHeight="1" x14ac:dyDescent="0.25">
      <c r="B5" s="755"/>
      <c r="C5" s="756"/>
      <c r="D5" s="108" t="s">
        <v>144</v>
      </c>
      <c r="E5" s="109" t="s">
        <v>145</v>
      </c>
      <c r="F5" s="110" t="s">
        <v>144</v>
      </c>
      <c r="G5" s="109" t="s">
        <v>145</v>
      </c>
      <c r="H5" s="110" t="s">
        <v>144</v>
      </c>
      <c r="I5" s="154" t="s">
        <v>145</v>
      </c>
      <c r="J5" s="155" t="s">
        <v>144</v>
      </c>
      <c r="K5" s="156" t="s">
        <v>145</v>
      </c>
      <c r="L5" s="157"/>
    </row>
    <row r="6" spans="1:256" s="97" customFormat="1" ht="15.75" x14ac:dyDescent="0.25">
      <c r="A6" s="111"/>
      <c r="B6" s="112"/>
      <c r="C6" s="113"/>
      <c r="D6" s="114"/>
      <c r="E6" s="115"/>
      <c r="F6" s="116"/>
      <c r="G6" s="116"/>
      <c r="H6" s="114"/>
      <c r="I6" s="158"/>
      <c r="J6" s="159"/>
      <c r="K6" s="159"/>
      <c r="L6" s="160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</row>
    <row r="7" spans="1:256" s="97" customFormat="1" ht="18" customHeight="1" x14ac:dyDescent="0.25">
      <c r="B7" s="117"/>
      <c r="C7" s="118" t="s">
        <v>3</v>
      </c>
      <c r="D7" s="119">
        <f t="shared" ref="D7:K7" si="0">SUM(D9,D17,D26,D32)</f>
        <v>40300.981007000002</v>
      </c>
      <c r="E7" s="119">
        <f t="shared" si="0"/>
        <v>221188.14619</v>
      </c>
      <c r="F7" s="119">
        <f t="shared" si="0"/>
        <v>18414.090237</v>
      </c>
      <c r="G7" s="119">
        <f t="shared" si="0"/>
        <v>80498.016540000011</v>
      </c>
      <c r="H7" s="119">
        <f t="shared" si="0"/>
        <v>21782.981509000001</v>
      </c>
      <c r="I7" s="119">
        <f t="shared" si="0"/>
        <v>140085.26370000001</v>
      </c>
      <c r="J7" s="119">
        <f t="shared" si="0"/>
        <v>103.90926099999999</v>
      </c>
      <c r="K7" s="119">
        <f t="shared" si="0"/>
        <v>604.86595</v>
      </c>
      <c r="L7" s="161"/>
    </row>
    <row r="8" spans="1:256" s="97" customFormat="1" ht="18" customHeight="1" x14ac:dyDescent="0.25">
      <c r="B8" s="120"/>
      <c r="C8" s="121"/>
      <c r="D8" s="122"/>
      <c r="E8" s="122"/>
      <c r="F8" s="122"/>
      <c r="G8" s="122"/>
      <c r="H8" s="123"/>
      <c r="I8" s="123"/>
      <c r="J8" s="122"/>
      <c r="K8" s="122"/>
      <c r="L8" s="162"/>
    </row>
    <row r="9" spans="1:256" s="97" customFormat="1" ht="18" customHeight="1" x14ac:dyDescent="0.25">
      <c r="A9" s="124"/>
      <c r="B9" s="125"/>
      <c r="C9" s="126" t="s">
        <v>48</v>
      </c>
      <c r="D9" s="119">
        <f t="shared" ref="D9:K9" si="1">SUM(D11:D15)</f>
        <v>6098.7128469999998</v>
      </c>
      <c r="E9" s="119">
        <f t="shared" si="1"/>
        <v>29057.72178</v>
      </c>
      <c r="F9" s="119">
        <f t="shared" si="1"/>
        <v>3363.491606</v>
      </c>
      <c r="G9" s="119">
        <f t="shared" si="1"/>
        <v>12913.97226</v>
      </c>
      <c r="H9" s="119">
        <f t="shared" si="1"/>
        <v>2695.714872</v>
      </c>
      <c r="I9" s="119">
        <f t="shared" si="1"/>
        <v>16042.021140000001</v>
      </c>
      <c r="J9" s="119">
        <f t="shared" si="1"/>
        <v>39.506368999999999</v>
      </c>
      <c r="K9" s="119">
        <f t="shared" si="1"/>
        <v>101.72838</v>
      </c>
      <c r="L9" s="161"/>
    </row>
    <row r="10" spans="1:256" s="97" customFormat="1" ht="18" customHeight="1" x14ac:dyDescent="0.25">
      <c r="B10" s="120"/>
      <c r="C10" s="127"/>
      <c r="D10" s="128"/>
      <c r="E10" s="128"/>
      <c r="F10" s="128"/>
      <c r="G10" s="128"/>
      <c r="H10" s="128"/>
      <c r="I10" s="128"/>
      <c r="J10" s="128"/>
      <c r="K10" s="128"/>
      <c r="L10" s="162"/>
      <c r="N10" s="163"/>
    </row>
    <row r="11" spans="1:256" s="97" customFormat="1" ht="18" customHeight="1" x14ac:dyDescent="0.25">
      <c r="B11" s="120"/>
      <c r="C11" s="127" t="s">
        <v>49</v>
      </c>
      <c r="D11" s="605">
        <f>+F11+H11</f>
        <v>4078.1804609999999</v>
      </c>
      <c r="E11" s="605">
        <f>+G11+I11</f>
        <v>18763.912179999999</v>
      </c>
      <c r="F11" s="605">
        <v>2170.0049909999998</v>
      </c>
      <c r="G11" s="605">
        <v>8774.8904299999995</v>
      </c>
      <c r="H11" s="605">
        <v>1908.1754699999999</v>
      </c>
      <c r="I11" s="605">
        <v>9989.0217499999999</v>
      </c>
      <c r="J11" s="605">
        <v>0</v>
      </c>
      <c r="K11" s="605">
        <v>0</v>
      </c>
      <c r="L11" s="162"/>
      <c r="N11" s="164"/>
      <c r="O11" s="165"/>
    </row>
    <row r="12" spans="1:256" s="97" customFormat="1" ht="18" customHeight="1" x14ac:dyDescent="0.25">
      <c r="B12" s="120"/>
      <c r="C12" s="127" t="s">
        <v>50</v>
      </c>
      <c r="D12" s="605">
        <f>+F12+H12+J12</f>
        <v>482.28007200000002</v>
      </c>
      <c r="E12" s="605">
        <f>+G12+I12+K12</f>
        <v>3314.7671900000005</v>
      </c>
      <c r="F12" s="605">
        <v>168.67914500000001</v>
      </c>
      <c r="G12" s="605">
        <v>712.26178000000004</v>
      </c>
      <c r="H12" s="605">
        <v>290.81105600000001</v>
      </c>
      <c r="I12" s="605">
        <v>2554.8533000000002</v>
      </c>
      <c r="J12" s="605">
        <v>22.789871000000002</v>
      </c>
      <c r="K12" s="605">
        <v>47.65211</v>
      </c>
      <c r="L12" s="162"/>
      <c r="N12" s="164"/>
      <c r="O12" s="165"/>
    </row>
    <row r="13" spans="1:256" s="97" customFormat="1" ht="18" customHeight="1" x14ac:dyDescent="0.25">
      <c r="B13" s="120"/>
      <c r="C13" s="127" t="s">
        <v>51</v>
      </c>
      <c r="D13" s="605">
        <f>+H13</f>
        <v>238.490816</v>
      </c>
      <c r="E13" s="605">
        <f>+I13</f>
        <v>1645.2061200000001</v>
      </c>
      <c r="F13" s="605" t="s">
        <v>53</v>
      </c>
      <c r="G13" s="605" t="s">
        <v>53</v>
      </c>
      <c r="H13" s="605">
        <v>238.490816</v>
      </c>
      <c r="I13" s="605">
        <v>1645.2061200000001</v>
      </c>
      <c r="J13" s="605" t="s">
        <v>53</v>
      </c>
      <c r="K13" s="605" t="s">
        <v>53</v>
      </c>
      <c r="L13" s="162"/>
      <c r="N13" s="164"/>
      <c r="O13" s="166"/>
    </row>
    <row r="14" spans="1:256" s="97" customFormat="1" ht="18" customHeight="1" x14ac:dyDescent="0.25">
      <c r="B14" s="120"/>
      <c r="C14" s="127" t="s">
        <v>57</v>
      </c>
      <c r="D14" s="605">
        <f>+F14+H14</f>
        <v>137</v>
      </c>
      <c r="E14" s="605">
        <f>+G14+I14</f>
        <v>749.22460000000001</v>
      </c>
      <c r="F14" s="605">
        <v>53.948999999999998</v>
      </c>
      <c r="G14" s="605">
        <v>231.73820000000001</v>
      </c>
      <c r="H14" s="605">
        <v>83.051000000000002</v>
      </c>
      <c r="I14" s="605">
        <v>517.4864</v>
      </c>
      <c r="J14" s="605" t="s">
        <v>53</v>
      </c>
      <c r="K14" s="605" t="s">
        <v>53</v>
      </c>
      <c r="L14" s="162"/>
      <c r="N14" s="164"/>
      <c r="O14" s="166"/>
    </row>
    <row r="15" spans="1:256" s="97" customFormat="1" ht="18" customHeight="1" x14ac:dyDescent="0.25">
      <c r="B15" s="120"/>
      <c r="C15" s="127" t="s">
        <v>146</v>
      </c>
      <c r="D15" s="605">
        <f>+F15+H15+J15</f>
        <v>1162.7614980000005</v>
      </c>
      <c r="E15" s="605">
        <f>+G15+I15+K15</f>
        <v>4584.6116899999997</v>
      </c>
      <c r="F15" s="605">
        <v>970.85847000000012</v>
      </c>
      <c r="G15" s="605">
        <v>3195.0818500000005</v>
      </c>
      <c r="H15" s="605">
        <v>175.1865300000004</v>
      </c>
      <c r="I15" s="605">
        <v>1335.4535699999997</v>
      </c>
      <c r="J15" s="605">
        <v>16.716497999999998</v>
      </c>
      <c r="K15" s="605">
        <v>54.076270000000001</v>
      </c>
      <c r="L15" s="162"/>
      <c r="N15" s="164"/>
      <c r="O15" s="166"/>
      <c r="P15" s="167"/>
    </row>
    <row r="16" spans="1:256" s="98" customFormat="1" ht="18" customHeight="1" x14ac:dyDescent="0.25">
      <c r="B16" s="129"/>
      <c r="C16" s="130"/>
      <c r="D16" s="131"/>
      <c r="E16" s="131"/>
      <c r="F16" s="131"/>
      <c r="G16" s="131"/>
      <c r="H16" s="64"/>
      <c r="I16" s="64"/>
      <c r="J16" s="131"/>
      <c r="K16" s="131"/>
      <c r="L16" s="168"/>
      <c r="N16" s="169"/>
      <c r="O16" s="170"/>
    </row>
    <row r="17" spans="1:16" s="97" customFormat="1" ht="18" customHeight="1" x14ac:dyDescent="0.25">
      <c r="B17" s="125"/>
      <c r="C17" s="126" t="s">
        <v>68</v>
      </c>
      <c r="D17" s="119">
        <f>SUM(D19:D24)</f>
        <v>17654.874544000002</v>
      </c>
      <c r="E17" s="119">
        <f t="shared" ref="E17:K17" si="2">SUM(E19:E24)</f>
        <v>115203.04426000002</v>
      </c>
      <c r="F17" s="119">
        <f t="shared" si="2"/>
        <v>995.24293499999999</v>
      </c>
      <c r="G17" s="119">
        <f t="shared" si="2"/>
        <v>3567.4489100000001</v>
      </c>
      <c r="H17" s="119">
        <f t="shared" si="2"/>
        <v>16595.228717000002</v>
      </c>
      <c r="I17" s="119">
        <f t="shared" si="2"/>
        <v>111132.45778000001</v>
      </c>
      <c r="J17" s="119">
        <f t="shared" si="2"/>
        <v>64.402891999999994</v>
      </c>
      <c r="K17" s="119">
        <f t="shared" si="2"/>
        <v>503.13756999999998</v>
      </c>
      <c r="L17" s="161"/>
      <c r="N17" s="171"/>
      <c r="O17" s="172"/>
    </row>
    <row r="18" spans="1:16" s="97" customFormat="1" ht="18" customHeight="1" x14ac:dyDescent="0.2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62"/>
      <c r="N18" s="171"/>
      <c r="O18" s="172"/>
    </row>
    <row r="19" spans="1:16" s="97" customFormat="1" ht="18" customHeight="1" x14ac:dyDescent="0.25">
      <c r="B19" s="120"/>
      <c r="C19" s="127" t="s">
        <v>69</v>
      </c>
      <c r="D19" s="605">
        <f>+F19+H19+J19</f>
        <v>14494.459146000001</v>
      </c>
      <c r="E19" s="605">
        <f>+G19+I19+K19</f>
        <v>94454.64648000001</v>
      </c>
      <c r="F19" s="605">
        <v>969.93293500000004</v>
      </c>
      <c r="G19" s="605">
        <v>3453.2349100000001</v>
      </c>
      <c r="H19" s="605">
        <v>13460.123319</v>
      </c>
      <c r="I19" s="605">
        <v>90498.274000000005</v>
      </c>
      <c r="J19" s="605">
        <v>64.402891999999994</v>
      </c>
      <c r="K19" s="605">
        <v>503.13756999999998</v>
      </c>
      <c r="L19" s="162"/>
      <c r="N19" s="164"/>
      <c r="O19" s="173"/>
    </row>
    <row r="20" spans="1:16" s="97" customFormat="1" ht="18" customHeight="1" x14ac:dyDescent="0.25">
      <c r="B20" s="120"/>
      <c r="C20" s="127" t="s">
        <v>70</v>
      </c>
      <c r="D20" s="605">
        <f>+H20</f>
        <v>1922.7274179999999</v>
      </c>
      <c r="E20" s="605">
        <f>+I20</f>
        <v>15586</v>
      </c>
      <c r="F20" s="605" t="s">
        <v>53</v>
      </c>
      <c r="G20" s="605" t="s">
        <v>53</v>
      </c>
      <c r="H20" s="605">
        <v>1922.7274179999999</v>
      </c>
      <c r="I20" s="605">
        <v>15586</v>
      </c>
      <c r="J20" s="605" t="s">
        <v>53</v>
      </c>
      <c r="K20" s="605" t="s">
        <v>53</v>
      </c>
      <c r="L20" s="162"/>
      <c r="N20" s="164"/>
      <c r="O20" s="166"/>
    </row>
    <row r="21" spans="1:16" s="97" customFormat="1" ht="18" customHeight="1" x14ac:dyDescent="0.25">
      <c r="B21" s="120"/>
      <c r="C21" s="127" t="s">
        <v>77</v>
      </c>
      <c r="D21" s="605">
        <f>+H21</f>
        <v>213.94</v>
      </c>
      <c r="E21" s="605">
        <f>+I21</f>
        <v>1348.1061</v>
      </c>
      <c r="F21" s="605" t="s">
        <v>53</v>
      </c>
      <c r="G21" s="605" t="s">
        <v>53</v>
      </c>
      <c r="H21" s="605">
        <v>213.94</v>
      </c>
      <c r="I21" s="605">
        <v>1348.1061</v>
      </c>
      <c r="J21" s="605" t="s">
        <v>53</v>
      </c>
      <c r="K21" s="605" t="s">
        <v>53</v>
      </c>
      <c r="L21" s="162"/>
      <c r="N21" s="164"/>
      <c r="O21" s="166"/>
    </row>
    <row r="22" spans="1:16" s="97" customFormat="1" ht="18" customHeight="1" x14ac:dyDescent="0.25">
      <c r="B22" s="120"/>
      <c r="C22" s="127" t="s">
        <v>76</v>
      </c>
      <c r="D22" s="605">
        <v>0</v>
      </c>
      <c r="E22" s="605">
        <v>0</v>
      </c>
      <c r="F22" s="605" t="s">
        <v>53</v>
      </c>
      <c r="G22" s="605" t="s">
        <v>53</v>
      </c>
      <c r="H22" s="605" t="s">
        <v>53</v>
      </c>
      <c r="I22" s="605" t="s">
        <v>53</v>
      </c>
      <c r="J22" s="605" t="s">
        <v>53</v>
      </c>
      <c r="K22" s="605" t="s">
        <v>53</v>
      </c>
      <c r="L22" s="162"/>
      <c r="N22" s="164"/>
      <c r="O22" s="166"/>
    </row>
    <row r="23" spans="1:16" s="97" customFormat="1" ht="18" customHeight="1" x14ac:dyDescent="0.25">
      <c r="B23" s="120"/>
      <c r="C23" s="127" t="s">
        <v>81</v>
      </c>
      <c r="D23" s="605">
        <f>+H23</f>
        <v>998.2</v>
      </c>
      <c r="E23" s="605">
        <f>+I23</f>
        <v>3698.0776799999999</v>
      </c>
      <c r="F23" s="605" t="s">
        <v>53</v>
      </c>
      <c r="G23" s="605" t="s">
        <v>53</v>
      </c>
      <c r="H23" s="605">
        <v>998.2</v>
      </c>
      <c r="I23" s="605">
        <v>3698.0776799999999</v>
      </c>
      <c r="J23" s="605" t="s">
        <v>53</v>
      </c>
      <c r="K23" s="605" t="s">
        <v>53</v>
      </c>
      <c r="L23" s="162"/>
      <c r="N23" s="164"/>
      <c r="O23" s="166"/>
    </row>
    <row r="24" spans="1:16" s="97" customFormat="1" ht="18" customHeight="1" x14ac:dyDescent="0.25">
      <c r="B24" s="120"/>
      <c r="C24" s="127" t="s">
        <v>146</v>
      </c>
      <c r="D24" s="605">
        <f>+H24+F24</f>
        <v>25.547980000001697</v>
      </c>
      <c r="E24" s="605">
        <f>+I24+G24</f>
        <v>116.214</v>
      </c>
      <c r="F24" s="605">
        <v>25.31</v>
      </c>
      <c r="G24" s="605">
        <v>114.214</v>
      </c>
      <c r="H24" s="605">
        <v>0.2379800000016985</v>
      </c>
      <c r="I24" s="605">
        <v>2</v>
      </c>
      <c r="J24" s="605" t="s">
        <v>53</v>
      </c>
      <c r="K24" s="605" t="s">
        <v>53</v>
      </c>
      <c r="L24" s="162"/>
      <c r="N24" s="164"/>
      <c r="O24" s="166"/>
      <c r="P24" s="167"/>
    </row>
    <row r="25" spans="1:16" s="97" customFormat="1" ht="18" customHeight="1" x14ac:dyDescent="0.25">
      <c r="B25" s="120"/>
      <c r="C25" s="127"/>
      <c r="D25" s="128"/>
      <c r="E25" s="128"/>
      <c r="F25" s="123"/>
      <c r="G25" s="123"/>
      <c r="H25" s="123"/>
      <c r="I25" s="123"/>
      <c r="J25" s="128"/>
      <c r="K25" s="128"/>
      <c r="L25" s="162"/>
      <c r="N25" s="164"/>
      <c r="O25" s="166"/>
    </row>
    <row r="26" spans="1:16" s="97" customFormat="1" ht="18" customHeight="1" x14ac:dyDescent="0.25">
      <c r="A26" s="124"/>
      <c r="B26" s="125"/>
      <c r="C26" s="126" t="s">
        <v>84</v>
      </c>
      <c r="D26" s="132">
        <f>+D28+D30+D29</f>
        <v>16260.050000000001</v>
      </c>
      <c r="E26" s="132">
        <f>+E28+E29+E30</f>
        <v>74904.58167</v>
      </c>
      <c r="F26" s="132">
        <f t="shared" ref="F26:K26" si="3">SUM(F28:F30)</f>
        <v>14055.355696000001</v>
      </c>
      <c r="G26" s="132">
        <f t="shared" si="3"/>
        <v>64016.595370000003</v>
      </c>
      <c r="H26" s="132">
        <f t="shared" si="3"/>
        <v>2204.6943040000001</v>
      </c>
      <c r="I26" s="132">
        <f t="shared" si="3"/>
        <v>10887.9863</v>
      </c>
      <c r="J26" s="132">
        <f t="shared" si="3"/>
        <v>0</v>
      </c>
      <c r="K26" s="132">
        <f t="shared" si="3"/>
        <v>0</v>
      </c>
      <c r="L26" s="161"/>
    </row>
    <row r="27" spans="1:16" s="97" customFormat="1" ht="8.25" customHeight="1" x14ac:dyDescent="0.25">
      <c r="B27" s="120"/>
      <c r="C27" s="121"/>
      <c r="D27" s="133"/>
      <c r="E27" s="133"/>
      <c r="F27" s="133"/>
      <c r="G27" s="133"/>
      <c r="H27" s="133"/>
      <c r="I27" s="133"/>
      <c r="J27" s="133"/>
      <c r="K27" s="133"/>
      <c r="L27" s="162"/>
    </row>
    <row r="28" spans="1:16" s="97" customFormat="1" ht="18" customHeight="1" x14ac:dyDescent="0.25">
      <c r="B28" s="120"/>
      <c r="C28" s="127" t="s">
        <v>85</v>
      </c>
      <c r="D28" s="605">
        <f t="shared" ref="D28:E30" si="4">+F28+H28</f>
        <v>4195.2950000000001</v>
      </c>
      <c r="E28" s="605">
        <f t="shared" si="4"/>
        <v>17429.691149999999</v>
      </c>
      <c r="F28" s="605">
        <v>3814.4450000000002</v>
      </c>
      <c r="G28" s="605">
        <v>15890.54327</v>
      </c>
      <c r="H28" s="605">
        <v>380.85</v>
      </c>
      <c r="I28" s="605">
        <v>1539.14788</v>
      </c>
      <c r="J28" s="605" t="s">
        <v>53</v>
      </c>
      <c r="K28" s="605" t="s">
        <v>53</v>
      </c>
      <c r="L28" s="162"/>
      <c r="N28" s="163"/>
    </row>
    <row r="29" spans="1:16" s="97" customFormat="1" ht="18" customHeight="1" x14ac:dyDescent="0.25">
      <c r="B29" s="120"/>
      <c r="C29" s="127" t="s">
        <v>88</v>
      </c>
      <c r="D29" s="605">
        <f>+H29</f>
        <v>1060.82</v>
      </c>
      <c r="E29" s="605">
        <f>+I29</f>
        <v>6475.3601699999999</v>
      </c>
      <c r="F29" s="605" t="s">
        <v>53</v>
      </c>
      <c r="G29" s="605" t="s">
        <v>53</v>
      </c>
      <c r="H29" s="605">
        <v>1060.82</v>
      </c>
      <c r="I29" s="605">
        <v>6475.3601699999999</v>
      </c>
      <c r="J29" s="605" t="s">
        <v>53</v>
      </c>
      <c r="K29" s="605" t="s">
        <v>53</v>
      </c>
      <c r="L29" s="162"/>
      <c r="N29" s="163"/>
    </row>
    <row r="30" spans="1:16" s="97" customFormat="1" ht="18" customHeight="1" x14ac:dyDescent="0.25">
      <c r="B30" s="120"/>
      <c r="C30" s="127" t="s">
        <v>146</v>
      </c>
      <c r="D30" s="605">
        <f t="shared" si="4"/>
        <v>11003.935000000001</v>
      </c>
      <c r="E30" s="605">
        <f t="shared" si="4"/>
        <v>50999.530350000001</v>
      </c>
      <c r="F30" s="605">
        <v>10240.910696000001</v>
      </c>
      <c r="G30" s="605">
        <v>48126.052100000001</v>
      </c>
      <c r="H30" s="605">
        <v>763.02430400000003</v>
      </c>
      <c r="I30" s="605">
        <v>2873.4782500000001</v>
      </c>
      <c r="J30" s="605" t="s">
        <v>53</v>
      </c>
      <c r="K30" s="605" t="s">
        <v>53</v>
      </c>
      <c r="L30" s="162"/>
      <c r="N30" s="164"/>
      <c r="O30" s="166"/>
    </row>
    <row r="31" spans="1:16" s="98" customFormat="1" ht="18" customHeight="1" x14ac:dyDescent="0.25">
      <c r="B31" s="129"/>
      <c r="C31" s="134"/>
      <c r="D31" s="606"/>
      <c r="E31" s="606"/>
      <c r="F31" s="606"/>
      <c r="G31" s="606"/>
      <c r="H31" s="606"/>
      <c r="I31" s="606"/>
      <c r="J31" s="606"/>
      <c r="K31" s="606"/>
      <c r="L31" s="168"/>
      <c r="N31" s="174"/>
      <c r="O31" s="175"/>
    </row>
    <row r="32" spans="1:16" s="97" customFormat="1" ht="18" customHeight="1" x14ac:dyDescent="0.25">
      <c r="A32" s="124"/>
      <c r="B32" s="125"/>
      <c r="C32" s="126" t="s">
        <v>30</v>
      </c>
      <c r="D32" s="607">
        <f>+H32</f>
        <v>287.34361599999829</v>
      </c>
      <c r="E32" s="607">
        <f>+I32</f>
        <v>2022.7984799999977</v>
      </c>
      <c r="F32" s="609">
        <v>0</v>
      </c>
      <c r="G32" s="609">
        <v>0</v>
      </c>
      <c r="H32" s="608">
        <v>287.34361599999829</v>
      </c>
      <c r="I32" s="608">
        <v>2022.7984799999977</v>
      </c>
      <c r="J32" s="609">
        <v>0</v>
      </c>
      <c r="K32" s="609">
        <v>0</v>
      </c>
      <c r="L32" s="161"/>
    </row>
    <row r="33" spans="2:256" s="97" customFormat="1" ht="15.75" x14ac:dyDescent="0.25">
      <c r="B33" s="135"/>
      <c r="C33" s="136"/>
      <c r="D33" s="137"/>
      <c r="E33" s="138"/>
      <c r="F33" s="137"/>
      <c r="G33" s="138"/>
      <c r="H33" s="137"/>
      <c r="I33" s="138"/>
      <c r="J33" s="137"/>
      <c r="K33" s="176"/>
      <c r="L33" s="177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  <c r="FE33" s="178"/>
      <c r="FF33" s="178"/>
      <c r="FG33" s="178"/>
      <c r="FH33" s="178"/>
      <c r="FI33" s="178"/>
      <c r="FJ33" s="178"/>
      <c r="FK33" s="178"/>
      <c r="FL33" s="178"/>
      <c r="FM33" s="178"/>
      <c r="FN33" s="178"/>
      <c r="FO33" s="178"/>
      <c r="FP33" s="178"/>
      <c r="FQ33" s="178"/>
      <c r="FR33" s="178"/>
      <c r="FS33" s="178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8"/>
      <c r="GJ33" s="178"/>
      <c r="GK33" s="178"/>
      <c r="GL33" s="178"/>
      <c r="GM33" s="178"/>
      <c r="GN33" s="178"/>
      <c r="GO33" s="178"/>
      <c r="GP33" s="178"/>
      <c r="GQ33" s="178"/>
      <c r="GR33" s="178"/>
      <c r="GS33" s="178"/>
      <c r="GT33" s="178"/>
      <c r="GU33" s="178"/>
      <c r="GV33" s="178"/>
      <c r="GW33" s="178"/>
      <c r="GX33" s="178"/>
      <c r="GY33" s="178"/>
      <c r="GZ33" s="178"/>
      <c r="HA33" s="178"/>
      <c r="HB33" s="178"/>
      <c r="HC33" s="178"/>
      <c r="HD33" s="178"/>
      <c r="HE33" s="178"/>
      <c r="HF33" s="178"/>
      <c r="HG33" s="178"/>
      <c r="HH33" s="178"/>
      <c r="HI33" s="178"/>
      <c r="HJ33" s="178"/>
      <c r="HK33" s="178"/>
      <c r="HL33" s="178"/>
      <c r="HM33" s="178"/>
      <c r="HN33" s="178"/>
      <c r="HO33" s="178"/>
      <c r="HP33" s="178"/>
      <c r="HQ33" s="178"/>
      <c r="HR33" s="178"/>
      <c r="HS33" s="178"/>
      <c r="HT33" s="178"/>
      <c r="HU33" s="178"/>
      <c r="HV33" s="178"/>
      <c r="HW33" s="178"/>
      <c r="HX33" s="178"/>
      <c r="HY33" s="178"/>
      <c r="HZ33" s="178"/>
      <c r="IA33" s="178"/>
      <c r="IB33" s="178"/>
      <c r="IC33" s="178"/>
      <c r="ID33" s="178"/>
      <c r="IE33" s="178"/>
      <c r="IF33" s="178"/>
      <c r="IG33" s="178"/>
      <c r="IH33" s="178"/>
      <c r="II33" s="178"/>
      <c r="IJ33" s="178"/>
      <c r="IK33" s="178"/>
      <c r="IL33" s="178"/>
      <c r="IM33" s="178"/>
      <c r="IN33" s="178"/>
      <c r="IO33" s="178"/>
      <c r="IP33" s="178"/>
      <c r="IQ33" s="178"/>
      <c r="IR33" s="178"/>
      <c r="IS33" s="178"/>
      <c r="IT33" s="178"/>
      <c r="IU33" s="178"/>
      <c r="IV33" s="178"/>
    </row>
    <row r="34" spans="2:256" s="97" customFormat="1" ht="3" customHeight="1" x14ac:dyDescent="0.25">
      <c r="B34" s="136"/>
      <c r="C34" s="139"/>
      <c r="D34" s="140"/>
      <c r="E34" s="141"/>
      <c r="F34" s="140"/>
      <c r="G34" s="141"/>
      <c r="H34" s="140"/>
      <c r="I34" s="141"/>
      <c r="J34" s="140"/>
      <c r="K34" s="138"/>
      <c r="L34" s="145"/>
    </row>
    <row r="35" spans="2:256" s="99" customFormat="1" ht="15" x14ac:dyDescent="0.25">
      <c r="B35" s="188" t="s">
        <v>147</v>
      </c>
      <c r="C35" s="97"/>
      <c r="D35" s="610"/>
      <c r="E35" s="611"/>
      <c r="F35" s="612"/>
      <c r="G35" s="142"/>
      <c r="H35" s="143"/>
      <c r="I35" s="142"/>
      <c r="J35" s="143"/>
      <c r="K35" s="142"/>
      <c r="L35" s="613"/>
    </row>
    <row r="36" spans="2:256" s="99" customFormat="1" ht="15" x14ac:dyDescent="0.25">
      <c r="B36" s="188" t="s">
        <v>31</v>
      </c>
      <c r="C36" s="97"/>
      <c r="D36" s="610"/>
      <c r="E36" s="614"/>
      <c r="F36" s="612"/>
      <c r="G36" s="615"/>
      <c r="H36" s="616"/>
      <c r="I36" s="616"/>
      <c r="J36" s="616"/>
      <c r="K36" s="616"/>
      <c r="L36" s="613"/>
    </row>
    <row r="37" spans="2:256" s="97" customFormat="1" ht="15" x14ac:dyDescent="0.25">
      <c r="B37" s="14" t="s">
        <v>32</v>
      </c>
      <c r="C37" s="145"/>
      <c r="D37" s="146"/>
      <c r="E37" s="147"/>
      <c r="F37" s="148"/>
      <c r="G37" s="149"/>
      <c r="H37" s="150"/>
      <c r="I37" s="149"/>
      <c r="J37" s="150"/>
      <c r="K37" s="179"/>
      <c r="L37" s="145"/>
    </row>
    <row r="38" spans="2:256" s="97" customFormat="1" ht="15" x14ac:dyDescent="0.25">
      <c r="C38" s="145"/>
      <c r="D38" s="146"/>
      <c r="E38" s="147"/>
      <c r="F38" s="148"/>
      <c r="G38" s="148"/>
      <c r="H38" s="151"/>
      <c r="I38" s="152"/>
      <c r="J38" s="151"/>
      <c r="K38" s="180"/>
      <c r="L38" s="145"/>
    </row>
    <row r="39" spans="2:256" s="97" customFormat="1" ht="15" x14ac:dyDescent="0.25">
      <c r="C39" s="145"/>
      <c r="D39" s="146"/>
      <c r="E39" s="147"/>
      <c r="F39" s="146"/>
      <c r="G39" s="152"/>
      <c r="H39" s="151"/>
      <c r="I39" s="152"/>
      <c r="J39" s="151"/>
      <c r="K39" s="180"/>
      <c r="L39" s="145"/>
    </row>
    <row r="40" spans="2:256" s="97" customFormat="1" ht="15" x14ac:dyDescent="0.25">
      <c r="C40" s="145"/>
      <c r="D40" s="146"/>
      <c r="E40" s="147"/>
      <c r="F40" s="146"/>
      <c r="G40" s="152"/>
      <c r="H40" s="151"/>
      <c r="I40" s="152"/>
      <c r="J40" s="151"/>
      <c r="K40" s="180"/>
      <c r="L40" s="145"/>
    </row>
    <row r="41" spans="2:256" s="97" customFormat="1" ht="15" x14ac:dyDescent="0.25">
      <c r="C41" s="145"/>
      <c r="D41" s="146"/>
      <c r="E41" s="147"/>
      <c r="F41" s="146"/>
      <c r="G41" s="152"/>
      <c r="H41" s="151"/>
      <c r="I41" s="152"/>
      <c r="J41" s="151"/>
      <c r="K41" s="180"/>
      <c r="L41" s="145"/>
    </row>
    <row r="42" spans="2:256" s="97" customFormat="1" ht="15" x14ac:dyDescent="0.25">
      <c r="C42" s="145"/>
      <c r="D42" s="146"/>
      <c r="E42" s="147"/>
      <c r="F42" s="146"/>
      <c r="G42" s="152"/>
      <c r="H42" s="151"/>
      <c r="I42" s="152"/>
      <c r="J42" s="151"/>
      <c r="K42" s="180"/>
      <c r="L42" s="145"/>
    </row>
    <row r="43" spans="2:256" s="97" customFormat="1" ht="15" x14ac:dyDescent="0.25">
      <c r="C43" s="145"/>
      <c r="D43" s="146"/>
      <c r="E43" s="147"/>
      <c r="F43" s="146"/>
      <c r="G43" s="152"/>
      <c r="H43" s="151"/>
      <c r="I43" s="152"/>
      <c r="J43" s="151"/>
      <c r="K43" s="180"/>
      <c r="L43" s="145"/>
    </row>
    <row r="44" spans="2:256" x14ac:dyDescent="0.2">
      <c r="C44" s="100" t="s">
        <v>45</v>
      </c>
      <c r="G44" s="102" t="s">
        <v>148</v>
      </c>
    </row>
    <row r="45" spans="2:256" x14ac:dyDescent="0.2">
      <c r="G45" s="102" t="s">
        <v>148</v>
      </c>
    </row>
  </sheetData>
  <mergeCells count="6">
    <mergeCell ref="B2:L2"/>
    <mergeCell ref="D4:E4"/>
    <mergeCell ref="F4:G4"/>
    <mergeCell ref="H4:I4"/>
    <mergeCell ref="J4:K4"/>
    <mergeCell ref="B4:C5"/>
  </mergeCells>
  <printOptions horizontalCentered="1" verticalCentered="1"/>
  <pageMargins left="0.59055118110236227" right="0.59055118110236227" top="0.59055118110236227" bottom="0.59055118110236227" header="0" footer="0"/>
  <pageSetup paperSize="9" scale="10" orientation="landscape"/>
  <headerFooter alignWithMargins="0"/>
  <ignoredErrors>
    <ignoredError sqref="D29:E2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V88"/>
  <sheetViews>
    <sheetView showGridLines="0" zoomScale="90" zoomScaleNormal="90" workbookViewId="0">
      <selection activeCell="U11" sqref="U11"/>
    </sheetView>
  </sheetViews>
  <sheetFormatPr baseColWidth="10" defaultColWidth="8.88671875" defaultRowHeight="15" x14ac:dyDescent="0.2"/>
  <cols>
    <col min="1" max="1" width="1.5546875" style="59" customWidth="1"/>
    <col min="2" max="2" width="2.109375" style="59" customWidth="1"/>
    <col min="3" max="3" width="13" style="59" bestFit="1" customWidth="1"/>
    <col min="4" max="4" width="9.6640625" style="59" customWidth="1"/>
    <col min="5" max="5" width="7.77734375" style="58" customWidth="1"/>
    <col min="6" max="15" width="7.77734375" style="59" customWidth="1"/>
    <col min="16" max="16" width="7.6640625" style="59" customWidth="1"/>
    <col min="17" max="17" width="1.44140625" style="59" customWidth="1"/>
    <col min="18" max="20" width="3.44140625" style="59" customWidth="1"/>
    <col min="21" max="21" width="16.5546875" style="59" customWidth="1"/>
    <col min="22" max="22" width="16.88671875" style="57" customWidth="1"/>
    <col min="23" max="23" width="16.21875" style="57" customWidth="1"/>
    <col min="24" max="24" width="13.88671875" style="60" customWidth="1"/>
    <col min="25" max="25" width="10.109375" style="649" customWidth="1"/>
    <col min="26" max="26" width="12.5546875" style="57" customWidth="1"/>
    <col min="27" max="27" width="8.88671875" style="57" customWidth="1"/>
    <col min="28" max="16384" width="8.88671875" style="59"/>
  </cols>
  <sheetData>
    <row r="1" spans="2:256" x14ac:dyDescent="0.2">
      <c r="C1" s="59" t="s">
        <v>148</v>
      </c>
    </row>
    <row r="2" spans="2:256" ht="18.75" x14ac:dyDescent="0.3">
      <c r="B2" s="757" t="s">
        <v>149</v>
      </c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</row>
    <row r="3" spans="2:256" ht="18.75" x14ac:dyDescent="0.3">
      <c r="B3" s="757" t="s">
        <v>1</v>
      </c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</row>
    <row r="4" spans="2:256" s="55" customFormat="1" ht="7.5" customHeight="1" x14ac:dyDescent="0.25">
      <c r="B4" s="627"/>
      <c r="C4" s="627"/>
      <c r="D4" s="628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7"/>
      <c r="V4" s="72"/>
      <c r="W4" s="72"/>
      <c r="X4" s="73"/>
      <c r="Y4" s="650"/>
      <c r="Z4" s="72"/>
      <c r="AA4" s="72"/>
    </row>
    <row r="5" spans="2:256" s="15" customFormat="1" ht="38.25" customHeight="1" x14ac:dyDescent="0.2">
      <c r="B5" s="758" t="s">
        <v>47</v>
      </c>
      <c r="C5" s="759"/>
      <c r="D5" s="618" t="s">
        <v>3</v>
      </c>
      <c r="E5" s="619" t="s">
        <v>150</v>
      </c>
      <c r="F5" s="618" t="s">
        <v>151</v>
      </c>
      <c r="G5" s="618" t="s">
        <v>152</v>
      </c>
      <c r="H5" s="618" t="s">
        <v>153</v>
      </c>
      <c r="I5" s="618" t="s">
        <v>154</v>
      </c>
      <c r="J5" s="618" t="s">
        <v>155</v>
      </c>
      <c r="K5" s="618" t="s">
        <v>156</v>
      </c>
      <c r="L5" s="618" t="s">
        <v>157</v>
      </c>
      <c r="M5" s="618" t="s">
        <v>158</v>
      </c>
      <c r="N5" s="618" t="s">
        <v>159</v>
      </c>
      <c r="O5" s="618" t="s">
        <v>160</v>
      </c>
      <c r="P5" s="620" t="s">
        <v>161</v>
      </c>
      <c r="Q5" s="630"/>
      <c r="V5" s="74"/>
      <c r="W5" s="74"/>
      <c r="X5" s="60"/>
      <c r="Y5" s="649"/>
      <c r="Z5" s="74"/>
      <c r="AA5" s="74"/>
    </row>
    <row r="6" spans="2:256" s="15" customFormat="1" ht="9.75" customHeight="1" x14ac:dyDescent="0.25">
      <c r="B6" s="621"/>
      <c r="C6" s="622"/>
      <c r="D6" s="623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31"/>
      <c r="V6" s="74"/>
      <c r="W6" s="74"/>
      <c r="X6" s="60"/>
      <c r="Y6" s="649"/>
      <c r="Z6" s="74"/>
      <c r="AA6" s="74"/>
    </row>
    <row r="7" spans="2:256" s="15" customFormat="1" ht="15.75" x14ac:dyDescent="0.25">
      <c r="B7" s="625"/>
      <c r="C7" s="626" t="s">
        <v>3</v>
      </c>
      <c r="D7" s="640">
        <f t="shared" ref="D7:P7" si="0">SUM(D9:D30)</f>
        <v>858925.28696299973</v>
      </c>
      <c r="E7" s="640">
        <f t="shared" si="0"/>
        <v>84634.25</v>
      </c>
      <c r="F7" s="640">
        <f t="shared" si="0"/>
        <v>53522.26</v>
      </c>
      <c r="G7" s="640">
        <f t="shared" si="0"/>
        <v>42678.451999999997</v>
      </c>
      <c r="H7" s="640">
        <f t="shared" si="0"/>
        <v>17129.094963</v>
      </c>
      <c r="I7" s="640">
        <f t="shared" si="0"/>
        <v>10814.330000000002</v>
      </c>
      <c r="J7" s="640">
        <f t="shared" si="0"/>
        <v>51829.834999999999</v>
      </c>
      <c r="K7" s="640">
        <f t="shared" si="0"/>
        <v>181384.99299999999</v>
      </c>
      <c r="L7" s="640">
        <f t="shared" si="0"/>
        <v>189740.27800000002</v>
      </c>
      <c r="M7" s="640">
        <f t="shared" si="0"/>
        <v>128172.81499999999</v>
      </c>
      <c r="N7" s="640">
        <f t="shared" si="0"/>
        <v>22058.267</v>
      </c>
      <c r="O7" s="640">
        <f t="shared" si="0"/>
        <v>6545.3310000000001</v>
      </c>
      <c r="P7" s="640">
        <f t="shared" si="0"/>
        <v>70415.381000000096</v>
      </c>
      <c r="Q7" s="632"/>
      <c r="R7" s="75"/>
      <c r="S7" s="75"/>
      <c r="T7" s="75"/>
      <c r="U7" s="75"/>
      <c r="V7" s="76"/>
      <c r="W7" s="76"/>
      <c r="X7" s="77"/>
      <c r="Y7" s="651"/>
      <c r="Z7" s="76"/>
      <c r="AA7" s="76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</row>
    <row r="8" spans="2:256" s="15" customFormat="1" ht="6.75" customHeight="1" x14ac:dyDescent="0.2">
      <c r="B8" s="633"/>
      <c r="C8" s="4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634"/>
      <c r="V8" s="74"/>
      <c r="W8" s="74"/>
      <c r="X8" s="60"/>
      <c r="Y8" s="649"/>
      <c r="Z8" s="74"/>
      <c r="AA8" s="74"/>
    </row>
    <row r="9" spans="2:256" s="15" customFormat="1" ht="18" customHeight="1" x14ac:dyDescent="0.2">
      <c r="B9" s="633"/>
      <c r="C9" s="641" t="s">
        <v>85</v>
      </c>
      <c r="D9" s="587">
        <f>SUM(E9:P9)</f>
        <v>665332.77399999998</v>
      </c>
      <c r="E9" s="587">
        <v>55190.22</v>
      </c>
      <c r="F9" s="587">
        <v>35930.410000000003</v>
      </c>
      <c r="G9" s="587">
        <v>32961.949999999997</v>
      </c>
      <c r="H9" s="587">
        <v>11357.405000000001</v>
      </c>
      <c r="I9" s="587">
        <v>5143.12</v>
      </c>
      <c r="J9" s="587">
        <v>38159.47</v>
      </c>
      <c r="K9" s="587">
        <v>160362.51300000001</v>
      </c>
      <c r="L9" s="587">
        <v>153244.158</v>
      </c>
      <c r="M9" s="587">
        <v>96728.164999999994</v>
      </c>
      <c r="N9" s="587">
        <v>10885.957</v>
      </c>
      <c r="O9" s="587">
        <v>921.38</v>
      </c>
      <c r="P9" s="587">
        <v>64448.025999999998</v>
      </c>
      <c r="Q9" s="634"/>
      <c r="V9" s="74"/>
      <c r="W9" s="74"/>
      <c r="X9" s="60"/>
      <c r="Y9" s="649"/>
      <c r="Z9" s="74"/>
      <c r="AA9" s="74"/>
    </row>
    <row r="10" spans="2:256" s="15" customFormat="1" ht="18" customHeight="1" x14ac:dyDescent="0.2">
      <c r="B10" s="633"/>
      <c r="C10" s="641" t="s">
        <v>88</v>
      </c>
      <c r="D10" s="587">
        <f t="shared" ref="D10:D30" si="1">SUM(E10:P10)</f>
        <v>45071.896000000001</v>
      </c>
      <c r="E10" s="587">
        <v>6465.53</v>
      </c>
      <c r="F10" s="587">
        <v>4972.2049999999999</v>
      </c>
      <c r="G10" s="587">
        <v>3381.6550000000002</v>
      </c>
      <c r="H10" s="587">
        <v>926.55</v>
      </c>
      <c r="I10" s="587">
        <v>1034.22</v>
      </c>
      <c r="J10" s="587">
        <v>1678.06</v>
      </c>
      <c r="K10" s="587">
        <v>5905.95</v>
      </c>
      <c r="L10" s="587">
        <v>6204.5050000000001</v>
      </c>
      <c r="M10" s="587">
        <v>8021.33</v>
      </c>
      <c r="N10" s="587">
        <v>4164.03</v>
      </c>
      <c r="O10" s="587">
        <v>1569.7159999999999</v>
      </c>
      <c r="P10" s="587">
        <v>748.14499999999998</v>
      </c>
      <c r="Q10" s="634"/>
      <c r="V10" s="74"/>
      <c r="W10" s="74"/>
      <c r="X10" s="60"/>
      <c r="Y10" s="649"/>
      <c r="Z10" s="74"/>
      <c r="AA10" s="74"/>
    </row>
    <row r="11" spans="2:256" s="15" customFormat="1" ht="18" customHeight="1" x14ac:dyDescent="0.2">
      <c r="B11" s="633"/>
      <c r="C11" s="641" t="s">
        <v>90</v>
      </c>
      <c r="D11" s="587">
        <f t="shared" si="1"/>
        <v>38162.766999999993</v>
      </c>
      <c r="E11" s="587">
        <v>7124.36</v>
      </c>
      <c r="F11" s="587">
        <v>1333.91</v>
      </c>
      <c r="G11" s="587">
        <v>594.05999999999995</v>
      </c>
      <c r="H11" s="587">
        <v>526.66999999999996</v>
      </c>
      <c r="I11" s="587" t="s">
        <v>53</v>
      </c>
      <c r="J11" s="587" t="s">
        <v>53</v>
      </c>
      <c r="K11" s="587">
        <v>6364.915</v>
      </c>
      <c r="L11" s="587">
        <v>12533.465</v>
      </c>
      <c r="M11" s="587">
        <v>5231.165</v>
      </c>
      <c r="N11" s="587">
        <v>1452.14</v>
      </c>
      <c r="O11" s="587">
        <v>2402.63</v>
      </c>
      <c r="P11" s="587">
        <v>599.452</v>
      </c>
      <c r="Q11" s="634"/>
      <c r="V11" s="74"/>
      <c r="W11" s="74"/>
      <c r="X11" s="60"/>
      <c r="Y11" s="649"/>
      <c r="Z11" s="74"/>
      <c r="AA11" s="74"/>
    </row>
    <row r="12" spans="2:256" s="15" customFormat="1" ht="18" customHeight="1" x14ac:dyDescent="0.2">
      <c r="B12" s="633"/>
      <c r="C12" s="641" t="s">
        <v>55</v>
      </c>
      <c r="D12" s="587">
        <f t="shared" si="1"/>
        <v>33702.800000000003</v>
      </c>
      <c r="E12" s="587">
        <v>7914</v>
      </c>
      <c r="F12" s="587" t="s">
        <v>53</v>
      </c>
      <c r="G12" s="587" t="s">
        <v>53</v>
      </c>
      <c r="H12" s="587" t="s">
        <v>53</v>
      </c>
      <c r="I12" s="587" t="s">
        <v>53</v>
      </c>
      <c r="J12" s="587">
        <v>7761.3</v>
      </c>
      <c r="K12" s="587" t="s">
        <v>53</v>
      </c>
      <c r="L12" s="587">
        <v>8612</v>
      </c>
      <c r="M12" s="587">
        <v>9415.5</v>
      </c>
      <c r="N12" s="587" t="s">
        <v>53</v>
      </c>
      <c r="O12" s="587" t="s">
        <v>53</v>
      </c>
      <c r="P12" s="587" t="s">
        <v>53</v>
      </c>
      <c r="Q12" s="634"/>
      <c r="V12" s="74"/>
      <c r="W12" s="74"/>
      <c r="X12" s="60"/>
      <c r="Y12" s="649"/>
      <c r="Z12" s="74"/>
      <c r="AA12" s="74"/>
    </row>
    <row r="13" spans="2:256" s="15" customFormat="1" ht="18" customHeight="1" x14ac:dyDescent="0.2">
      <c r="B13" s="633"/>
      <c r="C13" s="641" t="s">
        <v>123</v>
      </c>
      <c r="D13" s="587">
        <f t="shared" si="1"/>
        <v>22021.199999999997</v>
      </c>
      <c r="E13" s="587">
        <v>2087.98</v>
      </c>
      <c r="F13" s="587">
        <v>1290.905</v>
      </c>
      <c r="G13" s="587">
        <v>1060.71</v>
      </c>
      <c r="H13" s="587">
        <v>148.9</v>
      </c>
      <c r="I13" s="587">
        <v>410.74</v>
      </c>
      <c r="J13" s="587">
        <v>2241.0349999999999</v>
      </c>
      <c r="K13" s="587">
        <v>2273.87</v>
      </c>
      <c r="L13" s="587">
        <v>3924.64</v>
      </c>
      <c r="M13" s="587">
        <v>4723.22</v>
      </c>
      <c r="N13" s="587">
        <v>1555.68</v>
      </c>
      <c r="O13" s="587">
        <v>199.78</v>
      </c>
      <c r="P13" s="587">
        <v>2103.7399999999998</v>
      </c>
      <c r="Q13" s="634"/>
      <c r="V13" s="78"/>
      <c r="W13" s="78"/>
      <c r="X13" s="60"/>
      <c r="Y13" s="649"/>
      <c r="Z13" s="74"/>
      <c r="AA13" s="74"/>
    </row>
    <row r="14" spans="2:256" s="15" customFormat="1" ht="18" customHeight="1" x14ac:dyDescent="0.2">
      <c r="B14" s="633"/>
      <c r="C14" s="641" t="s">
        <v>76</v>
      </c>
      <c r="D14" s="587">
        <f t="shared" si="1"/>
        <v>5483.07</v>
      </c>
      <c r="E14" s="587">
        <v>564.87</v>
      </c>
      <c r="F14" s="587">
        <v>2590.9699999999998</v>
      </c>
      <c r="G14" s="587">
        <v>1324.74</v>
      </c>
      <c r="H14" s="587" t="s">
        <v>53</v>
      </c>
      <c r="I14" s="587" t="s">
        <v>53</v>
      </c>
      <c r="J14" s="587" t="s">
        <v>53</v>
      </c>
      <c r="K14" s="587" t="s">
        <v>53</v>
      </c>
      <c r="L14" s="587">
        <v>351.68</v>
      </c>
      <c r="M14" s="587">
        <v>351.44</v>
      </c>
      <c r="N14" s="587">
        <v>299.37</v>
      </c>
      <c r="O14" s="587" t="s">
        <v>53</v>
      </c>
      <c r="P14" s="587" t="s">
        <v>53</v>
      </c>
      <c r="Q14" s="634"/>
      <c r="V14" s="74"/>
      <c r="W14" s="74"/>
      <c r="X14" s="60"/>
      <c r="Y14" s="649"/>
      <c r="Z14" s="74"/>
      <c r="AA14" s="74"/>
    </row>
    <row r="15" spans="2:256" s="15" customFormat="1" ht="18" customHeight="1" x14ac:dyDescent="0.2">
      <c r="B15" s="633"/>
      <c r="C15" s="641" t="s">
        <v>73</v>
      </c>
      <c r="D15" s="587">
        <f t="shared" si="1"/>
        <v>10026.196000000004</v>
      </c>
      <c r="E15" s="587">
        <v>1675.74</v>
      </c>
      <c r="F15" s="587">
        <v>1172.8499999999999</v>
      </c>
      <c r="G15" s="587">
        <v>736.40200000000004</v>
      </c>
      <c r="H15" s="587">
        <v>719.976</v>
      </c>
      <c r="I15" s="587">
        <v>2172.98</v>
      </c>
      <c r="J15" s="587">
        <v>434.68</v>
      </c>
      <c r="K15" s="587">
        <v>1631.45</v>
      </c>
      <c r="L15" s="587">
        <v>60.77</v>
      </c>
      <c r="M15" s="587" t="s">
        <v>53</v>
      </c>
      <c r="N15" s="587" t="s">
        <v>53</v>
      </c>
      <c r="O15" s="587">
        <v>423.04</v>
      </c>
      <c r="P15" s="587">
        <v>998.30799999999999</v>
      </c>
      <c r="Q15" s="634"/>
      <c r="V15" s="74"/>
      <c r="W15" s="74"/>
      <c r="X15" s="60"/>
      <c r="Y15" s="649"/>
      <c r="Z15" s="74"/>
      <c r="AA15" s="74"/>
    </row>
    <row r="16" spans="2:256" s="15" customFormat="1" ht="18" customHeight="1" x14ac:dyDescent="0.2">
      <c r="B16" s="633"/>
      <c r="C16" s="641" t="s">
        <v>49</v>
      </c>
      <c r="D16" s="587">
        <f t="shared" si="1"/>
        <v>4314.8149999999996</v>
      </c>
      <c r="E16" s="587">
        <v>504.73</v>
      </c>
      <c r="F16" s="587" t="s">
        <v>53</v>
      </c>
      <c r="G16" s="587" t="s">
        <v>53</v>
      </c>
      <c r="H16" s="587">
        <v>348.24</v>
      </c>
      <c r="I16" s="587">
        <v>101.71</v>
      </c>
      <c r="J16" s="587" t="s">
        <v>53</v>
      </c>
      <c r="K16" s="587" t="s">
        <v>53</v>
      </c>
      <c r="L16" s="587">
        <v>1499.01</v>
      </c>
      <c r="M16" s="587">
        <v>709.59500000000003</v>
      </c>
      <c r="N16" s="587">
        <v>351.44</v>
      </c>
      <c r="O16" s="587">
        <v>399.14</v>
      </c>
      <c r="P16" s="587">
        <v>400.95</v>
      </c>
      <c r="Q16" s="634"/>
      <c r="V16" s="74"/>
      <c r="W16" s="74"/>
      <c r="X16" s="60"/>
      <c r="Y16" s="649"/>
      <c r="Z16" s="74"/>
      <c r="AA16" s="74"/>
    </row>
    <row r="17" spans="2:27" s="15" customFormat="1" ht="18" customHeight="1" x14ac:dyDescent="0.2">
      <c r="B17" s="633"/>
      <c r="C17" s="641" t="s">
        <v>100</v>
      </c>
      <c r="D17" s="587">
        <f t="shared" si="1"/>
        <v>10822.45</v>
      </c>
      <c r="E17" s="587">
        <v>751.76</v>
      </c>
      <c r="F17" s="587">
        <v>997.76</v>
      </c>
      <c r="G17" s="587">
        <v>638.04999999999995</v>
      </c>
      <c r="H17" s="587">
        <v>782.58</v>
      </c>
      <c r="I17" s="587">
        <v>503.37</v>
      </c>
      <c r="J17" s="587">
        <v>408.1</v>
      </c>
      <c r="K17" s="587">
        <v>2105.6999999999998</v>
      </c>
      <c r="L17" s="587">
        <v>887.38</v>
      </c>
      <c r="M17" s="587">
        <v>2009.31</v>
      </c>
      <c r="N17" s="587">
        <v>1130.115</v>
      </c>
      <c r="O17" s="587">
        <v>312.04500000000002</v>
      </c>
      <c r="P17" s="587">
        <v>296.27999999999997</v>
      </c>
      <c r="Q17" s="634"/>
      <c r="V17" s="74"/>
      <c r="W17" s="74"/>
      <c r="X17" s="60"/>
      <c r="Y17" s="649"/>
      <c r="Z17" s="74"/>
      <c r="AA17" s="74"/>
    </row>
    <row r="18" spans="2:27" s="15" customFormat="1" ht="18" customHeight="1" x14ac:dyDescent="0.2">
      <c r="B18" s="633"/>
      <c r="C18" s="641" t="s">
        <v>62</v>
      </c>
      <c r="D18" s="587">
        <f t="shared" si="1"/>
        <v>4275.6450000000004</v>
      </c>
      <c r="E18" s="587">
        <v>994.375</v>
      </c>
      <c r="F18" s="587">
        <v>1050.77</v>
      </c>
      <c r="G18" s="587">
        <v>297.30500000000001</v>
      </c>
      <c r="H18" s="587" t="s">
        <v>53</v>
      </c>
      <c r="I18" s="587">
        <v>249.01</v>
      </c>
      <c r="J18" s="587" t="s">
        <v>53</v>
      </c>
      <c r="K18" s="587">
        <v>1137.7149999999999</v>
      </c>
      <c r="L18" s="587">
        <v>546.47</v>
      </c>
      <c r="M18" s="587" t="s">
        <v>53</v>
      </c>
      <c r="N18" s="587" t="s">
        <v>53</v>
      </c>
      <c r="O18" s="587" t="s">
        <v>53</v>
      </c>
      <c r="P18" s="587" t="s">
        <v>53</v>
      </c>
      <c r="Q18" s="634"/>
      <c r="V18" s="78"/>
      <c r="W18" s="78"/>
      <c r="X18" s="60"/>
      <c r="Y18" s="649"/>
      <c r="Z18" s="74"/>
      <c r="AA18" s="74"/>
    </row>
    <row r="19" spans="2:27" s="15" customFormat="1" ht="18" customHeight="1" x14ac:dyDescent="0.2">
      <c r="B19" s="633"/>
      <c r="C19" s="641" t="s">
        <v>70</v>
      </c>
      <c r="D19" s="587">
        <f t="shared" si="1"/>
        <v>4700.6349999999993</v>
      </c>
      <c r="E19" s="587">
        <v>348.63</v>
      </c>
      <c r="F19" s="587">
        <v>913.375</v>
      </c>
      <c r="G19" s="587">
        <v>1419.28</v>
      </c>
      <c r="H19" s="587">
        <v>420.99</v>
      </c>
      <c r="I19" s="587">
        <v>593.69000000000005</v>
      </c>
      <c r="J19" s="587" t="s">
        <v>53</v>
      </c>
      <c r="K19" s="587">
        <v>206.45</v>
      </c>
      <c r="L19" s="587">
        <v>499.42</v>
      </c>
      <c r="M19" s="587" t="s">
        <v>53</v>
      </c>
      <c r="N19" s="587" t="s">
        <v>53</v>
      </c>
      <c r="O19" s="587">
        <v>99.53</v>
      </c>
      <c r="P19" s="587">
        <v>199.27</v>
      </c>
      <c r="Q19" s="634"/>
      <c r="V19" s="74"/>
      <c r="W19" s="74"/>
      <c r="X19" s="60"/>
      <c r="Y19" s="649"/>
      <c r="Z19" s="74"/>
      <c r="AA19" s="74"/>
    </row>
    <row r="20" spans="2:27" s="15" customFormat="1" ht="18" customHeight="1" x14ac:dyDescent="0.2">
      <c r="B20" s="633"/>
      <c r="C20" s="641" t="s">
        <v>105</v>
      </c>
      <c r="D20" s="587">
        <f t="shared" si="1"/>
        <v>4707.9349999999995</v>
      </c>
      <c r="E20" s="587">
        <v>594.81500000000005</v>
      </c>
      <c r="F20" s="587">
        <v>651.01</v>
      </c>
      <c r="G20" s="587" t="s">
        <v>53</v>
      </c>
      <c r="H20" s="587">
        <v>1264.25</v>
      </c>
      <c r="I20" s="587" t="s">
        <v>53</v>
      </c>
      <c r="J20" s="587" t="s">
        <v>53</v>
      </c>
      <c r="K20" s="587">
        <v>1246.75</v>
      </c>
      <c r="L20" s="587">
        <v>486.24</v>
      </c>
      <c r="M20" s="587">
        <v>464.87</v>
      </c>
      <c r="N20" s="587" t="s">
        <v>53</v>
      </c>
      <c r="O20" s="587" t="s">
        <v>53</v>
      </c>
      <c r="P20" s="587" t="s">
        <v>53</v>
      </c>
      <c r="Q20" s="634"/>
      <c r="V20" s="78"/>
      <c r="W20" s="78"/>
      <c r="X20" s="60"/>
      <c r="Y20" s="649"/>
      <c r="Z20" s="74"/>
      <c r="AA20" s="74"/>
    </row>
    <row r="21" spans="2:27" s="15" customFormat="1" ht="18" customHeight="1" x14ac:dyDescent="0.2">
      <c r="B21" s="633"/>
      <c r="C21" s="641" t="s">
        <v>81</v>
      </c>
      <c r="D21" s="587">
        <f t="shared" si="1"/>
        <v>1347.3500000000001</v>
      </c>
      <c r="E21" s="587">
        <v>211.41</v>
      </c>
      <c r="F21" s="587">
        <v>291.31</v>
      </c>
      <c r="G21" s="587" t="s">
        <v>53</v>
      </c>
      <c r="H21" s="587">
        <v>317.17</v>
      </c>
      <c r="I21" s="587">
        <v>104.51</v>
      </c>
      <c r="J21" s="587">
        <v>211.88</v>
      </c>
      <c r="K21" s="587" t="s">
        <v>53</v>
      </c>
      <c r="L21" s="587">
        <v>211.07</v>
      </c>
      <c r="M21" s="587" t="s">
        <v>53</v>
      </c>
      <c r="N21" s="587" t="s">
        <v>53</v>
      </c>
      <c r="O21" s="587" t="s">
        <v>53</v>
      </c>
      <c r="P21" s="587" t="s">
        <v>53</v>
      </c>
      <c r="Q21" s="634"/>
      <c r="V21" s="78"/>
      <c r="W21" s="78"/>
      <c r="X21" s="60"/>
      <c r="Y21" s="649"/>
      <c r="Z21" s="74"/>
      <c r="AA21" s="74"/>
    </row>
    <row r="22" spans="2:27" s="15" customFormat="1" ht="18" customHeight="1" x14ac:dyDescent="0.2">
      <c r="B22" s="633"/>
      <c r="C22" s="641" t="s">
        <v>162</v>
      </c>
      <c r="D22" s="587">
        <f t="shared" si="1"/>
        <v>786.83</v>
      </c>
      <c r="E22" s="587" t="s">
        <v>53</v>
      </c>
      <c r="F22" s="587">
        <v>315.93</v>
      </c>
      <c r="G22" s="587" t="s">
        <v>53</v>
      </c>
      <c r="H22" s="587">
        <v>264.76</v>
      </c>
      <c r="I22" s="587" t="s">
        <v>53</v>
      </c>
      <c r="J22" s="587" t="s">
        <v>53</v>
      </c>
      <c r="K22" s="587" t="s">
        <v>53</v>
      </c>
      <c r="L22" s="587" t="s">
        <v>53</v>
      </c>
      <c r="M22" s="587" t="s">
        <v>53</v>
      </c>
      <c r="N22" s="587" t="s">
        <v>53</v>
      </c>
      <c r="O22" s="587" t="s">
        <v>53</v>
      </c>
      <c r="P22" s="587">
        <v>206.14</v>
      </c>
      <c r="Q22" s="634"/>
      <c r="V22" s="79"/>
      <c r="W22" s="79"/>
      <c r="X22" s="60"/>
      <c r="Y22" s="649"/>
      <c r="Z22" s="74"/>
      <c r="AA22" s="74"/>
    </row>
    <row r="23" spans="2:27" s="15" customFormat="1" ht="18" customHeight="1" x14ac:dyDescent="0.2">
      <c r="B23" s="633"/>
      <c r="C23" s="641" t="s">
        <v>163</v>
      </c>
      <c r="D23" s="587">
        <f t="shared" si="1"/>
        <v>1766.585</v>
      </c>
      <c r="E23" s="587" t="s">
        <v>53</v>
      </c>
      <c r="F23" s="587">
        <v>199.89500000000001</v>
      </c>
      <c r="G23" s="587" t="s">
        <v>53</v>
      </c>
      <c r="H23" s="587" t="s">
        <v>53</v>
      </c>
      <c r="I23" s="587" t="s">
        <v>53</v>
      </c>
      <c r="J23" s="587">
        <v>201.45</v>
      </c>
      <c r="K23" s="587" t="s">
        <v>53</v>
      </c>
      <c r="L23" s="587">
        <v>510.87</v>
      </c>
      <c r="M23" s="587" t="s">
        <v>53</v>
      </c>
      <c r="N23" s="587">
        <v>645.13</v>
      </c>
      <c r="O23" s="587" t="s">
        <v>53</v>
      </c>
      <c r="P23" s="587">
        <v>209.24</v>
      </c>
      <c r="Q23" s="634"/>
      <c r="V23" s="74"/>
      <c r="W23" s="74"/>
      <c r="X23" s="60"/>
      <c r="Y23" s="649"/>
      <c r="Z23" s="74"/>
      <c r="AA23" s="74"/>
    </row>
    <row r="24" spans="2:27" s="15" customFormat="1" ht="18" customHeight="1" x14ac:dyDescent="0.2">
      <c r="B24" s="633"/>
      <c r="C24" s="641" t="s">
        <v>164</v>
      </c>
      <c r="D24" s="587">
        <f t="shared" si="1"/>
        <v>200.62</v>
      </c>
      <c r="E24" s="587" t="s">
        <v>53</v>
      </c>
      <c r="F24" s="587" t="s">
        <v>53</v>
      </c>
      <c r="G24" s="587" t="s">
        <v>53</v>
      </c>
      <c r="H24" s="587" t="s">
        <v>53</v>
      </c>
      <c r="I24" s="587" t="s">
        <v>53</v>
      </c>
      <c r="J24" s="587" t="s">
        <v>53</v>
      </c>
      <c r="K24" s="587" t="s">
        <v>53</v>
      </c>
      <c r="L24" s="587" t="s">
        <v>53</v>
      </c>
      <c r="M24" s="587" t="s">
        <v>53</v>
      </c>
      <c r="N24" s="587">
        <v>200.62</v>
      </c>
      <c r="O24" s="587" t="s">
        <v>53</v>
      </c>
      <c r="P24" s="587" t="s">
        <v>53</v>
      </c>
      <c r="Q24" s="634"/>
      <c r="V24" s="74"/>
      <c r="W24" s="74"/>
      <c r="X24" s="60"/>
      <c r="Y24" s="649"/>
      <c r="Z24" s="74"/>
      <c r="AA24" s="74"/>
    </row>
    <row r="25" spans="2:27" s="15" customFormat="1" ht="18" customHeight="1" x14ac:dyDescent="0.2">
      <c r="B25" s="633"/>
      <c r="C25" s="641" t="s">
        <v>165</v>
      </c>
      <c r="D25" s="587">
        <f t="shared" si="1"/>
        <v>548.70500000000004</v>
      </c>
      <c r="E25" s="587" t="s">
        <v>53</v>
      </c>
      <c r="F25" s="587" t="s">
        <v>53</v>
      </c>
      <c r="G25" s="587" t="s">
        <v>53</v>
      </c>
      <c r="H25" s="587" t="s">
        <v>53</v>
      </c>
      <c r="I25" s="587" t="s">
        <v>53</v>
      </c>
      <c r="J25" s="587" t="s">
        <v>53</v>
      </c>
      <c r="K25" s="587" t="s">
        <v>53</v>
      </c>
      <c r="L25" s="587" t="s">
        <v>53</v>
      </c>
      <c r="M25" s="587" t="s">
        <v>53</v>
      </c>
      <c r="N25" s="587">
        <v>548.70500000000004</v>
      </c>
      <c r="O25" s="587" t="s">
        <v>53</v>
      </c>
      <c r="P25" s="587" t="s">
        <v>53</v>
      </c>
      <c r="Q25" s="634"/>
      <c r="V25" s="74"/>
      <c r="W25" s="74"/>
      <c r="X25" s="60"/>
      <c r="Y25" s="649"/>
      <c r="Z25" s="74"/>
      <c r="AA25" s="74"/>
    </row>
    <row r="26" spans="2:27" s="15" customFormat="1" ht="18" customHeight="1" x14ac:dyDescent="0.2">
      <c r="B26" s="633"/>
      <c r="C26" s="641" t="s">
        <v>166</v>
      </c>
      <c r="D26" s="587">
        <f t="shared" si="1"/>
        <v>482.7</v>
      </c>
      <c r="E26" s="587" t="s">
        <v>53</v>
      </c>
      <c r="F26" s="587" t="s">
        <v>53</v>
      </c>
      <c r="G26" s="587" t="s">
        <v>53</v>
      </c>
      <c r="H26" s="587">
        <v>51.1</v>
      </c>
      <c r="I26" s="587" t="s">
        <v>53</v>
      </c>
      <c r="J26" s="587" t="s">
        <v>53</v>
      </c>
      <c r="K26" s="587" t="s">
        <v>53</v>
      </c>
      <c r="L26" s="587">
        <v>88.76</v>
      </c>
      <c r="M26" s="587">
        <v>251.76</v>
      </c>
      <c r="N26" s="587">
        <v>91.08</v>
      </c>
      <c r="O26" s="587" t="s">
        <v>53</v>
      </c>
      <c r="P26" s="587" t="s">
        <v>53</v>
      </c>
      <c r="Q26" s="634"/>
      <c r="V26" s="78"/>
      <c r="W26" s="78"/>
      <c r="X26" s="60"/>
      <c r="Y26" s="649"/>
      <c r="Z26" s="74"/>
      <c r="AA26" s="74"/>
    </row>
    <row r="27" spans="2:27" s="15" customFormat="1" ht="18" customHeight="1" x14ac:dyDescent="0.2">
      <c r="B27" s="633"/>
      <c r="C27" s="641" t="s">
        <v>59</v>
      </c>
      <c r="D27" s="642">
        <f t="shared" si="1"/>
        <v>0</v>
      </c>
      <c r="E27" s="538" t="s">
        <v>53</v>
      </c>
      <c r="F27" s="538" t="s">
        <v>53</v>
      </c>
      <c r="G27" s="538" t="s">
        <v>53</v>
      </c>
      <c r="H27" s="538" t="s">
        <v>53</v>
      </c>
      <c r="I27" s="538" t="s">
        <v>53</v>
      </c>
      <c r="J27" s="538" t="s">
        <v>53</v>
      </c>
      <c r="K27" s="538" t="s">
        <v>53</v>
      </c>
      <c r="L27" s="538" t="s">
        <v>53</v>
      </c>
      <c r="M27" s="538" t="s">
        <v>53</v>
      </c>
      <c r="N27" s="538" t="s">
        <v>53</v>
      </c>
      <c r="O27" s="538" t="s">
        <v>53</v>
      </c>
      <c r="P27" s="538" t="s">
        <v>53</v>
      </c>
      <c r="Q27" s="634"/>
      <c r="V27" s="78"/>
      <c r="W27" s="78"/>
      <c r="X27" s="60"/>
      <c r="Y27" s="649"/>
      <c r="Z27" s="74"/>
      <c r="AA27" s="74"/>
    </row>
    <row r="28" spans="2:27" s="15" customFormat="1" ht="18" customHeight="1" x14ac:dyDescent="0.2">
      <c r="B28" s="633"/>
      <c r="C28" s="641" t="s">
        <v>93</v>
      </c>
      <c r="D28" s="587">
        <f t="shared" si="1"/>
        <v>1399.0400000000002</v>
      </c>
      <c r="E28" s="587">
        <v>205.83</v>
      </c>
      <c r="F28" s="587">
        <v>212.54</v>
      </c>
      <c r="G28" s="587" t="s">
        <v>53</v>
      </c>
      <c r="H28" s="587" t="s">
        <v>53</v>
      </c>
      <c r="I28" s="587">
        <v>104.45</v>
      </c>
      <c r="J28" s="587">
        <v>211.74</v>
      </c>
      <c r="K28" s="587" t="s">
        <v>53</v>
      </c>
      <c r="L28" s="587">
        <v>79.84</v>
      </c>
      <c r="M28" s="587">
        <v>266.45999999999998</v>
      </c>
      <c r="N28" s="587">
        <v>211.95</v>
      </c>
      <c r="O28" s="587" t="s">
        <v>53</v>
      </c>
      <c r="P28" s="587">
        <v>106.23</v>
      </c>
      <c r="Q28" s="634"/>
      <c r="V28" s="74"/>
      <c r="W28" s="74"/>
      <c r="X28" s="60"/>
      <c r="Y28" s="649"/>
      <c r="Z28" s="74"/>
      <c r="AA28" s="74"/>
    </row>
    <row r="29" spans="2:27" s="15" customFormat="1" ht="18" customHeight="1" x14ac:dyDescent="0.2">
      <c r="B29" s="633"/>
      <c r="C29" s="641" t="s">
        <v>82</v>
      </c>
      <c r="D29" s="587">
        <f t="shared" si="1"/>
        <v>1346.27</v>
      </c>
      <c r="E29" s="587" t="s">
        <v>53</v>
      </c>
      <c r="F29" s="587">
        <v>263.14999999999998</v>
      </c>
      <c r="G29" s="587">
        <v>264.3</v>
      </c>
      <c r="H29" s="587" t="s">
        <v>53</v>
      </c>
      <c r="I29" s="587">
        <v>396.53</v>
      </c>
      <c r="J29" s="587" t="s">
        <v>53</v>
      </c>
      <c r="K29" s="587" t="s">
        <v>53</v>
      </c>
      <c r="L29" s="587" t="s">
        <v>53</v>
      </c>
      <c r="M29" s="587" t="s">
        <v>53</v>
      </c>
      <c r="N29" s="587">
        <v>422.29</v>
      </c>
      <c r="O29" s="587" t="s">
        <v>53</v>
      </c>
      <c r="P29" s="587" t="s">
        <v>53</v>
      </c>
      <c r="Q29" s="634"/>
      <c r="V29" s="74"/>
      <c r="W29" s="74"/>
      <c r="X29" s="60"/>
      <c r="Y29" s="649"/>
      <c r="Z29" s="74"/>
      <c r="AA29" s="74"/>
    </row>
    <row r="30" spans="2:27" s="15" customFormat="1" ht="18" customHeight="1" x14ac:dyDescent="0.2">
      <c r="B30" s="633"/>
      <c r="C30" s="641" t="s">
        <v>30</v>
      </c>
      <c r="D30" s="587">
        <f t="shared" si="1"/>
        <v>2425.0039630000247</v>
      </c>
      <c r="E30" s="587">
        <v>0</v>
      </c>
      <c r="F30" s="587">
        <v>1335.2699999999968</v>
      </c>
      <c r="G30" s="587">
        <v>0</v>
      </c>
      <c r="H30" s="587">
        <v>0.503963000002841</v>
      </c>
      <c r="I30" s="587">
        <v>0</v>
      </c>
      <c r="J30" s="587">
        <v>522.12000000000262</v>
      </c>
      <c r="K30" s="587">
        <v>149.67999999993481</v>
      </c>
      <c r="L30" s="587">
        <v>0</v>
      </c>
      <c r="M30" s="587">
        <v>0</v>
      </c>
      <c r="N30" s="587">
        <v>99.759999999994761</v>
      </c>
      <c r="O30" s="587">
        <v>218.06999999999971</v>
      </c>
      <c r="P30" s="587">
        <v>99.600000000093132</v>
      </c>
      <c r="Q30" s="634"/>
      <c r="V30" s="74"/>
      <c r="W30" s="74"/>
      <c r="X30" s="60"/>
      <c r="Y30" s="649"/>
      <c r="Z30" s="74"/>
      <c r="AA30" s="74"/>
    </row>
    <row r="31" spans="2:27" s="15" customFormat="1" x14ac:dyDescent="0.2">
      <c r="B31" s="635"/>
      <c r="C31" s="636"/>
      <c r="D31" s="637"/>
      <c r="E31" s="638"/>
      <c r="F31" s="638"/>
      <c r="G31" s="638"/>
      <c r="H31" s="638"/>
      <c r="I31" s="638"/>
      <c r="J31" s="638"/>
      <c r="K31" s="638"/>
      <c r="L31" s="638"/>
      <c r="M31" s="638"/>
      <c r="N31" s="638"/>
      <c r="O31" s="638"/>
      <c r="P31" s="638"/>
      <c r="Q31" s="639"/>
      <c r="V31" s="74"/>
      <c r="W31" s="74"/>
      <c r="X31" s="60"/>
      <c r="Y31" s="649"/>
      <c r="Z31" s="74"/>
      <c r="AA31" s="74"/>
    </row>
    <row r="32" spans="2:27" s="15" customFormat="1" ht="3" customHeight="1" x14ac:dyDescent="0.2">
      <c r="B32" s="4"/>
      <c r="C32" s="4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4"/>
      <c r="V32" s="74"/>
      <c r="W32" s="74"/>
      <c r="X32" s="60"/>
      <c r="Y32" s="649"/>
      <c r="Z32" s="74"/>
      <c r="AA32" s="74"/>
    </row>
    <row r="33" spans="2:27" s="12" customFormat="1" ht="11.25" customHeight="1" x14ac:dyDescent="0.2">
      <c r="B33" s="4" t="s">
        <v>167</v>
      </c>
      <c r="C33" s="4"/>
      <c r="D33" s="4"/>
      <c r="E33" s="6"/>
      <c r="F33" s="6"/>
      <c r="G33" s="6"/>
      <c r="H33" s="6"/>
      <c r="I33" s="4"/>
      <c r="J33" s="4"/>
      <c r="K33" s="4"/>
      <c r="L33" s="4"/>
      <c r="M33" s="4"/>
      <c r="N33" s="4"/>
      <c r="O33" s="4"/>
      <c r="P33" s="4"/>
      <c r="Q33" s="4"/>
      <c r="V33" s="80"/>
      <c r="W33" s="80"/>
      <c r="Y33" s="652"/>
    </row>
    <row r="34" spans="2:27" s="12" customFormat="1" ht="14.25" customHeight="1" x14ac:dyDescent="0.25">
      <c r="B34" s="188" t="s">
        <v>31</v>
      </c>
      <c r="C34" s="4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4"/>
      <c r="V34" s="80"/>
      <c r="W34" s="80"/>
      <c r="X34" s="60"/>
      <c r="Y34" s="649"/>
      <c r="Z34" s="81"/>
      <c r="AA34" s="81"/>
    </row>
    <row r="35" spans="2:27" s="56" customFormat="1" ht="20.25" customHeight="1" x14ac:dyDescent="0.25">
      <c r="B35" s="707" t="s">
        <v>32</v>
      </c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 t="s">
        <v>148</v>
      </c>
      <c r="O35" s="64"/>
      <c r="P35" s="64"/>
      <c r="V35" s="82"/>
      <c r="W35" s="82"/>
      <c r="X35" s="73"/>
      <c r="Y35" s="653"/>
      <c r="Z35" s="83"/>
      <c r="AA35" s="83"/>
    </row>
    <row r="36" spans="2:27" s="15" customFormat="1" ht="15.75" x14ac:dyDescent="0.25">
      <c r="B36" s="14"/>
      <c r="D36" s="11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V36" s="74"/>
      <c r="W36" s="74"/>
      <c r="X36" s="60"/>
      <c r="Y36" s="649"/>
      <c r="Z36" s="74"/>
      <c r="AA36" s="74"/>
    </row>
    <row r="37" spans="2:27" s="57" customFormat="1" ht="18" x14ac:dyDescent="0.25"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V37" s="84"/>
      <c r="W37" s="84"/>
      <c r="X37" s="85"/>
      <c r="Y37" s="654"/>
    </row>
    <row r="38" spans="2:27" s="58" customFormat="1" ht="18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U38" s="659"/>
      <c r="V38" s="659"/>
      <c r="W38" s="659"/>
      <c r="X38" s="760" t="s">
        <v>168</v>
      </c>
      <c r="Y38" s="760"/>
      <c r="Z38" s="70"/>
      <c r="AA38" s="70"/>
    </row>
    <row r="39" spans="2:27" ht="18" x14ac:dyDescent="0.25">
      <c r="D39" s="66"/>
      <c r="E39" s="61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U39" s="660"/>
      <c r="V39" s="661" t="str">
        <f>C9</f>
        <v>China</v>
      </c>
      <c r="W39" s="662">
        <f t="shared" ref="W39:W50" si="2">+D9</f>
        <v>665332.77399999998</v>
      </c>
      <c r="X39" s="663" t="s">
        <v>30</v>
      </c>
      <c r="Y39" s="664">
        <v>10303.103963000025</v>
      </c>
      <c r="Z39" s="88"/>
    </row>
    <row r="40" spans="2:27" x14ac:dyDescent="0.2">
      <c r="C40" s="67"/>
      <c r="D40" s="68"/>
      <c r="E40" s="69"/>
      <c r="F40" s="69"/>
      <c r="U40" s="660"/>
      <c r="V40" s="661" t="str">
        <f t="shared" ref="V40:V50" si="3">C10</f>
        <v>Japón</v>
      </c>
      <c r="W40" s="662">
        <f t="shared" si="2"/>
        <v>45071.896000000001</v>
      </c>
      <c r="X40" s="663" t="s">
        <v>62</v>
      </c>
      <c r="Y40" s="664">
        <v>4275.6450000000004</v>
      </c>
    </row>
    <row r="41" spans="2:27" x14ac:dyDescent="0.2">
      <c r="C41" s="67"/>
      <c r="D41" s="68"/>
      <c r="E41" s="69"/>
      <c r="F41" s="69"/>
      <c r="U41" s="660"/>
      <c r="V41" s="661" t="str">
        <f t="shared" si="3"/>
        <v>Vietnam</v>
      </c>
      <c r="W41" s="662">
        <f t="shared" si="2"/>
        <v>38162.766999999993</v>
      </c>
      <c r="X41" s="663" t="s">
        <v>49</v>
      </c>
      <c r="Y41" s="664">
        <v>4314.8149999999996</v>
      </c>
    </row>
    <row r="42" spans="2:27" x14ac:dyDescent="0.2">
      <c r="C42" s="67"/>
      <c r="D42" s="68"/>
      <c r="E42" s="69"/>
      <c r="F42" s="69"/>
      <c r="U42" s="660"/>
      <c r="V42" s="661" t="str">
        <f t="shared" si="3"/>
        <v>Alemania</v>
      </c>
      <c r="W42" s="662">
        <f t="shared" si="2"/>
        <v>33702.800000000003</v>
      </c>
      <c r="X42" s="663" t="s">
        <v>70</v>
      </c>
      <c r="Y42" s="664">
        <v>4700.6349999999993</v>
      </c>
    </row>
    <row r="43" spans="2:27" x14ac:dyDescent="0.2">
      <c r="C43" s="67"/>
      <c r="D43" s="68"/>
      <c r="E43" s="69"/>
      <c r="F43" s="69"/>
      <c r="U43" s="660"/>
      <c r="V43" s="661" t="str">
        <f t="shared" si="3"/>
        <v>Taiwán (Formosa)</v>
      </c>
      <c r="W43" s="662">
        <f t="shared" si="2"/>
        <v>22021.199999999997</v>
      </c>
      <c r="X43" s="663" t="s">
        <v>169</v>
      </c>
      <c r="Y43" s="664">
        <v>4707.9349999999995</v>
      </c>
    </row>
    <row r="44" spans="2:27" x14ac:dyDescent="0.2">
      <c r="C44" s="67"/>
      <c r="D44" s="68"/>
      <c r="E44" s="69"/>
      <c r="F44" s="69"/>
      <c r="U44" s="660"/>
      <c r="V44" s="661" t="str">
        <f t="shared" si="3"/>
        <v>Chile</v>
      </c>
      <c r="W44" s="662">
        <f t="shared" si="2"/>
        <v>5483.07</v>
      </c>
      <c r="X44" s="663" t="s">
        <v>76</v>
      </c>
      <c r="Y44" s="664">
        <v>5483.07</v>
      </c>
    </row>
    <row r="45" spans="2:27" x14ac:dyDescent="0.2">
      <c r="C45" s="67"/>
      <c r="D45" s="68"/>
      <c r="E45" s="69"/>
      <c r="F45" s="69"/>
      <c r="U45" s="660"/>
      <c r="V45" s="661" t="str">
        <f t="shared" si="3"/>
        <v>Ecuador</v>
      </c>
      <c r="W45" s="662">
        <f t="shared" si="2"/>
        <v>10026.196000000004</v>
      </c>
      <c r="X45" s="663" t="s">
        <v>73</v>
      </c>
      <c r="Y45" s="664">
        <v>10026.196000000004</v>
      </c>
    </row>
    <row r="46" spans="2:27" x14ac:dyDescent="0.2">
      <c r="C46" s="67"/>
      <c r="D46" s="68"/>
      <c r="E46" s="69"/>
      <c r="F46" s="69"/>
      <c r="U46" s="660"/>
      <c r="V46" s="661" t="str">
        <f t="shared" si="3"/>
        <v>España</v>
      </c>
      <c r="W46" s="662">
        <f t="shared" si="2"/>
        <v>4314.8149999999996</v>
      </c>
      <c r="X46" s="663" t="s">
        <v>100</v>
      </c>
      <c r="Y46" s="664">
        <v>10822.45</v>
      </c>
    </row>
    <row r="47" spans="2:27" x14ac:dyDescent="0.2">
      <c r="C47" s="67"/>
      <c r="D47" s="68"/>
      <c r="E47" s="69"/>
      <c r="F47" s="69"/>
      <c r="U47" s="660"/>
      <c r="V47" s="661" t="str">
        <f t="shared" si="3"/>
        <v>Australia</v>
      </c>
      <c r="W47" s="662">
        <f t="shared" si="2"/>
        <v>10822.45</v>
      </c>
      <c r="X47" s="663" t="s">
        <v>89</v>
      </c>
      <c r="Y47" s="664">
        <v>22021.199999999997</v>
      </c>
    </row>
    <row r="48" spans="2:27" x14ac:dyDescent="0.2">
      <c r="C48" s="67"/>
      <c r="D48" s="68"/>
      <c r="E48" s="69"/>
      <c r="F48" s="69"/>
      <c r="U48" s="660"/>
      <c r="V48" s="661" t="str">
        <f t="shared" si="3"/>
        <v>Dinamarca</v>
      </c>
      <c r="W48" s="662">
        <f t="shared" si="2"/>
        <v>4275.6450000000004</v>
      </c>
      <c r="X48" s="663" t="s">
        <v>55</v>
      </c>
      <c r="Y48" s="664">
        <v>33702.800000000003</v>
      </c>
    </row>
    <row r="49" spans="2:25" x14ac:dyDescent="0.2">
      <c r="C49" s="67"/>
      <c r="D49" s="68"/>
      <c r="E49" s="69"/>
      <c r="F49" s="69"/>
      <c r="U49" s="660"/>
      <c r="V49" s="661" t="str">
        <f t="shared" si="3"/>
        <v>Canadá</v>
      </c>
      <c r="W49" s="662">
        <f t="shared" si="2"/>
        <v>4700.6349999999993</v>
      </c>
      <c r="X49" s="663" t="s">
        <v>90</v>
      </c>
      <c r="Y49" s="664">
        <v>38162.766999999993</v>
      </c>
    </row>
    <row r="50" spans="2:25" x14ac:dyDescent="0.2">
      <c r="C50" s="67"/>
      <c r="D50" s="68"/>
      <c r="E50" s="69"/>
      <c r="F50" s="69"/>
      <c r="U50" s="660"/>
      <c r="V50" s="661" t="str">
        <f t="shared" si="3"/>
        <v>Corea del Sur</v>
      </c>
      <c r="W50" s="662">
        <f t="shared" si="2"/>
        <v>4707.9349999999995</v>
      </c>
      <c r="X50" s="663" t="s">
        <v>88</v>
      </c>
      <c r="Y50" s="664">
        <v>45071.896000000001</v>
      </c>
    </row>
    <row r="51" spans="2:25" x14ac:dyDescent="0.2">
      <c r="C51" s="58"/>
      <c r="D51" s="58"/>
      <c r="E51" s="69"/>
      <c r="F51" s="69"/>
      <c r="U51" s="660"/>
      <c r="V51" s="661" t="s">
        <v>30</v>
      </c>
      <c r="W51" s="662">
        <f>SUM(D21:D30)</f>
        <v>10303.103963000025</v>
      </c>
      <c r="X51" s="663" t="s">
        <v>85</v>
      </c>
      <c r="Y51" s="664">
        <v>665332.77399999998</v>
      </c>
    </row>
    <row r="52" spans="2:25" ht="18" x14ac:dyDescent="0.2">
      <c r="C52" s="57"/>
      <c r="D52" s="57"/>
      <c r="E52" s="70"/>
      <c r="F52" s="57"/>
      <c r="G52" s="57"/>
      <c r="U52" s="660"/>
      <c r="V52" s="665"/>
      <c r="W52" s="666"/>
      <c r="X52" s="667"/>
      <c r="Y52" s="668"/>
    </row>
    <row r="53" spans="2:25" ht="18" x14ac:dyDescent="0.25">
      <c r="C53" s="57"/>
      <c r="D53" s="57"/>
      <c r="E53" s="70"/>
      <c r="F53" s="57"/>
      <c r="G53" s="57"/>
      <c r="V53" s="91"/>
      <c r="W53" s="92"/>
      <c r="X53" s="93"/>
    </row>
    <row r="54" spans="2:25" ht="18" x14ac:dyDescent="0.25">
      <c r="C54" s="57"/>
      <c r="D54" s="57"/>
      <c r="E54" s="70"/>
      <c r="F54" s="57"/>
      <c r="G54" s="57"/>
      <c r="V54" s="91"/>
      <c r="W54" s="92"/>
      <c r="X54" s="93"/>
    </row>
    <row r="55" spans="2:25" x14ac:dyDescent="0.2">
      <c r="V55" s="94"/>
      <c r="W55" s="95"/>
    </row>
    <row r="56" spans="2:25" x14ac:dyDescent="0.2">
      <c r="V56" s="94"/>
      <c r="W56" s="95"/>
    </row>
    <row r="57" spans="2:25" x14ac:dyDescent="0.2">
      <c r="V57" s="94"/>
      <c r="W57" s="95"/>
    </row>
    <row r="58" spans="2:25" ht="18" x14ac:dyDescent="0.2">
      <c r="V58" s="94"/>
      <c r="W58" s="92"/>
    </row>
    <row r="59" spans="2:25" x14ac:dyDescent="0.2">
      <c r="V59" s="94"/>
      <c r="W59" s="95"/>
    </row>
    <row r="60" spans="2:25" x14ac:dyDescent="0.2">
      <c r="V60" s="94"/>
      <c r="W60" s="95"/>
    </row>
    <row r="61" spans="2:25" x14ac:dyDescent="0.2">
      <c r="V61" s="94"/>
      <c r="W61" s="95"/>
    </row>
    <row r="62" spans="2:25" ht="15.75" x14ac:dyDescent="0.25">
      <c r="B62" s="188" t="s">
        <v>31</v>
      </c>
      <c r="V62" s="94"/>
      <c r="W62" s="95"/>
    </row>
    <row r="63" spans="2:25" x14ac:dyDescent="0.2">
      <c r="V63" s="94"/>
      <c r="W63" s="95"/>
    </row>
    <row r="64" spans="2:25" x14ac:dyDescent="0.2">
      <c r="V64" s="94"/>
      <c r="W64" s="95"/>
    </row>
    <row r="65" spans="3:23" x14ac:dyDescent="0.2">
      <c r="C65" s="71"/>
      <c r="V65" s="94"/>
      <c r="W65" s="95"/>
    </row>
    <row r="66" spans="3:23" x14ac:dyDescent="0.2">
      <c r="C66" s="71"/>
      <c r="V66" s="94"/>
      <c r="W66" s="95"/>
    </row>
    <row r="67" spans="3:23" x14ac:dyDescent="0.2">
      <c r="C67" s="71"/>
      <c r="V67" s="94"/>
      <c r="W67" s="95"/>
    </row>
    <row r="68" spans="3:23" x14ac:dyDescent="0.2">
      <c r="C68" s="71"/>
      <c r="V68" s="94"/>
      <c r="W68" s="95"/>
    </row>
    <row r="69" spans="3:23" x14ac:dyDescent="0.2">
      <c r="C69" s="71"/>
      <c r="V69" s="94"/>
      <c r="W69" s="95"/>
    </row>
    <row r="70" spans="3:23" x14ac:dyDescent="0.2">
      <c r="C70" s="71"/>
      <c r="V70" s="94"/>
      <c r="W70" s="95"/>
    </row>
    <row r="71" spans="3:23" x14ac:dyDescent="0.2">
      <c r="C71" s="71"/>
      <c r="V71" s="94"/>
      <c r="W71" s="95"/>
    </row>
    <row r="72" spans="3:23" x14ac:dyDescent="0.2">
      <c r="C72" s="71"/>
      <c r="V72" s="94"/>
      <c r="W72" s="95"/>
    </row>
    <row r="73" spans="3:23" x14ac:dyDescent="0.2">
      <c r="C73" s="71"/>
      <c r="V73" s="96"/>
      <c r="W73" s="95"/>
    </row>
    <row r="74" spans="3:23" x14ac:dyDescent="0.2">
      <c r="C74" s="71"/>
    </row>
    <row r="75" spans="3:23" x14ac:dyDescent="0.2">
      <c r="C75" s="71"/>
    </row>
    <row r="76" spans="3:23" x14ac:dyDescent="0.2">
      <c r="C76" s="71"/>
    </row>
    <row r="77" spans="3:23" x14ac:dyDescent="0.2">
      <c r="C77" s="71"/>
    </row>
    <row r="78" spans="3:23" x14ac:dyDescent="0.2">
      <c r="C78" s="71"/>
    </row>
    <row r="79" spans="3:23" x14ac:dyDescent="0.2">
      <c r="C79" s="71"/>
    </row>
    <row r="80" spans="3:23" x14ac:dyDescent="0.2">
      <c r="C80" s="71"/>
    </row>
    <row r="81" spans="3:3" x14ac:dyDescent="0.2">
      <c r="C81" s="71"/>
    </row>
    <row r="82" spans="3:3" x14ac:dyDescent="0.2">
      <c r="C82" s="71"/>
    </row>
    <row r="83" spans="3:3" x14ac:dyDescent="0.2">
      <c r="C83" s="71"/>
    </row>
    <row r="84" spans="3:3" x14ac:dyDescent="0.2">
      <c r="C84" s="71"/>
    </row>
    <row r="85" spans="3:3" x14ac:dyDescent="0.2">
      <c r="C85" s="71"/>
    </row>
    <row r="86" spans="3:3" x14ac:dyDescent="0.2">
      <c r="C86" s="71"/>
    </row>
    <row r="87" spans="3:3" x14ac:dyDescent="0.2">
      <c r="C87" s="71"/>
    </row>
    <row r="88" spans="3:3" x14ac:dyDescent="0.2">
      <c r="C88" s="71"/>
    </row>
  </sheetData>
  <sortState ref="X39:Y51">
    <sortCondition ref="Y39:Y51"/>
  </sortState>
  <mergeCells count="4">
    <mergeCell ref="B2:Q2"/>
    <mergeCell ref="B3:Q3"/>
    <mergeCell ref="B5:C5"/>
    <mergeCell ref="X38:Y38"/>
  </mergeCells>
  <printOptions horizontalCentered="1" verticalCentered="1"/>
  <pageMargins left="0.39370078740157483" right="0.59055118110236227" top="0.39370078740157483" bottom="0.39370078740157483" header="0" footer="0"/>
  <pageSetup paperSize="9" scale="60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S87"/>
  <sheetViews>
    <sheetView showGridLines="0" topLeftCell="A28" workbookViewId="0">
      <selection activeCell="S44" sqref="S44"/>
    </sheetView>
  </sheetViews>
  <sheetFormatPr baseColWidth="10" defaultColWidth="8.88671875" defaultRowHeight="15" x14ac:dyDescent="0.2"/>
  <cols>
    <col min="1" max="1" width="1.5546875" style="59" customWidth="1"/>
    <col min="2" max="2" width="2.109375" style="59" customWidth="1"/>
    <col min="3" max="3" width="15.5546875" style="59" customWidth="1"/>
    <col min="4" max="4" width="9.6640625" style="59" customWidth="1"/>
    <col min="5" max="5" width="7.77734375" style="58" customWidth="1"/>
    <col min="6" max="15" width="7.77734375" style="59" customWidth="1"/>
    <col min="16" max="16" width="7.33203125" style="59" customWidth="1"/>
    <col min="17" max="17" width="11.44140625" style="59" customWidth="1"/>
    <col min="18" max="18" width="4.109375" style="59" customWidth="1"/>
    <col min="19" max="19" width="9.5546875" style="57" bestFit="1" customWidth="1"/>
    <col min="20" max="20" width="5.88671875" style="57" bestFit="1" customWidth="1"/>
    <col min="21" max="21" width="9.77734375" style="60" customWidth="1"/>
    <col min="22" max="22" width="8.88671875" style="60" customWidth="1"/>
    <col min="23" max="24" width="8.88671875" style="57" customWidth="1"/>
    <col min="25" max="16384" width="8.88671875" style="59"/>
  </cols>
  <sheetData>
    <row r="1" spans="2:253" x14ac:dyDescent="0.2">
      <c r="C1" s="59" t="s">
        <v>148</v>
      </c>
    </row>
    <row r="2" spans="2:253" ht="18.75" x14ac:dyDescent="0.3">
      <c r="B2" s="757" t="s">
        <v>170</v>
      </c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</row>
    <row r="3" spans="2:253" ht="18.75" x14ac:dyDescent="0.3">
      <c r="B3" s="757" t="s">
        <v>44</v>
      </c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</row>
    <row r="4" spans="2:253" s="55" customFormat="1" ht="15.75" x14ac:dyDescent="0.25">
      <c r="B4" s="627"/>
      <c r="C4" s="627"/>
      <c r="D4" s="62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S4" s="72"/>
      <c r="T4" s="72"/>
      <c r="U4" s="73"/>
      <c r="V4" s="73"/>
      <c r="W4" s="72"/>
      <c r="X4" s="72"/>
    </row>
    <row r="5" spans="2:253" s="15" customFormat="1" ht="38.25" customHeight="1" x14ac:dyDescent="0.2">
      <c r="B5" s="761" t="s">
        <v>47</v>
      </c>
      <c r="C5" s="762"/>
      <c r="D5" s="675" t="s">
        <v>3</v>
      </c>
      <c r="E5" s="676" t="s">
        <v>150</v>
      </c>
      <c r="F5" s="675" t="s">
        <v>151</v>
      </c>
      <c r="G5" s="675" t="s">
        <v>152</v>
      </c>
      <c r="H5" s="675" t="s">
        <v>153</v>
      </c>
      <c r="I5" s="675" t="s">
        <v>154</v>
      </c>
      <c r="J5" s="675" t="s">
        <v>155</v>
      </c>
      <c r="K5" s="675" t="s">
        <v>156</v>
      </c>
      <c r="L5" s="675" t="s">
        <v>157</v>
      </c>
      <c r="M5" s="675" t="s">
        <v>158</v>
      </c>
      <c r="N5" s="675" t="s">
        <v>159</v>
      </c>
      <c r="O5" s="675" t="s">
        <v>160</v>
      </c>
      <c r="P5" s="677" t="s">
        <v>161</v>
      </c>
      <c r="S5" s="74"/>
      <c r="T5" s="74"/>
      <c r="U5" s="60"/>
      <c r="V5" s="60"/>
      <c r="W5" s="74"/>
      <c r="X5" s="74"/>
    </row>
    <row r="6" spans="2:253" s="15" customFormat="1" ht="15.75" x14ac:dyDescent="0.25">
      <c r="B6" s="678"/>
      <c r="C6" s="655"/>
      <c r="D6" s="656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79"/>
      <c r="S6" s="74"/>
      <c r="T6" s="74"/>
      <c r="U6" s="60"/>
      <c r="V6" s="60"/>
      <c r="W6" s="74"/>
      <c r="X6" s="74"/>
    </row>
    <row r="7" spans="2:253" s="15" customFormat="1" ht="15.75" x14ac:dyDescent="0.25">
      <c r="B7" s="680"/>
      <c r="C7" s="626" t="s">
        <v>3</v>
      </c>
      <c r="D7" s="681">
        <f t="shared" ref="D7:P7" si="0">SUM(D9:D29)</f>
        <v>1175852.0194499998</v>
      </c>
      <c r="E7" s="681">
        <f t="shared" si="0"/>
        <v>106058.51663000003</v>
      </c>
      <c r="F7" s="681">
        <f t="shared" si="0"/>
        <v>68061.457859999995</v>
      </c>
      <c r="G7" s="681">
        <f t="shared" si="0"/>
        <v>57078.526090000007</v>
      </c>
      <c r="H7" s="681">
        <f t="shared" si="0"/>
        <v>25530.26669</v>
      </c>
      <c r="I7" s="681">
        <f t="shared" si="0"/>
        <v>16446.455629999997</v>
      </c>
      <c r="J7" s="681">
        <f t="shared" si="0"/>
        <v>75665.05528</v>
      </c>
      <c r="K7" s="681">
        <f t="shared" si="0"/>
        <v>251033.30369</v>
      </c>
      <c r="L7" s="681">
        <f t="shared" si="0"/>
        <v>260914.90909000003</v>
      </c>
      <c r="M7" s="681">
        <f t="shared" si="0"/>
        <v>176283.89078000002</v>
      </c>
      <c r="N7" s="681">
        <f t="shared" si="0"/>
        <v>30573.085340000001</v>
      </c>
      <c r="O7" s="681">
        <f t="shared" si="0"/>
        <v>9168.5732599999992</v>
      </c>
      <c r="P7" s="682">
        <f t="shared" si="0"/>
        <v>99037.97911</v>
      </c>
      <c r="Q7" s="75"/>
      <c r="R7" s="75"/>
      <c r="S7" s="76"/>
      <c r="T7" s="76"/>
      <c r="U7" s="77"/>
      <c r="V7" s="77"/>
      <c r="W7" s="76"/>
      <c r="X7" s="76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</row>
    <row r="8" spans="2:253" s="15" customFormat="1" x14ac:dyDescent="0.2">
      <c r="B8" s="683"/>
      <c r="C8" s="4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684"/>
      <c r="S8" s="74"/>
      <c r="T8" s="74"/>
      <c r="U8" s="60"/>
      <c r="V8" s="60"/>
      <c r="W8" s="74"/>
      <c r="X8" s="74"/>
    </row>
    <row r="9" spans="2:253" s="15" customFormat="1" ht="18" customHeight="1" x14ac:dyDescent="0.2">
      <c r="B9" s="683"/>
      <c r="C9" s="641" t="s">
        <v>85</v>
      </c>
      <c r="D9" s="587">
        <f>SUM(E9:P9)</f>
        <v>905522.75185999996</v>
      </c>
      <c r="E9" s="587">
        <v>68864.318620000005</v>
      </c>
      <c r="F9" s="587">
        <v>44627.803800000002</v>
      </c>
      <c r="G9" s="587">
        <v>43178.480109999997</v>
      </c>
      <c r="H9" s="587">
        <v>17661.749950000001</v>
      </c>
      <c r="I9" s="587">
        <v>8250.3678999999993</v>
      </c>
      <c r="J9" s="587">
        <v>55024.903980000003</v>
      </c>
      <c r="K9" s="587">
        <v>219819.16046000001</v>
      </c>
      <c r="L9" s="587">
        <v>209396.49114</v>
      </c>
      <c r="M9" s="587">
        <v>131685.95512999999</v>
      </c>
      <c r="N9" s="587">
        <v>14907.49777</v>
      </c>
      <c r="O9" s="587">
        <v>1382.0286000000001</v>
      </c>
      <c r="P9" s="685">
        <v>90723.994399999996</v>
      </c>
      <c r="S9" s="74"/>
      <c r="T9" s="74"/>
      <c r="U9" s="60"/>
      <c r="V9" s="60"/>
      <c r="W9" s="74"/>
      <c r="X9" s="74"/>
    </row>
    <row r="10" spans="2:253" s="15" customFormat="1" ht="18" customHeight="1" x14ac:dyDescent="0.2">
      <c r="B10" s="683"/>
      <c r="C10" s="641" t="s">
        <v>88</v>
      </c>
      <c r="D10" s="587">
        <f t="shared" ref="D10:D29" si="1">SUM(E10:P10)</f>
        <v>64824.192429999996</v>
      </c>
      <c r="E10" s="587">
        <v>8266.2337299999999</v>
      </c>
      <c r="F10" s="587">
        <v>6388.1212699999996</v>
      </c>
      <c r="G10" s="587">
        <v>4946.8319000000001</v>
      </c>
      <c r="H10" s="587">
        <v>1348.1123500000001</v>
      </c>
      <c r="I10" s="587">
        <v>1639.8059000000001</v>
      </c>
      <c r="J10" s="587">
        <v>2549.4255400000002</v>
      </c>
      <c r="K10" s="587">
        <v>9405.6219600000004</v>
      </c>
      <c r="L10" s="587">
        <v>9244.5324500000006</v>
      </c>
      <c r="M10" s="587">
        <v>11532.82531</v>
      </c>
      <c r="N10" s="587">
        <v>6074.0445300000001</v>
      </c>
      <c r="O10" s="587">
        <v>2398.1245399999998</v>
      </c>
      <c r="P10" s="685">
        <v>1030.51295</v>
      </c>
      <c r="S10" s="74"/>
      <c r="T10" s="74"/>
      <c r="U10" s="60"/>
      <c r="V10" s="60"/>
      <c r="W10" s="74"/>
      <c r="X10" s="74"/>
    </row>
    <row r="11" spans="2:253" s="15" customFormat="1" ht="18" customHeight="1" x14ac:dyDescent="0.2">
      <c r="B11" s="683"/>
      <c r="C11" s="641" t="s">
        <v>90</v>
      </c>
      <c r="D11" s="587">
        <f t="shared" si="1"/>
        <v>49850.322949999994</v>
      </c>
      <c r="E11" s="587">
        <v>8779.7291499999992</v>
      </c>
      <c r="F11" s="587">
        <v>1763.9746700000001</v>
      </c>
      <c r="G11" s="587">
        <v>753.23519999999996</v>
      </c>
      <c r="H11" s="587">
        <v>664.94949999999994</v>
      </c>
      <c r="I11" s="587" t="s">
        <v>53</v>
      </c>
      <c r="J11" s="587" t="s">
        <v>53</v>
      </c>
      <c r="K11" s="587">
        <v>8717.1076799999992</v>
      </c>
      <c r="L11" s="587">
        <v>16390.63205</v>
      </c>
      <c r="M11" s="587">
        <v>6864.4447700000001</v>
      </c>
      <c r="N11" s="587">
        <v>1979.4888599999999</v>
      </c>
      <c r="O11" s="587">
        <v>3162.24341</v>
      </c>
      <c r="P11" s="685">
        <v>774.51765999999998</v>
      </c>
      <c r="S11" s="74"/>
      <c r="T11" s="74"/>
      <c r="U11" s="60"/>
      <c r="V11" s="60"/>
      <c r="W11" s="74"/>
      <c r="X11" s="74"/>
    </row>
    <row r="12" spans="2:253" s="15" customFormat="1" ht="18" customHeight="1" x14ac:dyDescent="0.2">
      <c r="B12" s="683"/>
      <c r="C12" s="641" t="s">
        <v>55</v>
      </c>
      <c r="D12" s="587">
        <f t="shared" si="1"/>
        <v>48730.01008</v>
      </c>
      <c r="E12" s="587">
        <v>9899.7185100000006</v>
      </c>
      <c r="F12" s="587" t="s">
        <v>53</v>
      </c>
      <c r="G12" s="587" t="s">
        <v>53</v>
      </c>
      <c r="H12" s="587" t="s">
        <v>53</v>
      </c>
      <c r="I12" s="587" t="s">
        <v>53</v>
      </c>
      <c r="J12" s="587">
        <v>12291.64573</v>
      </c>
      <c r="K12" s="587" t="s">
        <v>53</v>
      </c>
      <c r="L12" s="587">
        <v>12660.20075</v>
      </c>
      <c r="M12" s="587">
        <v>13878.445089999999</v>
      </c>
      <c r="N12" s="587" t="s">
        <v>53</v>
      </c>
      <c r="O12" s="587" t="s">
        <v>53</v>
      </c>
      <c r="P12" s="685" t="s">
        <v>53</v>
      </c>
      <c r="S12" s="74"/>
      <c r="T12" s="74"/>
      <c r="U12" s="60"/>
      <c r="V12" s="60"/>
      <c r="W12" s="74"/>
      <c r="X12" s="74"/>
    </row>
    <row r="13" spans="2:253" s="15" customFormat="1" ht="18" customHeight="1" x14ac:dyDescent="0.2">
      <c r="B13" s="683"/>
      <c r="C13" s="641" t="s">
        <v>123</v>
      </c>
      <c r="D13" s="587">
        <f t="shared" si="1"/>
        <v>31155.895530000002</v>
      </c>
      <c r="E13" s="587">
        <v>2633.0799099999999</v>
      </c>
      <c r="F13" s="587">
        <v>1534.8822500000001</v>
      </c>
      <c r="G13" s="587">
        <v>1454.7118</v>
      </c>
      <c r="H13" s="587">
        <v>150.38900000000001</v>
      </c>
      <c r="I13" s="587">
        <v>529.2894</v>
      </c>
      <c r="J13" s="587">
        <v>3178.0875500000002</v>
      </c>
      <c r="K13" s="587">
        <v>3598.65398</v>
      </c>
      <c r="L13" s="587">
        <v>5789.3173500000003</v>
      </c>
      <c r="M13" s="587">
        <v>6678.8701899999996</v>
      </c>
      <c r="N13" s="587">
        <v>2198.03325</v>
      </c>
      <c r="O13" s="587">
        <v>288.08100000000002</v>
      </c>
      <c r="P13" s="685">
        <v>3122.4998500000002</v>
      </c>
      <c r="S13" s="78"/>
      <c r="T13" s="78"/>
      <c r="U13" s="60"/>
      <c r="V13" s="60"/>
      <c r="W13" s="74"/>
      <c r="X13" s="74"/>
    </row>
    <row r="14" spans="2:253" s="15" customFormat="1" ht="18" customHeight="1" x14ac:dyDescent="0.2">
      <c r="B14" s="683"/>
      <c r="C14" s="641" t="s">
        <v>76</v>
      </c>
      <c r="D14" s="587">
        <f t="shared" si="1"/>
        <v>8183.9737100000002</v>
      </c>
      <c r="E14" s="587">
        <v>748.42750000000001</v>
      </c>
      <c r="F14" s="587">
        <v>3831.6580100000001</v>
      </c>
      <c r="G14" s="587">
        <v>2082.0785000000001</v>
      </c>
      <c r="H14" s="587" t="s">
        <v>53</v>
      </c>
      <c r="I14" s="587" t="s">
        <v>53</v>
      </c>
      <c r="J14" s="587" t="s">
        <v>53</v>
      </c>
      <c r="K14" s="587" t="s">
        <v>53</v>
      </c>
      <c r="L14" s="587">
        <v>533.87040000000002</v>
      </c>
      <c r="M14" s="587">
        <v>533.50319999999999</v>
      </c>
      <c r="N14" s="587">
        <v>454.43610000000001</v>
      </c>
      <c r="O14" s="587" t="s">
        <v>53</v>
      </c>
      <c r="P14" s="685" t="s">
        <v>53</v>
      </c>
      <c r="S14" s="74"/>
      <c r="T14" s="74"/>
      <c r="U14" s="60"/>
      <c r="V14" s="60"/>
      <c r="W14" s="74"/>
      <c r="X14" s="74"/>
    </row>
    <row r="15" spans="2:253" s="15" customFormat="1" ht="18" customHeight="1" x14ac:dyDescent="0.2">
      <c r="B15" s="683"/>
      <c r="C15" s="641" t="s">
        <v>73</v>
      </c>
      <c r="D15" s="587">
        <f t="shared" si="1"/>
        <v>13126.80032</v>
      </c>
      <c r="E15" s="587">
        <v>2055.23821</v>
      </c>
      <c r="F15" s="587">
        <v>1557.9597100000001</v>
      </c>
      <c r="G15" s="587">
        <v>817.8818</v>
      </c>
      <c r="H15" s="587">
        <v>811.70682999999997</v>
      </c>
      <c r="I15" s="587">
        <v>2978.2529100000002</v>
      </c>
      <c r="J15" s="587">
        <v>499.24373000000003</v>
      </c>
      <c r="K15" s="587">
        <v>2382.7254400000002</v>
      </c>
      <c r="L15" s="587">
        <v>63</v>
      </c>
      <c r="M15" s="587" t="s">
        <v>53</v>
      </c>
      <c r="N15" s="587" t="s">
        <v>53</v>
      </c>
      <c r="O15" s="587">
        <v>587.81759999999997</v>
      </c>
      <c r="P15" s="685">
        <v>1372.9740899999999</v>
      </c>
      <c r="S15" s="74"/>
      <c r="T15" s="74"/>
      <c r="U15" s="60"/>
      <c r="V15" s="60"/>
      <c r="W15" s="74"/>
      <c r="X15" s="74"/>
    </row>
    <row r="16" spans="2:253" s="15" customFormat="1" ht="18" customHeight="1" x14ac:dyDescent="0.2">
      <c r="B16" s="683"/>
      <c r="C16" s="641" t="s">
        <v>49</v>
      </c>
      <c r="D16" s="587">
        <f t="shared" si="1"/>
        <v>5325.5844800000004</v>
      </c>
      <c r="E16" s="587">
        <v>695.89155000000005</v>
      </c>
      <c r="F16" s="587" t="s">
        <v>53</v>
      </c>
      <c r="G16" s="587" t="s">
        <v>53</v>
      </c>
      <c r="H16" s="587">
        <v>362.34199999999998</v>
      </c>
      <c r="I16" s="587">
        <v>123.05474</v>
      </c>
      <c r="J16" s="587" t="s">
        <v>53</v>
      </c>
      <c r="K16" s="587" t="s">
        <v>53</v>
      </c>
      <c r="L16" s="587">
        <v>1986.97055</v>
      </c>
      <c r="M16" s="587">
        <v>873.71060999999997</v>
      </c>
      <c r="N16" s="587">
        <v>401.34987999999998</v>
      </c>
      <c r="O16" s="587">
        <v>397.46955000000003</v>
      </c>
      <c r="P16" s="685">
        <v>484.79559999999998</v>
      </c>
      <c r="S16" s="74"/>
      <c r="T16" s="74"/>
      <c r="U16" s="60"/>
      <c r="V16" s="60"/>
      <c r="W16" s="74"/>
      <c r="X16" s="74"/>
    </row>
    <row r="17" spans="2:24" s="15" customFormat="1" ht="18" customHeight="1" x14ac:dyDescent="0.2">
      <c r="B17" s="683"/>
      <c r="C17" s="641" t="s">
        <v>100</v>
      </c>
      <c r="D17" s="587">
        <f t="shared" si="1"/>
        <v>16582.093630000003</v>
      </c>
      <c r="E17" s="587">
        <v>1044.4761000000001</v>
      </c>
      <c r="F17" s="587">
        <v>1482.6096</v>
      </c>
      <c r="G17" s="587">
        <v>957.90039999999999</v>
      </c>
      <c r="H17" s="587">
        <v>1343.75</v>
      </c>
      <c r="I17" s="587">
        <v>811.8605</v>
      </c>
      <c r="J17" s="587">
        <v>615.74850000000004</v>
      </c>
      <c r="K17" s="587">
        <v>3297.7920800000002</v>
      </c>
      <c r="L17" s="587">
        <v>1466.4430400000001</v>
      </c>
      <c r="M17" s="587">
        <v>2960.7907300000002</v>
      </c>
      <c r="N17" s="587">
        <v>1665.36391</v>
      </c>
      <c r="O17" s="587">
        <v>512.24068</v>
      </c>
      <c r="P17" s="685">
        <v>423.11809</v>
      </c>
      <c r="S17" s="74"/>
      <c r="T17" s="74"/>
      <c r="U17" s="60"/>
      <c r="V17" s="60"/>
      <c r="W17" s="74"/>
      <c r="X17" s="74"/>
    </row>
    <row r="18" spans="2:24" s="15" customFormat="1" ht="18" customHeight="1" x14ac:dyDescent="0.2">
      <c r="B18" s="683"/>
      <c r="C18" s="641" t="s">
        <v>62</v>
      </c>
      <c r="D18" s="587">
        <f t="shared" si="1"/>
        <v>5542.198260000001</v>
      </c>
      <c r="E18" s="587">
        <v>1336.39508</v>
      </c>
      <c r="F18" s="587">
        <v>1393.7549100000001</v>
      </c>
      <c r="G18" s="587">
        <v>375.06008000000003</v>
      </c>
      <c r="H18" s="587" t="s">
        <v>53</v>
      </c>
      <c r="I18" s="587">
        <v>341.88</v>
      </c>
      <c r="J18" s="587" t="s">
        <v>53</v>
      </c>
      <c r="K18" s="587">
        <v>1424.13204</v>
      </c>
      <c r="L18" s="587">
        <v>670.97614999999996</v>
      </c>
      <c r="M18" s="587" t="s">
        <v>53</v>
      </c>
      <c r="N18" s="587" t="s">
        <v>53</v>
      </c>
      <c r="O18" s="587" t="s">
        <v>53</v>
      </c>
      <c r="P18" s="685" t="s">
        <v>53</v>
      </c>
      <c r="S18" s="78"/>
      <c r="T18" s="78"/>
      <c r="U18" s="60"/>
      <c r="V18" s="60"/>
      <c r="W18" s="74"/>
      <c r="X18" s="74"/>
    </row>
    <row r="19" spans="2:24" s="15" customFormat="1" ht="18" customHeight="1" x14ac:dyDescent="0.2">
      <c r="B19" s="683"/>
      <c r="C19" s="641" t="s">
        <v>70</v>
      </c>
      <c r="D19" s="587">
        <f t="shared" si="1"/>
        <v>6669.9607500000011</v>
      </c>
      <c r="E19" s="587">
        <v>449.28120000000001</v>
      </c>
      <c r="F19" s="587">
        <v>1247.7907</v>
      </c>
      <c r="G19" s="587">
        <v>2068.3323</v>
      </c>
      <c r="H19" s="587">
        <v>655.21730000000002</v>
      </c>
      <c r="I19" s="587">
        <v>833.92750000000001</v>
      </c>
      <c r="J19" s="587" t="s">
        <v>53</v>
      </c>
      <c r="K19" s="587">
        <v>300.38475</v>
      </c>
      <c r="L19" s="587">
        <v>692.71109999999999</v>
      </c>
      <c r="M19" s="587" t="s">
        <v>53</v>
      </c>
      <c r="N19" s="587" t="s">
        <v>53</v>
      </c>
      <c r="O19" s="587">
        <v>129.38900000000001</v>
      </c>
      <c r="P19" s="685">
        <v>292.92689999999999</v>
      </c>
      <c r="S19" s="74"/>
      <c r="T19" s="74"/>
      <c r="U19" s="60"/>
      <c r="V19" s="60"/>
      <c r="W19" s="74"/>
      <c r="X19" s="74"/>
    </row>
    <row r="20" spans="2:24" s="15" customFormat="1" ht="18" customHeight="1" x14ac:dyDescent="0.2">
      <c r="B20" s="683"/>
      <c r="C20" s="641" t="s">
        <v>105</v>
      </c>
      <c r="D20" s="587">
        <f t="shared" si="1"/>
        <v>6451.62147</v>
      </c>
      <c r="E20" s="587">
        <v>783.10231999999996</v>
      </c>
      <c r="F20" s="587">
        <v>868.03965000000005</v>
      </c>
      <c r="G20" s="587" t="s">
        <v>53</v>
      </c>
      <c r="H20" s="587">
        <v>1553.86295</v>
      </c>
      <c r="I20" s="587" t="s">
        <v>53</v>
      </c>
      <c r="J20" s="587" t="s">
        <v>53</v>
      </c>
      <c r="K20" s="587">
        <v>1870.9562000000001</v>
      </c>
      <c r="L20" s="587">
        <v>716.32674999999995</v>
      </c>
      <c r="M20" s="587">
        <v>659.33360000000005</v>
      </c>
      <c r="N20" s="587" t="s">
        <v>53</v>
      </c>
      <c r="O20" s="587" t="s">
        <v>53</v>
      </c>
      <c r="P20" s="685" t="s">
        <v>53</v>
      </c>
      <c r="S20" s="78"/>
      <c r="T20" s="78"/>
      <c r="U20" s="60"/>
      <c r="V20" s="60"/>
      <c r="W20" s="74"/>
      <c r="X20" s="74"/>
    </row>
    <row r="21" spans="2:24" s="15" customFormat="1" ht="18" customHeight="1" x14ac:dyDescent="0.2">
      <c r="B21" s="683"/>
      <c r="C21" s="641" t="s">
        <v>81</v>
      </c>
      <c r="D21" s="587">
        <f t="shared" si="1"/>
        <v>2132.6282900000001</v>
      </c>
      <c r="E21" s="587">
        <v>283.4898</v>
      </c>
      <c r="F21" s="587">
        <v>390.6558</v>
      </c>
      <c r="G21" s="587" t="s">
        <v>53</v>
      </c>
      <c r="H21" s="587">
        <v>546.80271000000005</v>
      </c>
      <c r="I21" s="587">
        <v>180.12313</v>
      </c>
      <c r="J21" s="587">
        <v>366.62443999999999</v>
      </c>
      <c r="K21" s="587" t="s">
        <v>53</v>
      </c>
      <c r="L21" s="587">
        <v>364.93241</v>
      </c>
      <c r="M21" s="587" t="s">
        <v>53</v>
      </c>
      <c r="N21" s="587" t="s">
        <v>53</v>
      </c>
      <c r="O21" s="587" t="s">
        <v>53</v>
      </c>
      <c r="P21" s="685" t="s">
        <v>53</v>
      </c>
      <c r="S21" s="78"/>
      <c r="T21" s="78"/>
      <c r="U21" s="60"/>
      <c r="V21" s="60"/>
      <c r="W21" s="74"/>
      <c r="X21" s="74"/>
    </row>
    <row r="22" spans="2:24" s="15" customFormat="1" ht="18" customHeight="1" x14ac:dyDescent="0.2">
      <c r="B22" s="683"/>
      <c r="C22" s="641" t="s">
        <v>162</v>
      </c>
      <c r="D22" s="587">
        <f t="shared" si="1"/>
        <v>1056.63705</v>
      </c>
      <c r="E22" s="587" t="s">
        <v>53</v>
      </c>
      <c r="F22" s="587">
        <v>404.46480000000003</v>
      </c>
      <c r="G22" s="587" t="s">
        <v>53</v>
      </c>
      <c r="H22" s="587">
        <v>338.87360000000001</v>
      </c>
      <c r="I22" s="587" t="s">
        <v>53</v>
      </c>
      <c r="J22" s="587" t="s">
        <v>53</v>
      </c>
      <c r="K22" s="587" t="s">
        <v>53</v>
      </c>
      <c r="L22" s="587" t="s">
        <v>53</v>
      </c>
      <c r="M22" s="587" t="s">
        <v>53</v>
      </c>
      <c r="N22" s="587" t="s">
        <v>53</v>
      </c>
      <c r="O22" s="587" t="s">
        <v>53</v>
      </c>
      <c r="P22" s="685">
        <v>313.29865000000001</v>
      </c>
      <c r="S22" s="79"/>
      <c r="T22" s="79"/>
      <c r="U22" s="60"/>
      <c r="V22" s="60"/>
      <c r="W22" s="74"/>
      <c r="X22" s="74"/>
    </row>
    <row r="23" spans="2:24" s="15" customFormat="1" ht="18" customHeight="1" x14ac:dyDescent="0.2">
      <c r="B23" s="683"/>
      <c r="C23" s="641" t="s">
        <v>163</v>
      </c>
      <c r="D23" s="587">
        <f t="shared" si="1"/>
        <v>2497.1622800000005</v>
      </c>
      <c r="E23" s="587" t="s">
        <v>53</v>
      </c>
      <c r="F23" s="587">
        <v>268.85878000000002</v>
      </c>
      <c r="G23" s="587" t="s">
        <v>53</v>
      </c>
      <c r="H23" s="587" t="s">
        <v>53</v>
      </c>
      <c r="I23" s="587" t="s">
        <v>53</v>
      </c>
      <c r="J23" s="587">
        <v>270.95024999999998</v>
      </c>
      <c r="K23" s="587" t="s">
        <v>53</v>
      </c>
      <c r="L23" s="587">
        <v>743.99784999999997</v>
      </c>
      <c r="M23" s="587" t="s">
        <v>53</v>
      </c>
      <c r="N23" s="587">
        <v>913.95740000000001</v>
      </c>
      <c r="O23" s="587" t="s">
        <v>53</v>
      </c>
      <c r="P23" s="685">
        <v>299.39800000000002</v>
      </c>
      <c r="S23" s="74"/>
      <c r="T23" s="74"/>
      <c r="U23" s="60"/>
      <c r="V23" s="60"/>
      <c r="W23" s="74"/>
      <c r="X23" s="74"/>
    </row>
    <row r="24" spans="2:24" s="15" customFormat="1" ht="18" customHeight="1" x14ac:dyDescent="0.2">
      <c r="B24" s="683"/>
      <c r="C24" s="641" t="s">
        <v>164</v>
      </c>
      <c r="D24" s="587">
        <f t="shared" si="1"/>
        <v>289.41719999999998</v>
      </c>
      <c r="E24" s="587" t="s">
        <v>53</v>
      </c>
      <c r="F24" s="587" t="s">
        <v>53</v>
      </c>
      <c r="G24" s="587" t="s">
        <v>53</v>
      </c>
      <c r="H24" s="587" t="s">
        <v>53</v>
      </c>
      <c r="I24" s="587" t="s">
        <v>53</v>
      </c>
      <c r="J24" s="587" t="s">
        <v>53</v>
      </c>
      <c r="K24" s="587" t="s">
        <v>53</v>
      </c>
      <c r="L24" s="587" t="s">
        <v>53</v>
      </c>
      <c r="M24" s="587" t="s">
        <v>53</v>
      </c>
      <c r="N24" s="587">
        <v>289.41719999999998</v>
      </c>
      <c r="O24" s="587" t="s">
        <v>53</v>
      </c>
      <c r="P24" s="685" t="s">
        <v>53</v>
      </c>
      <c r="S24" s="74"/>
      <c r="T24" s="74"/>
      <c r="U24" s="60"/>
      <c r="V24" s="60"/>
      <c r="W24" s="74"/>
      <c r="X24" s="74"/>
    </row>
    <row r="25" spans="2:24" s="15" customFormat="1" ht="18" customHeight="1" x14ac:dyDescent="0.2">
      <c r="B25" s="683"/>
      <c r="C25" s="641" t="s">
        <v>165</v>
      </c>
      <c r="D25" s="587">
        <f t="shared" si="1"/>
        <v>607.94725000000005</v>
      </c>
      <c r="E25" s="587" t="s">
        <v>53</v>
      </c>
      <c r="F25" s="587" t="s">
        <v>53</v>
      </c>
      <c r="G25" s="587" t="s">
        <v>53</v>
      </c>
      <c r="H25" s="587" t="s">
        <v>53</v>
      </c>
      <c r="I25" s="587" t="s">
        <v>53</v>
      </c>
      <c r="J25" s="587" t="s">
        <v>53</v>
      </c>
      <c r="K25" s="587" t="s">
        <v>53</v>
      </c>
      <c r="L25" s="587" t="s">
        <v>53</v>
      </c>
      <c r="M25" s="587" t="s">
        <v>53</v>
      </c>
      <c r="N25" s="587">
        <v>607.94725000000005</v>
      </c>
      <c r="O25" s="587" t="s">
        <v>53</v>
      </c>
      <c r="P25" s="685" t="s">
        <v>53</v>
      </c>
      <c r="S25" s="74"/>
      <c r="T25" s="74"/>
      <c r="U25" s="60"/>
      <c r="V25" s="60"/>
      <c r="W25" s="74"/>
      <c r="X25" s="74"/>
    </row>
    <row r="26" spans="2:24" s="15" customFormat="1" ht="18" customHeight="1" x14ac:dyDescent="0.2">
      <c r="B26" s="683"/>
      <c r="C26" s="641" t="s">
        <v>171</v>
      </c>
      <c r="D26" s="587">
        <f t="shared" si="1"/>
        <v>722.41509999999994</v>
      </c>
      <c r="E26" s="587" t="s">
        <v>53</v>
      </c>
      <c r="F26" s="587" t="s">
        <v>53</v>
      </c>
      <c r="G26" s="587" t="s">
        <v>53</v>
      </c>
      <c r="H26" s="587">
        <v>91.763999999999996</v>
      </c>
      <c r="I26" s="587" t="s">
        <v>53</v>
      </c>
      <c r="J26" s="587" t="s">
        <v>53</v>
      </c>
      <c r="K26" s="587" t="s">
        <v>53</v>
      </c>
      <c r="L26" s="587">
        <v>124.264</v>
      </c>
      <c r="M26" s="587">
        <v>381.41640000000001</v>
      </c>
      <c r="N26" s="587">
        <v>124.97069999999999</v>
      </c>
      <c r="O26" s="587" t="s">
        <v>53</v>
      </c>
      <c r="P26" s="685" t="s">
        <v>53</v>
      </c>
      <c r="S26" s="78"/>
      <c r="T26" s="78"/>
      <c r="U26" s="60"/>
      <c r="V26" s="60"/>
      <c r="W26" s="74"/>
      <c r="X26" s="74"/>
    </row>
    <row r="27" spans="2:24" s="15" customFormat="1" ht="18" customHeight="1" x14ac:dyDescent="0.2">
      <c r="B27" s="683"/>
      <c r="C27" s="641" t="s">
        <v>93</v>
      </c>
      <c r="D27" s="587">
        <f t="shared" si="1"/>
        <v>1382.5933600000001</v>
      </c>
      <c r="E27" s="587">
        <v>219.13495</v>
      </c>
      <c r="F27" s="587">
        <v>187.5633</v>
      </c>
      <c r="G27" s="587" t="s">
        <v>53</v>
      </c>
      <c r="H27" s="587" t="s">
        <v>53</v>
      </c>
      <c r="I27" s="587">
        <v>91.723249999999993</v>
      </c>
      <c r="J27" s="587">
        <v>250.76258000000001</v>
      </c>
      <c r="K27" s="587" t="s">
        <v>53</v>
      </c>
      <c r="L27" s="587">
        <v>70.243099999999998</v>
      </c>
      <c r="M27" s="587">
        <v>234.59575000000001</v>
      </c>
      <c r="N27" s="587">
        <v>235.08813000000001</v>
      </c>
      <c r="O27" s="587" t="s">
        <v>53</v>
      </c>
      <c r="P27" s="685">
        <v>93.482299999999995</v>
      </c>
      <c r="S27" s="74"/>
      <c r="T27" s="74"/>
      <c r="U27" s="60"/>
      <c r="V27" s="60"/>
      <c r="W27" s="74"/>
      <c r="X27" s="74"/>
    </row>
    <row r="28" spans="2:24" s="15" customFormat="1" ht="18" customHeight="1" x14ac:dyDescent="0.2">
      <c r="B28" s="683"/>
      <c r="C28" s="641" t="s">
        <v>82</v>
      </c>
      <c r="D28" s="587">
        <f t="shared" si="1"/>
        <v>2168.8678</v>
      </c>
      <c r="E28" s="587" t="s">
        <v>53</v>
      </c>
      <c r="F28" s="587">
        <v>442.14</v>
      </c>
      <c r="G28" s="587">
        <v>444.01400000000001</v>
      </c>
      <c r="H28" s="587" t="s">
        <v>53</v>
      </c>
      <c r="I28" s="587">
        <v>666.17039999999997</v>
      </c>
      <c r="J28" s="587" t="s">
        <v>53</v>
      </c>
      <c r="K28" s="587" t="s">
        <v>53</v>
      </c>
      <c r="L28" s="587" t="s">
        <v>53</v>
      </c>
      <c r="M28" s="587" t="s">
        <v>53</v>
      </c>
      <c r="N28" s="587">
        <v>616.54340000000002</v>
      </c>
      <c r="O28" s="587" t="s">
        <v>53</v>
      </c>
      <c r="P28" s="685" t="s">
        <v>53</v>
      </c>
      <c r="S28" s="74"/>
      <c r="T28" s="74"/>
      <c r="U28" s="60"/>
      <c r="V28" s="60"/>
      <c r="W28" s="74"/>
      <c r="X28" s="74"/>
    </row>
    <row r="29" spans="2:24" s="15" customFormat="1" ht="18" customHeight="1" x14ac:dyDescent="0.2">
      <c r="B29" s="683"/>
      <c r="C29" s="641" t="s">
        <v>30</v>
      </c>
      <c r="D29" s="587">
        <f t="shared" si="1"/>
        <v>3028.9456499999942</v>
      </c>
      <c r="E29" s="587">
        <v>0</v>
      </c>
      <c r="F29" s="587">
        <v>1671.1806099999958</v>
      </c>
      <c r="G29" s="587">
        <v>0</v>
      </c>
      <c r="H29" s="587">
        <v>0.74650000000474392</v>
      </c>
      <c r="I29" s="587">
        <v>0</v>
      </c>
      <c r="J29" s="587">
        <v>617.66298000000825</v>
      </c>
      <c r="K29" s="587">
        <v>216.76910000000498</v>
      </c>
      <c r="L29" s="587">
        <v>0</v>
      </c>
      <c r="M29" s="587">
        <v>0</v>
      </c>
      <c r="N29" s="587">
        <v>104.94695999999749</v>
      </c>
      <c r="O29" s="587">
        <v>311.17887999999948</v>
      </c>
      <c r="P29" s="685">
        <v>106.46061999998346</v>
      </c>
      <c r="S29" s="74"/>
      <c r="T29" s="74"/>
      <c r="U29" s="60"/>
      <c r="V29" s="60"/>
      <c r="W29" s="74"/>
      <c r="X29" s="74"/>
    </row>
    <row r="30" spans="2:24" s="15" customFormat="1" ht="8.25" customHeight="1" x14ac:dyDescent="0.2">
      <c r="B30" s="686"/>
      <c r="C30" s="636"/>
      <c r="D30" s="637"/>
      <c r="E30" s="638"/>
      <c r="F30" s="638"/>
      <c r="G30" s="638"/>
      <c r="H30" s="638"/>
      <c r="I30" s="638"/>
      <c r="J30" s="638"/>
      <c r="K30" s="638"/>
      <c r="L30" s="638"/>
      <c r="M30" s="638"/>
      <c r="N30" s="638"/>
      <c r="O30" s="638"/>
      <c r="P30" s="687"/>
      <c r="S30" s="74"/>
      <c r="T30" s="74"/>
      <c r="U30" s="60"/>
      <c r="V30" s="60"/>
      <c r="W30" s="74"/>
      <c r="X30" s="74"/>
    </row>
    <row r="31" spans="2:24" s="15" customFormat="1" ht="3.75" customHeight="1" x14ac:dyDescent="0.2">
      <c r="B31" s="4"/>
      <c r="C31" s="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S31" s="74"/>
      <c r="T31" s="74"/>
      <c r="U31" s="60"/>
      <c r="V31" s="60"/>
      <c r="W31" s="74"/>
      <c r="X31" s="74"/>
    </row>
    <row r="32" spans="2:24" s="12" customFormat="1" ht="11.25" customHeight="1" x14ac:dyDescent="0.2">
      <c r="B32" s="4" t="s">
        <v>167</v>
      </c>
      <c r="C32" s="4"/>
      <c r="D32" s="4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S32" s="80"/>
      <c r="T32" s="80"/>
    </row>
    <row r="33" spans="2:24" s="12" customFormat="1" ht="14.25" customHeight="1" x14ac:dyDescent="0.2">
      <c r="B33" s="16" t="s">
        <v>31</v>
      </c>
      <c r="C33" s="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S33" s="80"/>
      <c r="T33" s="80"/>
      <c r="U33" s="60"/>
      <c r="V33" s="60"/>
      <c r="W33" s="81"/>
      <c r="X33" s="81"/>
    </row>
    <row r="34" spans="2:24" s="56" customFormat="1" ht="20.25" customHeight="1" x14ac:dyDescent="0.25">
      <c r="B34" s="708" t="s">
        <v>32</v>
      </c>
      <c r="D34" s="63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S34" s="82"/>
      <c r="T34" s="82"/>
      <c r="U34" s="73"/>
      <c r="V34" s="73"/>
      <c r="W34" s="83"/>
      <c r="X34" s="83"/>
    </row>
    <row r="35" spans="2:24" s="15" customFormat="1" ht="20.25" customHeight="1" x14ac:dyDescent="0.25">
      <c r="B35" s="14"/>
      <c r="D35" s="11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S35" s="74"/>
      <c r="T35" s="74"/>
      <c r="U35" s="60"/>
      <c r="V35" s="60"/>
      <c r="W35" s="74"/>
      <c r="X35" s="74"/>
    </row>
    <row r="36" spans="2:24" s="57" customFormat="1" ht="18" x14ac:dyDescent="0.25"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S36" s="84"/>
      <c r="T36" s="84"/>
      <c r="U36" s="85"/>
      <c r="V36" s="86"/>
    </row>
    <row r="37" spans="2:24" s="58" customFormat="1" ht="12.75" x14ac:dyDescent="0.2"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R37" s="659"/>
    </row>
    <row r="38" spans="2:24" ht="15.75" x14ac:dyDescent="0.25">
      <c r="D38" s="66"/>
      <c r="E38" s="61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R38" s="660"/>
    </row>
    <row r="39" spans="2:24" x14ac:dyDescent="0.2">
      <c r="C39" s="67"/>
      <c r="D39" s="68"/>
      <c r="E39" s="69"/>
      <c r="F39" s="69"/>
      <c r="R39" s="660"/>
    </row>
    <row r="40" spans="2:24" x14ac:dyDescent="0.2">
      <c r="C40" s="67"/>
      <c r="D40" s="68"/>
      <c r="E40" s="69"/>
      <c r="F40" s="69"/>
      <c r="R40" s="660"/>
    </row>
    <row r="41" spans="2:24" ht="18" x14ac:dyDescent="0.25">
      <c r="C41" s="67"/>
      <c r="D41" s="68"/>
      <c r="E41" s="669"/>
      <c r="F41" s="669"/>
      <c r="G41" s="670"/>
      <c r="H41" s="659"/>
      <c r="I41" s="659"/>
      <c r="J41" s="70"/>
      <c r="K41" s="58"/>
      <c r="R41" s="660"/>
    </row>
    <row r="42" spans="2:24" ht="18" x14ac:dyDescent="0.25">
      <c r="C42" s="67"/>
      <c r="D42" s="68"/>
      <c r="E42" s="671" t="str">
        <f>C9</f>
        <v>China</v>
      </c>
      <c r="F42" s="672">
        <f>+D9</f>
        <v>905522.75185999996</v>
      </c>
      <c r="G42" s="673"/>
      <c r="H42" s="674" t="s">
        <v>30</v>
      </c>
      <c r="I42" s="672">
        <v>13886.613979999907</v>
      </c>
      <c r="J42" s="57"/>
      <c r="R42" s="660"/>
    </row>
    <row r="43" spans="2:24" ht="18" x14ac:dyDescent="0.25">
      <c r="C43" s="67"/>
      <c r="D43" s="68"/>
      <c r="E43" s="671" t="str">
        <f>C10</f>
        <v>Japón</v>
      </c>
      <c r="F43" s="672">
        <f>+D10</f>
        <v>64824.192429999996</v>
      </c>
      <c r="G43" s="673"/>
      <c r="H43" s="671" t="s">
        <v>49</v>
      </c>
      <c r="I43" s="672">
        <v>5325.5844800000004</v>
      </c>
      <c r="J43" s="57"/>
      <c r="R43" s="660"/>
    </row>
    <row r="44" spans="2:24" ht="18" x14ac:dyDescent="0.25">
      <c r="C44" s="67"/>
      <c r="D44" s="68"/>
      <c r="E44" s="671" t="str">
        <f>C11</f>
        <v>Vietnam</v>
      </c>
      <c r="F44" s="672">
        <f>+D11</f>
        <v>49850.322949999994</v>
      </c>
      <c r="G44" s="673"/>
      <c r="H44" s="671" t="s">
        <v>62</v>
      </c>
      <c r="I44" s="672">
        <v>5542.198260000001</v>
      </c>
      <c r="J44" s="57"/>
      <c r="R44" s="660"/>
    </row>
    <row r="45" spans="2:24" ht="18" x14ac:dyDescent="0.25">
      <c r="C45" s="67"/>
      <c r="D45" s="68"/>
      <c r="E45" s="671" t="str">
        <f>C12</f>
        <v>Alemania</v>
      </c>
      <c r="F45" s="672">
        <f>+D12</f>
        <v>48730.01008</v>
      </c>
      <c r="G45" s="673"/>
      <c r="H45" s="671" t="s">
        <v>105</v>
      </c>
      <c r="I45" s="672">
        <v>6451.62147</v>
      </c>
      <c r="J45" s="57"/>
      <c r="R45" s="660"/>
    </row>
    <row r="46" spans="2:24" ht="18" x14ac:dyDescent="0.25">
      <c r="C46" s="67"/>
      <c r="D46" s="68"/>
      <c r="E46" s="671" t="str">
        <f>C13</f>
        <v>Taiwán (Formosa)</v>
      </c>
      <c r="F46" s="672">
        <f>+D13</f>
        <v>31155.895530000002</v>
      </c>
      <c r="G46" s="673"/>
      <c r="H46" s="671" t="s">
        <v>70</v>
      </c>
      <c r="I46" s="672">
        <v>6669.9607500000011</v>
      </c>
      <c r="J46" s="57"/>
      <c r="R46" s="660"/>
    </row>
    <row r="47" spans="2:24" ht="18" x14ac:dyDescent="0.25">
      <c r="C47" s="67"/>
      <c r="D47" s="68"/>
      <c r="E47" s="671" t="str">
        <f>C14</f>
        <v>Chile</v>
      </c>
      <c r="F47" s="672">
        <f>+D14</f>
        <v>8183.9737100000002</v>
      </c>
      <c r="G47" s="673"/>
      <c r="H47" s="671" t="s">
        <v>76</v>
      </c>
      <c r="I47" s="672">
        <v>8183.9737100000002</v>
      </c>
      <c r="J47" s="57"/>
      <c r="R47" s="660"/>
    </row>
    <row r="48" spans="2:24" ht="18" x14ac:dyDescent="0.25">
      <c r="C48" s="67"/>
      <c r="D48" s="68"/>
      <c r="E48" s="671" t="str">
        <f>C15</f>
        <v>Ecuador</v>
      </c>
      <c r="F48" s="672">
        <f>+D15</f>
        <v>13126.80032</v>
      </c>
      <c r="G48" s="673"/>
      <c r="H48" s="671" t="s">
        <v>73</v>
      </c>
      <c r="I48" s="672">
        <v>13126.80032</v>
      </c>
      <c r="J48" s="57"/>
      <c r="R48" s="660"/>
    </row>
    <row r="49" spans="2:20" ht="18" x14ac:dyDescent="0.25">
      <c r="C49" s="67"/>
      <c r="D49" s="68"/>
      <c r="E49" s="671" t="str">
        <f>C16</f>
        <v>España</v>
      </c>
      <c r="F49" s="672">
        <f>+D16</f>
        <v>5325.5844800000004</v>
      </c>
      <c r="G49" s="673"/>
      <c r="H49" s="671" t="s">
        <v>100</v>
      </c>
      <c r="I49" s="672">
        <v>16582.093630000003</v>
      </c>
      <c r="J49" s="57"/>
      <c r="R49" s="660"/>
    </row>
    <row r="50" spans="2:20" ht="18" x14ac:dyDescent="0.25">
      <c r="C50" s="58"/>
      <c r="D50" s="58"/>
      <c r="E50" s="671" t="str">
        <f>C17</f>
        <v>Australia</v>
      </c>
      <c r="F50" s="672">
        <f>+D17</f>
        <v>16582.093630000003</v>
      </c>
      <c r="G50" s="673"/>
      <c r="H50" s="671" t="s">
        <v>89</v>
      </c>
      <c r="I50" s="672">
        <v>31155.895530000002</v>
      </c>
      <c r="J50" s="57"/>
      <c r="R50" s="660"/>
    </row>
    <row r="51" spans="2:20" ht="18" x14ac:dyDescent="0.25">
      <c r="C51" s="57"/>
      <c r="D51" s="57"/>
      <c r="E51" s="671" t="str">
        <f>C18</f>
        <v>Dinamarca</v>
      </c>
      <c r="F51" s="672">
        <f>+D18</f>
        <v>5542.198260000001</v>
      </c>
      <c r="G51" s="673"/>
      <c r="H51" s="671" t="s">
        <v>55</v>
      </c>
      <c r="I51" s="672">
        <v>48730.01008</v>
      </c>
      <c r="J51" s="57"/>
    </row>
    <row r="52" spans="2:20" ht="18" x14ac:dyDescent="0.25">
      <c r="C52" s="57"/>
      <c r="D52" s="57"/>
      <c r="E52" s="671" t="str">
        <f>C19</f>
        <v>Canadá</v>
      </c>
      <c r="F52" s="672">
        <f>+D19</f>
        <v>6669.9607500000011</v>
      </c>
      <c r="G52" s="673"/>
      <c r="H52" s="671" t="s">
        <v>90</v>
      </c>
      <c r="I52" s="672">
        <v>49850.322949999994</v>
      </c>
      <c r="J52" s="57"/>
    </row>
    <row r="53" spans="2:20" ht="18" x14ac:dyDescent="0.25">
      <c r="C53" s="57"/>
      <c r="D53" s="57"/>
      <c r="E53" s="671" t="str">
        <f>C20</f>
        <v>Corea del Sur</v>
      </c>
      <c r="F53" s="672">
        <f>+D20</f>
        <v>6451.62147</v>
      </c>
      <c r="G53" s="673"/>
      <c r="H53" s="671" t="s">
        <v>88</v>
      </c>
      <c r="I53" s="672">
        <v>64824.192429999996</v>
      </c>
      <c r="J53" s="57"/>
    </row>
    <row r="54" spans="2:20" ht="18" x14ac:dyDescent="0.25">
      <c r="E54" s="674" t="s">
        <v>30</v>
      </c>
      <c r="F54" s="672">
        <f>+D7-SUM(F42:F53)</f>
        <v>13886.613979999907</v>
      </c>
      <c r="G54" s="673"/>
      <c r="H54" s="671" t="s">
        <v>85</v>
      </c>
      <c r="I54" s="672">
        <v>905522.75185999996</v>
      </c>
      <c r="J54" s="57"/>
      <c r="S54" s="94"/>
      <c r="T54" s="95"/>
    </row>
    <row r="55" spans="2:20" ht="18" x14ac:dyDescent="0.25">
      <c r="E55" s="89"/>
      <c r="F55" s="87"/>
      <c r="G55" s="90"/>
      <c r="H55" s="60"/>
      <c r="I55" s="57"/>
      <c r="J55" s="57"/>
      <c r="S55" s="94"/>
      <c r="T55" s="95"/>
    </row>
    <row r="56" spans="2:20" ht="18" x14ac:dyDescent="0.25">
      <c r="E56" s="91"/>
      <c r="F56" s="92"/>
      <c r="G56" s="93"/>
      <c r="H56" s="60"/>
      <c r="I56" s="57"/>
      <c r="J56" s="57"/>
      <c r="S56" s="94"/>
      <c r="T56" s="95"/>
    </row>
    <row r="57" spans="2:20" ht="18" x14ac:dyDescent="0.25">
      <c r="E57" s="91"/>
      <c r="F57" s="92"/>
      <c r="G57" s="93"/>
      <c r="H57" s="60"/>
      <c r="I57" s="57"/>
      <c r="J57" s="57"/>
      <c r="S57" s="94"/>
      <c r="T57" s="92"/>
    </row>
    <row r="58" spans="2:20" x14ac:dyDescent="0.2">
      <c r="S58" s="94"/>
      <c r="T58" s="95"/>
    </row>
    <row r="59" spans="2:20" x14ac:dyDescent="0.2">
      <c r="S59" s="94"/>
      <c r="T59" s="95"/>
    </row>
    <row r="60" spans="2:20" x14ac:dyDescent="0.2">
      <c r="S60" s="94"/>
      <c r="T60" s="95"/>
    </row>
    <row r="61" spans="2:20" x14ac:dyDescent="0.2">
      <c r="B61" s="16" t="s">
        <v>31</v>
      </c>
      <c r="S61" s="94"/>
      <c r="T61" s="95"/>
    </row>
    <row r="62" spans="2:20" x14ac:dyDescent="0.2">
      <c r="S62" s="94"/>
      <c r="T62" s="95"/>
    </row>
    <row r="63" spans="2:20" x14ac:dyDescent="0.2">
      <c r="S63" s="94"/>
      <c r="T63" s="95"/>
    </row>
    <row r="64" spans="2:20" x14ac:dyDescent="0.2">
      <c r="C64" s="71"/>
      <c r="S64" s="94"/>
      <c r="T64" s="95"/>
    </row>
    <row r="65" spans="3:20" x14ac:dyDescent="0.2">
      <c r="C65" s="71"/>
      <c r="S65" s="94"/>
      <c r="T65" s="95"/>
    </row>
    <row r="66" spans="3:20" x14ac:dyDescent="0.2">
      <c r="C66" s="71"/>
      <c r="S66" s="94"/>
      <c r="T66" s="95"/>
    </row>
    <row r="67" spans="3:20" x14ac:dyDescent="0.2">
      <c r="C67" s="71"/>
      <c r="S67" s="94"/>
      <c r="T67" s="95"/>
    </row>
    <row r="68" spans="3:20" x14ac:dyDescent="0.2">
      <c r="C68" s="71"/>
      <c r="S68" s="94"/>
      <c r="T68" s="95"/>
    </row>
    <row r="69" spans="3:20" x14ac:dyDescent="0.2">
      <c r="C69" s="71"/>
      <c r="S69" s="94"/>
      <c r="T69" s="95"/>
    </row>
    <row r="70" spans="3:20" x14ac:dyDescent="0.2">
      <c r="C70" s="71"/>
      <c r="S70" s="94"/>
      <c r="T70" s="95"/>
    </row>
    <row r="71" spans="3:20" x14ac:dyDescent="0.2">
      <c r="C71" s="71"/>
      <c r="S71" s="94"/>
      <c r="T71" s="95"/>
    </row>
    <row r="72" spans="3:20" x14ac:dyDescent="0.2">
      <c r="C72" s="71"/>
      <c r="S72" s="96"/>
      <c r="T72" s="95"/>
    </row>
    <row r="73" spans="3:20" x14ac:dyDescent="0.2">
      <c r="C73" s="71"/>
    </row>
    <row r="74" spans="3:20" x14ac:dyDescent="0.2">
      <c r="C74" s="71"/>
    </row>
    <row r="75" spans="3:20" x14ac:dyDescent="0.2">
      <c r="C75" s="71"/>
    </row>
    <row r="76" spans="3:20" x14ac:dyDescent="0.2">
      <c r="C76" s="71"/>
    </row>
    <row r="77" spans="3:20" x14ac:dyDescent="0.2">
      <c r="C77" s="71"/>
    </row>
    <row r="78" spans="3:20" x14ac:dyDescent="0.2">
      <c r="C78" s="71"/>
    </row>
    <row r="79" spans="3:20" x14ac:dyDescent="0.2">
      <c r="C79" s="71"/>
    </row>
    <row r="80" spans="3:20" x14ac:dyDescent="0.2">
      <c r="C80" s="71"/>
    </row>
    <row r="81" spans="3:3" x14ac:dyDescent="0.2">
      <c r="C81" s="71"/>
    </row>
    <row r="82" spans="3:3" x14ac:dyDescent="0.2">
      <c r="C82" s="71"/>
    </row>
    <row r="83" spans="3:3" x14ac:dyDescent="0.2">
      <c r="C83" s="71"/>
    </row>
    <row r="84" spans="3:3" x14ac:dyDescent="0.2">
      <c r="C84" s="71"/>
    </row>
    <row r="85" spans="3:3" x14ac:dyDescent="0.2">
      <c r="C85" s="71"/>
    </row>
    <row r="86" spans="3:3" x14ac:dyDescent="0.2">
      <c r="C86" s="71"/>
    </row>
    <row r="87" spans="3:3" x14ac:dyDescent="0.2">
      <c r="C87" s="71"/>
    </row>
  </sheetData>
  <sortState ref="H42:I54">
    <sortCondition ref="I42:I54"/>
  </sortState>
  <mergeCells count="3">
    <mergeCell ref="B2:P2"/>
    <mergeCell ref="B3:P3"/>
    <mergeCell ref="B5:C5"/>
  </mergeCells>
  <printOptions horizontalCentered="1" verticalCentered="1"/>
  <pageMargins left="0.39370078740157483" right="0.59055118110236227" top="0.39370078740157483" bottom="0.39370078740157483" header="0" footer="0"/>
  <pageSetup paperSize="9" scale="60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Props1.xml><?xml version="1.0" encoding="utf-8"?>
<ds:datastoreItem xmlns:ds="http://schemas.openxmlformats.org/officeDocument/2006/customXml" ds:itemID="{20866F21-BED5-40D0-A306-1D2CF3B96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A45FEA-FB7C-45A4-B57E-4C21ED8FD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C5CACF-C38E-4F97-BD05-DB014D5C8D85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Exportac total(TMB)</vt:lpstr>
      <vt:lpstr>Exportac total (US$)</vt:lpstr>
      <vt:lpstr>Congelado cont país</vt:lpstr>
      <vt:lpstr>Congelado cont país (US$)</vt:lpstr>
      <vt:lpstr>Enlatado cont país</vt:lpstr>
      <vt:lpstr>Enlatado cont país (US$)</vt:lpstr>
      <vt:lpstr>Langostino país</vt:lpstr>
      <vt:lpstr>1-Harina país</vt:lpstr>
      <vt:lpstr>1-Harina país (US$)</vt:lpstr>
      <vt:lpstr>Aceite país</vt:lpstr>
      <vt:lpstr>Aceite país (US$)</vt:lpstr>
      <vt:lpstr>'1-Harina país'!Print_Area</vt:lpstr>
      <vt:lpstr>'1-Harina país (US$)'!Print_Area</vt:lpstr>
      <vt:lpstr>'Aceite país'!Print_Area</vt:lpstr>
      <vt:lpstr>'Aceite país (US$)'!Print_Area</vt:lpstr>
      <vt:lpstr>'Congelado cont país'!Print_Area</vt:lpstr>
      <vt:lpstr>'Congelado cont país (US$)'!Print_Area</vt:lpstr>
      <vt:lpstr>'Enlatado cont país'!Print_Area</vt:lpstr>
      <vt:lpstr>'Enlatado cont país (US$)'!Print_Area</vt:lpstr>
      <vt:lpstr>'Exportac total (US$)'!Print_Area</vt:lpstr>
      <vt:lpstr>'Exportac total(TMB)'!Print_Area</vt:lpstr>
      <vt:lpstr>'Langostino país'!Print_Area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 Veronica Julca Criollo</dc:creator>
  <cp:keywords/>
  <dc:description/>
  <cp:lastModifiedBy>Karin Lissett Montoya Javes</cp:lastModifiedBy>
  <cp:revision/>
  <dcterms:created xsi:type="dcterms:W3CDTF">2004-02-23T18:10:15Z</dcterms:created>
  <dcterms:modified xsi:type="dcterms:W3CDTF">2023-05-26T15:43:43Z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1033-11.2.0.10152</vt:lpwstr>
  </property>
  <property fmtid="{D5CDD505-2E9C-101B-9397-08002B2CF9AE}" pid="3" name="ContentTypeId">
    <vt:lpwstr>0x010100F0137DF093341A459B1725B370F0D6C3</vt:lpwstr>
  </property>
</Properties>
</file>