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D:\2022\KARIN 01.01.23 VF\KARIN 01.01.23 VF\ANUARIO ESTADISTICA DE PESCA Y ACUICULTURA-2022\PUBLICARLO\"/>
    </mc:Choice>
  </mc:AlternateContent>
  <xr:revisionPtr revIDLastSave="0" documentId="13_ncr:1_{D0AF2B19-78EA-4C00-AD5F-AAE634F2D2D4}" xr6:coauthVersionLast="36" xr6:coauthVersionMax="47" xr10:uidLastSave="{00000000-0000-0000-0000-000000000000}"/>
  <bookViews>
    <workbookView xWindow="0" yWindow="0" windowWidth="28800" windowHeight="12225" tabRatio="719" xr2:uid="{00000000-000D-0000-FFFF-FFFF00000000}"/>
  </bookViews>
  <sheets>
    <sheet name="Ventas" sheetId="23" r:id="rId1"/>
    <sheet name="Precios Promedio" sheetId="24" r:id="rId2"/>
    <sheet name="MMP Ventanilla" sheetId="11" r:id="rId3"/>
    <sheet name="MMP Villa Maria" sheetId="12" r:id="rId4"/>
    <sheet name="MM Norte" sheetId="14" r:id="rId5"/>
    <sheet name="MM Sur" sheetId="15" r:id="rId6"/>
    <sheet name="MM Selva" sheetId="16" r:id="rId7"/>
  </sheets>
  <externalReferences>
    <externalReference r:id="rId8"/>
  </externalReferences>
  <definedNames>
    <definedName name="_xlnm.Print_Area" localSheetId="4">'MM Norte'!$B$2:$Q$82</definedName>
    <definedName name="_xlnm.Print_Area" localSheetId="6">'MM Selva'!$B$2:$Q$32</definedName>
    <definedName name="_xlnm.Print_Area" localSheetId="5">'MM Sur'!$B$2:$Q$80</definedName>
    <definedName name="_xlnm.Print_Area" localSheetId="2">'MMP Ventanilla'!$C$2:$R$84</definedName>
    <definedName name="_xlnm.Print_Area" localSheetId="3">'MMP Villa Maria'!$B$2:$Q$78</definedName>
    <definedName name="Print_Area" localSheetId="1">'Precios Promedio'!$B$2:$Q$34</definedName>
    <definedName name="Print_Area" localSheetId="0">Ventas!$A$1:$T$90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3" l="1"/>
  <c r="F35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1" i="23"/>
  <c r="F30" i="23"/>
  <c r="F29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5" i="23"/>
  <c r="F24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1" i="23"/>
  <c r="F20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7" i="23"/>
  <c r="F16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3" i="23"/>
  <c r="F12" i="23"/>
  <c r="R11" i="23"/>
  <c r="R9" i="23" s="1"/>
  <c r="R7" i="23" s="1"/>
  <c r="Q11" i="23"/>
  <c r="P11" i="23"/>
  <c r="O11" i="23"/>
  <c r="N11" i="23"/>
  <c r="M11" i="23"/>
  <c r="L11" i="23"/>
  <c r="K11" i="23"/>
  <c r="J11" i="23"/>
  <c r="I11" i="23"/>
  <c r="H11" i="23"/>
  <c r="G11" i="23"/>
  <c r="Q9" i="23" l="1"/>
  <c r="Q7" i="23" s="1"/>
  <c r="I9" i="23"/>
  <c r="I7" i="23" s="1"/>
  <c r="L9" i="23"/>
  <c r="L7" i="23" s="1"/>
  <c r="F33" i="23"/>
  <c r="M9" i="23"/>
  <c r="M7" i="23" s="1"/>
  <c r="N9" i="23"/>
  <c r="N7" i="23" s="1"/>
  <c r="J9" i="23"/>
  <c r="J7" i="23" s="1"/>
  <c r="K9" i="23"/>
  <c r="K7" i="23" s="1"/>
  <c r="O9" i="23"/>
  <c r="O7" i="23" s="1"/>
  <c r="H9" i="23"/>
  <c r="H7" i="23" s="1"/>
  <c r="P9" i="23"/>
  <c r="P7" i="23" s="1"/>
  <c r="F27" i="23"/>
  <c r="F19" i="23"/>
  <c r="G9" i="23"/>
  <c r="G7" i="23" s="1"/>
  <c r="F15" i="23"/>
  <c r="F23" i="23"/>
  <c r="F11" i="23"/>
  <c r="E37" i="15"/>
  <c r="F7" i="23" l="1"/>
  <c r="F9" i="23"/>
  <c r="E24" i="14"/>
  <c r="E25" i="14"/>
  <c r="E26" i="14"/>
  <c r="E27" i="14"/>
  <c r="E28" i="14"/>
  <c r="E29" i="14"/>
  <c r="E30" i="14"/>
  <c r="E31" i="14"/>
  <c r="E32" i="14"/>
  <c r="E33" i="14"/>
  <c r="E34" i="14"/>
  <c r="E35" i="14"/>
  <c r="E39" i="15" l="1"/>
  <c r="E38" i="15"/>
  <c r="L9" i="16" l="1"/>
  <c r="L7" i="16" s="1"/>
  <c r="Q9" i="16"/>
  <c r="Q7" i="16" s="1"/>
  <c r="F9" i="16"/>
  <c r="F7" i="16" s="1"/>
  <c r="G9" i="16"/>
  <c r="G7" i="16" s="1"/>
  <c r="H9" i="16"/>
  <c r="H7" i="16" s="1"/>
  <c r="I9" i="16"/>
  <c r="I7" i="16" s="1"/>
  <c r="J9" i="16"/>
  <c r="J7" i="16" s="1"/>
  <c r="K9" i="16"/>
  <c r="K7" i="16" s="1"/>
  <c r="M9" i="16"/>
  <c r="M7" i="16" s="1"/>
  <c r="N9" i="16"/>
  <c r="N7" i="16" s="1"/>
  <c r="O9" i="16"/>
  <c r="O7" i="16" s="1"/>
  <c r="P9" i="16"/>
  <c r="P7" i="16" s="1"/>
  <c r="E27" i="16"/>
  <c r="H9" i="12"/>
  <c r="G9" i="12"/>
  <c r="F9" i="12"/>
  <c r="E25" i="11"/>
  <c r="E24" i="11"/>
  <c r="E23" i="11"/>
  <c r="I9" i="11"/>
  <c r="H9" i="11"/>
  <c r="E10" i="11"/>
  <c r="E11" i="11"/>
  <c r="E12" i="11"/>
  <c r="E13" i="11"/>
  <c r="E14" i="11"/>
  <c r="E15" i="11"/>
  <c r="E16" i="11"/>
  <c r="E17" i="11"/>
  <c r="E18" i="11"/>
  <c r="E19" i="11"/>
  <c r="E20" i="11"/>
  <c r="G46" i="12"/>
  <c r="L34" i="12"/>
  <c r="K22" i="12"/>
  <c r="M36" i="15"/>
  <c r="L23" i="15"/>
  <c r="H9" i="15"/>
  <c r="K9" i="12"/>
  <c r="F23" i="14"/>
  <c r="G9" i="14"/>
  <c r="H9" i="14"/>
  <c r="I9" i="14"/>
  <c r="J9" i="14"/>
  <c r="K9" i="14"/>
  <c r="L9" i="14"/>
  <c r="M9" i="14"/>
  <c r="N9" i="14"/>
  <c r="O9" i="14"/>
  <c r="P9" i="14"/>
  <c r="Q9" i="14"/>
  <c r="F9" i="14"/>
  <c r="F9" i="15"/>
  <c r="G9" i="15"/>
  <c r="I9" i="15"/>
  <c r="J9" i="15"/>
  <c r="K9" i="15"/>
  <c r="L9" i="15"/>
  <c r="N9" i="15"/>
  <c r="M9" i="15"/>
  <c r="O9" i="15"/>
  <c r="P9" i="15"/>
  <c r="Q9" i="15"/>
  <c r="E21" i="15"/>
  <c r="E12" i="16"/>
  <c r="E13" i="16"/>
  <c r="E14" i="16"/>
  <c r="E15" i="16"/>
  <c r="E16" i="16"/>
  <c r="E26" i="16"/>
  <c r="E25" i="16"/>
  <c r="E24" i="16"/>
  <c r="E23" i="16"/>
  <c r="E22" i="16"/>
  <c r="E21" i="16"/>
  <c r="E20" i="16"/>
  <c r="E19" i="16"/>
  <c r="E18" i="16"/>
  <c r="E17" i="16"/>
  <c r="E11" i="16"/>
  <c r="E10" i="16"/>
  <c r="E36" i="15"/>
  <c r="Q36" i="15"/>
  <c r="P36" i="15"/>
  <c r="O36" i="15"/>
  <c r="N36" i="15"/>
  <c r="L36" i="15"/>
  <c r="K36" i="15"/>
  <c r="J36" i="15"/>
  <c r="I36" i="15"/>
  <c r="H36" i="15"/>
  <c r="G36" i="15"/>
  <c r="F36" i="15"/>
  <c r="E34" i="15"/>
  <c r="E33" i="15"/>
  <c r="E32" i="15"/>
  <c r="E31" i="15"/>
  <c r="E30" i="15"/>
  <c r="E29" i="15"/>
  <c r="E28" i="15"/>
  <c r="E27" i="15"/>
  <c r="E26" i="15"/>
  <c r="E25" i="15"/>
  <c r="E24" i="15"/>
  <c r="Q23" i="15"/>
  <c r="P23" i="15"/>
  <c r="O23" i="15"/>
  <c r="N23" i="15"/>
  <c r="M23" i="15"/>
  <c r="K23" i="15"/>
  <c r="J23" i="15"/>
  <c r="I23" i="15"/>
  <c r="H23" i="15"/>
  <c r="G23" i="15"/>
  <c r="F23" i="15"/>
  <c r="E40" i="14"/>
  <c r="E39" i="14"/>
  <c r="F38" i="14"/>
  <c r="G38" i="14"/>
  <c r="I38" i="14"/>
  <c r="H38" i="14"/>
  <c r="E36" i="14"/>
  <c r="E21" i="14"/>
  <c r="E41" i="14"/>
  <c r="Q38" i="14"/>
  <c r="P38" i="14"/>
  <c r="O38" i="14"/>
  <c r="N38" i="14"/>
  <c r="M38" i="14"/>
  <c r="L38" i="14"/>
  <c r="K38" i="14"/>
  <c r="J38" i="14"/>
  <c r="Q23" i="14"/>
  <c r="P23" i="14"/>
  <c r="O23" i="14"/>
  <c r="N23" i="14"/>
  <c r="M23" i="14"/>
  <c r="L23" i="14"/>
  <c r="K23" i="14"/>
  <c r="J23" i="14"/>
  <c r="I23" i="14"/>
  <c r="H23" i="14"/>
  <c r="G23" i="14"/>
  <c r="E20" i="14"/>
  <c r="E19" i="14"/>
  <c r="E18" i="14"/>
  <c r="E17" i="14"/>
  <c r="E16" i="14"/>
  <c r="E15" i="14"/>
  <c r="E14" i="14"/>
  <c r="E13" i="14"/>
  <c r="E12" i="14"/>
  <c r="E11" i="14"/>
  <c r="E10" i="14"/>
  <c r="Q9" i="12"/>
  <c r="Q22" i="12"/>
  <c r="F22" i="12"/>
  <c r="G22" i="12"/>
  <c r="P22" i="12"/>
  <c r="O22" i="12"/>
  <c r="N22" i="12"/>
  <c r="M22" i="12"/>
  <c r="L22" i="12"/>
  <c r="J22" i="12"/>
  <c r="H34" i="12"/>
  <c r="I34" i="12"/>
  <c r="J34" i="12"/>
  <c r="K34" i="12"/>
  <c r="M34" i="12"/>
  <c r="N34" i="12"/>
  <c r="O34" i="12"/>
  <c r="P34" i="12"/>
  <c r="Q34" i="12"/>
  <c r="G34" i="12"/>
  <c r="F34" i="12"/>
  <c r="E35" i="12"/>
  <c r="E11" i="12"/>
  <c r="E12" i="12"/>
  <c r="E13" i="12"/>
  <c r="E14" i="12"/>
  <c r="E15" i="12"/>
  <c r="E16" i="12"/>
  <c r="E17" i="12"/>
  <c r="E18" i="12"/>
  <c r="E19" i="12"/>
  <c r="E20" i="12"/>
  <c r="E10" i="12"/>
  <c r="E23" i="12"/>
  <c r="E36" i="12"/>
  <c r="E32" i="12"/>
  <c r="E31" i="12"/>
  <c r="E30" i="12"/>
  <c r="E29" i="12"/>
  <c r="E28" i="12"/>
  <c r="E27" i="12"/>
  <c r="E26" i="12"/>
  <c r="E25" i="12"/>
  <c r="E24" i="12"/>
  <c r="I22" i="12"/>
  <c r="H22" i="12"/>
  <c r="P9" i="12"/>
  <c r="O9" i="12"/>
  <c r="N9" i="12"/>
  <c r="M9" i="12"/>
  <c r="L9" i="12"/>
  <c r="J9" i="12"/>
  <c r="I9" i="12"/>
  <c r="E40" i="11"/>
  <c r="E39" i="11"/>
  <c r="E38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4" i="11"/>
  <c r="E33" i="11"/>
  <c r="E32" i="11"/>
  <c r="E31" i="11"/>
  <c r="E30" i="11"/>
  <c r="E29" i="11"/>
  <c r="E28" i="11"/>
  <c r="E27" i="11"/>
  <c r="E26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Q9" i="11"/>
  <c r="P9" i="11"/>
  <c r="O9" i="11"/>
  <c r="N9" i="11"/>
  <c r="M9" i="11"/>
  <c r="L9" i="11"/>
  <c r="K9" i="11"/>
  <c r="J9" i="11"/>
  <c r="G9" i="11"/>
  <c r="F9" i="11"/>
  <c r="E20" i="15"/>
  <c r="E19" i="15"/>
  <c r="E18" i="15"/>
  <c r="E17" i="15"/>
  <c r="E16" i="15"/>
  <c r="E15" i="15"/>
  <c r="E14" i="15"/>
  <c r="E13" i="15"/>
  <c r="E12" i="15"/>
  <c r="E11" i="15"/>
  <c r="E10" i="15"/>
  <c r="E36" i="11" l="1"/>
  <c r="T57" i="11" s="1"/>
  <c r="G7" i="14"/>
  <c r="K7" i="14"/>
  <c r="H7" i="11"/>
  <c r="E38" i="14"/>
  <c r="U56" i="14" s="1"/>
  <c r="E34" i="12"/>
  <c r="U52" i="12" s="1"/>
  <c r="M7" i="15"/>
  <c r="F7" i="14"/>
  <c r="F7" i="12"/>
  <c r="N7" i="12"/>
  <c r="E22" i="11"/>
  <c r="T56" i="11" s="1"/>
  <c r="J7" i="11"/>
  <c r="K7" i="11"/>
  <c r="F7" i="15"/>
  <c r="O7" i="15"/>
  <c r="K7" i="15"/>
  <c r="I7" i="14"/>
  <c r="K7" i="12"/>
  <c r="Q7" i="12"/>
  <c r="I7" i="12"/>
  <c r="O7" i="12"/>
  <c r="L7" i="12"/>
  <c r="Q7" i="11"/>
  <c r="P7" i="11"/>
  <c r="O7" i="11"/>
  <c r="E9" i="11"/>
  <c r="M7" i="11"/>
  <c r="E9" i="16"/>
  <c r="E7" i="16" s="1"/>
  <c r="E9" i="15"/>
  <c r="U52" i="15" s="1"/>
  <c r="J7" i="15"/>
  <c r="G7" i="15"/>
  <c r="Q7" i="15"/>
  <c r="H7" i="15"/>
  <c r="I7" i="15"/>
  <c r="L7" i="15"/>
  <c r="N7" i="15"/>
  <c r="M7" i="14"/>
  <c r="L7" i="14"/>
  <c r="N7" i="14"/>
  <c r="J7" i="14"/>
  <c r="O7" i="14"/>
  <c r="Q7" i="14"/>
  <c r="E9" i="14"/>
  <c r="U54" i="14" s="1"/>
  <c r="E9" i="12"/>
  <c r="P7" i="12"/>
  <c r="M7" i="12"/>
  <c r="E52" i="12"/>
  <c r="J7" i="12"/>
  <c r="H7" i="12"/>
  <c r="E22" i="12"/>
  <c r="U51" i="12" s="1"/>
  <c r="G7" i="11"/>
  <c r="L7" i="11"/>
  <c r="N7" i="11"/>
  <c r="F7" i="11"/>
  <c r="I7" i="11"/>
  <c r="G7" i="12"/>
  <c r="E23" i="14"/>
  <c r="U55" i="14" s="1"/>
  <c r="E23" i="15"/>
  <c r="E53" i="15" s="1"/>
  <c r="P7" i="15"/>
  <c r="P7" i="14"/>
  <c r="H7" i="14"/>
  <c r="E54" i="15"/>
  <c r="U54" i="15"/>
  <c r="E56" i="14" l="1"/>
  <c r="T55" i="11"/>
  <c r="T58" i="11" s="1"/>
  <c r="E7" i="12"/>
  <c r="E7" i="11"/>
  <c r="E52" i="15"/>
  <c r="E56" i="15" s="1"/>
  <c r="F55" i="15" s="1"/>
  <c r="E7" i="15"/>
  <c r="U53" i="15"/>
  <c r="U55" i="15" s="1"/>
  <c r="E55" i="14"/>
  <c r="E54" i="14"/>
  <c r="U57" i="14"/>
  <c r="E7" i="14"/>
  <c r="E50" i="12"/>
  <c r="U50" i="12"/>
  <c r="U53" i="12" s="1"/>
  <c r="E51" i="12"/>
  <c r="E54" i="12" s="1"/>
  <c r="E58" i="14" l="1"/>
  <c r="F54" i="14" s="1"/>
  <c r="F54" i="15"/>
  <c r="F53" i="12"/>
  <c r="F50" i="12"/>
  <c r="F52" i="12"/>
  <c r="F51" i="12"/>
  <c r="F52" i="15"/>
  <c r="F53" i="15"/>
  <c r="F55" i="14" l="1"/>
  <c r="F57" i="14"/>
  <c r="F56" i="14"/>
</calcChain>
</file>

<file path=xl/sharedStrings.xml><?xml version="1.0" encoding="utf-8"?>
<sst xmlns="http://schemas.openxmlformats.org/spreadsheetml/2006/main" count="534" uniqueCount="308">
  <si>
    <t>PERÚ : VENTA INTERNA DE PRODUCTOS HIDROBIOLÓGICOS MARÍTIMOS Y CONTINENTALES SEGÚN UTILIZACIÓN, 2022</t>
  </si>
  <si>
    <t>(TMB)</t>
  </si>
  <si>
    <t>Tipo de Utilización</t>
  </si>
  <si>
    <t>Total</t>
  </si>
  <si>
    <t>Ene</t>
  </si>
  <si>
    <t>Feb</t>
  </si>
  <si>
    <t>Mar</t>
  </si>
  <si>
    <t xml:space="preserve">Abr   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</si>
  <si>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</si>
  <si>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</si>
  <si>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</si>
  <si>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</si>
  <si>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</si>
  <si>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</si>
  <si>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</si>
  <si>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</si>
  <si>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</si>
  <si>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</si>
  <si>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</si>
  <si>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>Nacional</t>
  </si>
  <si>
    <t>Importado</t>
  </si>
  <si>
    <t>Congelado</t>
  </si>
  <si>
    <r>
      <t xml:space="preserve">Curado </t>
    </r>
    <r>
      <rPr>
        <b/>
        <vertAlign val="superscript"/>
        <sz val="10"/>
        <rFont val="Arial"/>
        <family val="2"/>
      </rPr>
      <t xml:space="preserve"> 1/</t>
    </r>
  </si>
  <si>
    <t>Fresco</t>
  </si>
  <si>
    <r>
      <t xml:space="preserve">Importado </t>
    </r>
    <r>
      <rPr>
        <vertAlign val="superscript"/>
        <sz val="10"/>
        <rFont val="Arial"/>
        <family val="2"/>
      </rPr>
      <t>2/</t>
    </r>
  </si>
  <si>
    <t>2.</t>
  </si>
  <si>
    <t>Consumo Humano Indirecto</t>
  </si>
  <si>
    <t/>
  </si>
  <si>
    <t>Harina de Pescado</t>
  </si>
  <si>
    <t>Harina residual</t>
  </si>
  <si>
    <t>Aceite Crudo</t>
  </si>
  <si>
    <t>3.</t>
  </si>
  <si>
    <t>Otros</t>
  </si>
  <si>
    <r>
      <t>Nacional</t>
    </r>
    <r>
      <rPr>
        <vertAlign val="superscript"/>
        <sz val="10"/>
        <rFont val="Arial"/>
        <family val="2"/>
      </rPr>
      <t>3/</t>
    </r>
  </si>
  <si>
    <t>1/ Salpreso, seco salado, salazón.</t>
  </si>
  <si>
    <t>2/ Se considera fresco refrigerado.</t>
  </si>
  <si>
    <t>3/ Incluye otros aceites y otras harinas.</t>
  </si>
  <si>
    <t>Nota: incluye lo procedente de la actividad de acuicultura.</t>
  </si>
  <si>
    <t>Fuente : Empresas pesqueras, Direcciones Regionales de la Producción (DIREPRO) y Superintendencia Nacional de Aduanas y de Administración Tributaria (SUNAT).</t>
  </si>
  <si>
    <t>Elaboración: PRODUCE-OGEIEE-OEE.</t>
  </si>
  <si>
    <t xml:space="preserve"> </t>
  </si>
  <si>
    <t>Fuente : Empresas pesqueras, Direcciones Regionales de la Producción (DIREPRO) y SUNAT.</t>
  </si>
  <si>
    <t>HARINA</t>
  </si>
  <si>
    <t>ACEITE CRUDO</t>
  </si>
  <si>
    <t>PERÚ: PRECIO PROMEDIO DE LOS PRINCIPALES PRODUCTOS HIDROBIOLÓGICOS Y OTRAS CARNES, 2022</t>
  </si>
  <si>
    <t>(Soles / kg)</t>
  </si>
  <si>
    <t>PRODUCTOS</t>
  </si>
  <si>
    <t xml:space="preserve">Ene </t>
  </si>
  <si>
    <t xml:space="preserve">Feb  </t>
  </si>
  <si>
    <t xml:space="preserve">Mar  </t>
  </si>
  <si>
    <t xml:space="preserve">Abr  </t>
  </si>
  <si>
    <t xml:space="preserve">May  </t>
  </si>
  <si>
    <t xml:space="preserve">Jun  </t>
  </si>
  <si>
    <t xml:space="preserve">Jul  </t>
  </si>
  <si>
    <t xml:space="preserve">Ago  </t>
  </si>
  <si>
    <t xml:space="preserve">Set  </t>
  </si>
  <si>
    <t xml:space="preserve">Oct  </t>
  </si>
  <si>
    <t xml:space="preserve">Nov  </t>
  </si>
  <si>
    <t xml:space="preserve">Dic  </t>
  </si>
  <si>
    <t>Fresco-Refrigerado</t>
  </si>
  <si>
    <t>Bonito</t>
  </si>
  <si>
    <t>6.31</t>
  </si>
  <si>
    <t>5.66</t>
  </si>
  <si>
    <t>5.78</t>
  </si>
  <si>
    <t>6.30</t>
  </si>
  <si>
    <t>6.21</t>
  </si>
  <si>
    <t>7.83</t>
  </si>
  <si>
    <t>9.81</t>
  </si>
  <si>
    <t>11.58</t>
  </si>
  <si>
    <t>12.03</t>
  </si>
  <si>
    <t>7.95</t>
  </si>
  <si>
    <t>7.30</t>
  </si>
  <si>
    <t>7.99</t>
  </si>
  <si>
    <t>Cojinova</t>
  </si>
  <si>
    <t>26.94</t>
  </si>
  <si>
    <t>27.86</t>
  </si>
  <si>
    <t>28.31</t>
  </si>
  <si>
    <t>28.93</t>
  </si>
  <si>
    <t>30.95</t>
  </si>
  <si>
    <t>32.48</t>
  </si>
  <si>
    <t>33.22</t>
  </si>
  <si>
    <t>34.44</t>
  </si>
  <si>
    <t>36.84</t>
  </si>
  <si>
    <t>37.21</t>
  </si>
  <si>
    <t>36.23</t>
  </si>
  <si>
    <t>33.13</t>
  </si>
  <si>
    <t>Jurel</t>
  </si>
  <si>
    <t>7.23</t>
  </si>
  <si>
    <t>6.22</t>
  </si>
  <si>
    <t>6.33</t>
  </si>
  <si>
    <t>6.90</t>
  </si>
  <si>
    <t>7.17</t>
  </si>
  <si>
    <t>7.85</t>
  </si>
  <si>
    <t>9.57</t>
  </si>
  <si>
    <t>9.05</t>
  </si>
  <si>
    <t>8.58</t>
  </si>
  <si>
    <t>8.07</t>
  </si>
  <si>
    <t>7.49</t>
  </si>
  <si>
    <t>Liza</t>
  </si>
  <si>
    <t>8.48</t>
  </si>
  <si>
    <t>7.90</t>
  </si>
  <si>
    <t>8.66</t>
  </si>
  <si>
    <t>9.45</t>
  </si>
  <si>
    <t>9.43</t>
  </si>
  <si>
    <t>10.87</t>
  </si>
  <si>
    <t>11.91</t>
  </si>
  <si>
    <t>11.44</t>
  </si>
  <si>
    <t>10.77</t>
  </si>
  <si>
    <t>10.40</t>
  </si>
  <si>
    <r>
      <t xml:space="preserve">Tollo </t>
    </r>
    <r>
      <rPr>
        <vertAlign val="superscript"/>
        <sz val="10"/>
        <rFont val="Arial"/>
        <family val="2"/>
      </rPr>
      <t>1/</t>
    </r>
  </si>
  <si>
    <t>24.03</t>
  </si>
  <si>
    <t>24.14</t>
  </si>
  <si>
    <t>23.99</t>
  </si>
  <si>
    <t>22.00</t>
  </si>
  <si>
    <t>22.07</t>
  </si>
  <si>
    <t>22.56</t>
  </si>
  <si>
    <t>23.38</t>
  </si>
  <si>
    <t>23.15</t>
  </si>
  <si>
    <t>24.99</t>
  </si>
  <si>
    <t>26.27</t>
  </si>
  <si>
    <t>24.82</t>
  </si>
  <si>
    <t>24.28</t>
  </si>
  <si>
    <t>Choro</t>
  </si>
  <si>
    <t>14.45</t>
  </si>
  <si>
    <t>14.42</t>
  </si>
  <si>
    <t>14.47</t>
  </si>
  <si>
    <t>15.23</t>
  </si>
  <si>
    <t>15.97</t>
  </si>
  <si>
    <t>16.18</t>
  </si>
  <si>
    <t>17.30</t>
  </si>
  <si>
    <t>16.78</t>
  </si>
  <si>
    <t>17.93</t>
  </si>
  <si>
    <t>16.90</t>
  </si>
  <si>
    <t>17.01</t>
  </si>
  <si>
    <t>16.39</t>
  </si>
  <si>
    <r>
      <t xml:space="preserve">Filete de Atún </t>
    </r>
    <r>
      <rPr>
        <vertAlign val="superscript"/>
        <sz val="10"/>
        <rFont val="Arial"/>
        <family val="2"/>
      </rPr>
      <t>2/</t>
    </r>
  </si>
  <si>
    <t>5.49</t>
  </si>
  <si>
    <t>5.48</t>
  </si>
  <si>
    <t>5.44</t>
  </si>
  <si>
    <t>5.46</t>
  </si>
  <si>
    <t>5.51</t>
  </si>
  <si>
    <t>5.57</t>
  </si>
  <si>
    <t>5.63</t>
  </si>
  <si>
    <t>5.67</t>
  </si>
  <si>
    <t>5.70</t>
  </si>
  <si>
    <t>5.69</t>
  </si>
  <si>
    <t>Otras Carnes</t>
  </si>
  <si>
    <t>Carnero</t>
  </si>
  <si>
    <t>21.02</t>
  </si>
  <si>
    <t>21.18</t>
  </si>
  <si>
    <t>21.32</t>
  </si>
  <si>
    <t>21.40</t>
  </si>
  <si>
    <t>21.51</t>
  </si>
  <si>
    <t>21.62</t>
  </si>
  <si>
    <t>21.67</t>
  </si>
  <si>
    <t>21.97</t>
  </si>
  <si>
    <t>22.35</t>
  </si>
  <si>
    <t>22.61</t>
  </si>
  <si>
    <t>22.80</t>
  </si>
  <si>
    <t>23.36</t>
  </si>
  <si>
    <t>Cerdo Chuleta</t>
  </si>
  <si>
    <t>16.68</t>
  </si>
  <si>
    <t>16.67</t>
  </si>
  <si>
    <t>16.65</t>
  </si>
  <si>
    <t>16.60</t>
  </si>
  <si>
    <t>16.75</t>
  </si>
  <si>
    <t>16.80</t>
  </si>
  <si>
    <t>17.02</t>
  </si>
  <si>
    <t>17.13</t>
  </si>
  <si>
    <t>17.36</t>
  </si>
  <si>
    <t>17.68</t>
  </si>
  <si>
    <t>18.50</t>
  </si>
  <si>
    <t>Carne Molida</t>
  </si>
  <si>
    <t>23.46</t>
  </si>
  <si>
    <t>23.54</t>
  </si>
  <si>
    <t>23.64</t>
  </si>
  <si>
    <t>23.86</t>
  </si>
  <si>
    <t>24.16</t>
  </si>
  <si>
    <t>24.40</t>
  </si>
  <si>
    <t>24.58</t>
  </si>
  <si>
    <t>24.67</t>
  </si>
  <si>
    <t>24.81</t>
  </si>
  <si>
    <t>24.85</t>
  </si>
  <si>
    <t>25.04</t>
  </si>
  <si>
    <t>Res Bisteck</t>
  </si>
  <si>
    <t>30.86</t>
  </si>
  <si>
    <t>30.90</t>
  </si>
  <si>
    <t>30.92</t>
  </si>
  <si>
    <t>31.09</t>
  </si>
  <si>
    <t>31.05</t>
  </si>
  <si>
    <t>31.36</t>
  </si>
  <si>
    <t>31.37</t>
  </si>
  <si>
    <t>31.58</t>
  </si>
  <si>
    <t>31.67</t>
  </si>
  <si>
    <t>31.91</t>
  </si>
  <si>
    <t>32.00</t>
  </si>
  <si>
    <t>32.31</t>
  </si>
  <si>
    <t>Res Churrasco</t>
  </si>
  <si>
    <t>25.56</t>
  </si>
  <si>
    <t>25.55</t>
  </si>
  <si>
    <t>25.46</t>
  </si>
  <si>
    <t>25.88</t>
  </si>
  <si>
    <t>25.92</t>
  </si>
  <si>
    <t>26.26</t>
  </si>
  <si>
    <t>26.24</t>
  </si>
  <si>
    <t>26.35</t>
  </si>
  <si>
    <t>26.59</t>
  </si>
  <si>
    <t>26.79</t>
  </si>
  <si>
    <t>26.90</t>
  </si>
  <si>
    <t>27.10</t>
  </si>
  <si>
    <t>Gallina eviscerada</t>
  </si>
  <si>
    <t>18.26</t>
  </si>
  <si>
    <t>18.16</t>
  </si>
  <si>
    <t>18.83</t>
  </si>
  <si>
    <t>19.41</t>
  </si>
  <si>
    <t>20.05</t>
  </si>
  <si>
    <t>20.45</t>
  </si>
  <si>
    <t>20.54</t>
  </si>
  <si>
    <t>20.43</t>
  </si>
  <si>
    <t>20.14</t>
  </si>
  <si>
    <t>20.28</t>
  </si>
  <si>
    <t>20.56</t>
  </si>
  <si>
    <t>Pollo eviscerado</t>
  </si>
  <si>
    <t>8.97</t>
  </si>
  <si>
    <t>8.57</t>
  </si>
  <si>
    <t>8.59</t>
  </si>
  <si>
    <t>8.77</t>
  </si>
  <si>
    <t>9.13</t>
  </si>
  <si>
    <t>9.47</t>
  </si>
  <si>
    <t>9.48</t>
  </si>
  <si>
    <t>9.63</t>
  </si>
  <si>
    <t>9.70</t>
  </si>
  <si>
    <t>10.07</t>
  </si>
  <si>
    <t>Nota : Precios promedio de productos incluidos en la canasta familiar, para el cálculo del Índice de Precios al Consumidor.</t>
  </si>
  <si>
    <t xml:space="preserve">           1/ Precio por filete.</t>
  </si>
  <si>
    <t xml:space="preserve">           2/ Precio por lata.</t>
  </si>
  <si>
    <t>Fuente: Instituto Nacional de Estadística e Informática-Dirección Técnica de Indicadores Económicos.</t>
  </si>
  <si>
    <t>PERÚ: INGRESO DE RECURSOS HIDROBIOLÓGICOS  AL MERCADO MAYORISTA PESQUERO DE VENTANILLA SEGÚN ESPECIE, 2022</t>
  </si>
  <si>
    <t>(TM)</t>
  </si>
  <si>
    <t>Clasificación / Especie</t>
  </si>
  <si>
    <t>Abr</t>
  </si>
  <si>
    <t>Pescados</t>
  </si>
  <si>
    <t>Perico</t>
  </si>
  <si>
    <t>Lisa</t>
  </si>
  <si>
    <t>Merluza</t>
  </si>
  <si>
    <t>Lorna</t>
  </si>
  <si>
    <t>Caballa</t>
  </si>
  <si>
    <t>Chiri</t>
  </si>
  <si>
    <t>Pejerrey</t>
  </si>
  <si>
    <t>Cachema</t>
  </si>
  <si>
    <t>Otros pescados</t>
  </si>
  <si>
    <t>Mariscos</t>
  </si>
  <si>
    <t>Pota</t>
  </si>
  <si>
    <t>Cangrejo</t>
  </si>
  <si>
    <t>Calamar</t>
  </si>
  <si>
    <t>Langostino</t>
  </si>
  <si>
    <t>Concha de abanico</t>
  </si>
  <si>
    <t>Concha negra</t>
  </si>
  <si>
    <t>Caracol</t>
  </si>
  <si>
    <t>-</t>
  </si>
  <si>
    <t>Almejas</t>
  </si>
  <si>
    <t>Camarón</t>
  </si>
  <si>
    <t>Mejillón</t>
  </si>
  <si>
    <t>Otros mariscos</t>
  </si>
  <si>
    <t>Vegetales y Otros</t>
  </si>
  <si>
    <t>Yuyos</t>
  </si>
  <si>
    <t>Erizo de Mar</t>
  </si>
  <si>
    <t>Pepino de Mar</t>
  </si>
  <si>
    <t>Fuente: Reportes diarios del Mercado Mayorista Pesquero de Ventanilla.</t>
  </si>
  <si>
    <t>PESCADOS</t>
  </si>
  <si>
    <t>MARISCOS</t>
  </si>
  <si>
    <t>VEGETALES</t>
  </si>
  <si>
    <t xml:space="preserve">                                            Fuente: Reportes diarios del Mercado Mayorista Pesquero de Ventanilla.</t>
  </si>
  <si>
    <t>PERÚ: INGRESO DE RECURSOS HIDROBIOLÓGICOS AL MERCADO MAYORISTA PESQUERO DE VILLA MARÍA DEL TRIUNFO SEGÚN ESPECIE, 2022</t>
  </si>
  <si>
    <t>Cangrejo/Jaiva</t>
  </si>
  <si>
    <t>Pulpo</t>
  </si>
  <si>
    <t>Fuente: Reportes diarios del Mercado Mayorista Pesquero de Villa María del Triunfo.</t>
  </si>
  <si>
    <t>OTRAS ESPECIES</t>
  </si>
  <si>
    <t>PERÚ: INGRESO DE RECURSOS HIDROBIOLÓGICOS A LOS MERCADOS MAYORISTAS PESQUEROS DE LAS REGIONES DEL NORTE SEGÚN ESPECIE, 2022</t>
  </si>
  <si>
    <t>Cabrilla</t>
  </si>
  <si>
    <t>Algas</t>
  </si>
  <si>
    <t>Fuente: Reportes diarios de los mercados de TERPESA (Piura), Mercado Modelo (Tumbes), Terminal Pesquero de Buenos Aires (La Libertad), ECOMPHISA (Lambayeque), Terminal Pesquero de Chimbote (Áncash) y Frigorífico Pesquero Municipal (Cajamarca).</t>
  </si>
  <si>
    <t xml:space="preserve">     Fuente: Reportes diarios de los mercados de TERPESA (Piura), Mercado Modelo (Tumbes), Terminal Pesquero de Buenos Aires (La Libertad), ECOMPHISA (Lambayeque), Terminal Pesquero de Chimbote (Áncash) y Frigorífico Pesquero Municipal (Cajamarca).</t>
  </si>
  <si>
    <t>PERÚ: INGRESO DE RECURSOS HIDROBIOLÓGICOS A LOS MERCADOS MAYORISTAS PESQUEROS DE LAS REGIONES DEL SUR SEGÚN ESPECIE, 2022</t>
  </si>
  <si>
    <t>Cabinza</t>
  </si>
  <si>
    <t>Camarón de río</t>
  </si>
  <si>
    <t>Erizo</t>
  </si>
  <si>
    <t>Fuente: Reportes diarios de los mercados de IPA José Olaya - Pisco (Ica), San Pedro de Río Seco (Arequipa) y Mercado Mayorista Miguel Grau (Tacna).</t>
  </si>
  <si>
    <t xml:space="preserve">                      Fuente: Reportes diarios de los mercados de IPA José Olaya - Pisco (Ica), San Pedro de Río Seco (Arequipa) y Mercado Mayorista Miguel Grau (Tacna).</t>
  </si>
  <si>
    <t>PERÚ: INGRESO DE RECURSOS HIDROBIOLÓGICOS A LOS MERCADOS MAYORISTAS PESQUEROS DE LAS REGIONES LORETO Y UCAYALI SEGÚN ESPECIE, 2022</t>
  </si>
  <si>
    <t>Boquichico</t>
  </si>
  <si>
    <t>Doncella (amazónica)</t>
  </si>
  <si>
    <t>Palometa (amazónica)</t>
  </si>
  <si>
    <t>Sábalo</t>
  </si>
  <si>
    <t>Corvina (amazónica)</t>
  </si>
  <si>
    <t>Bagre (amazónico)</t>
  </si>
  <si>
    <t>Gamitana</t>
  </si>
  <si>
    <t>Carachama</t>
  </si>
  <si>
    <t>Sardina (amazónica)</t>
  </si>
  <si>
    <t>Acarahuazú</t>
  </si>
  <si>
    <t>Tucunaré</t>
  </si>
  <si>
    <t>Maparate</t>
  </si>
  <si>
    <t>Dorado (amazónico)</t>
  </si>
  <si>
    <t xml:space="preserve">Lisa cuatro bandas </t>
  </si>
  <si>
    <t xml:space="preserve">Ashara </t>
  </si>
  <si>
    <t>Llambina</t>
  </si>
  <si>
    <t>Mota</t>
  </si>
  <si>
    <t>Fuente: Reportes diarios del Mercado Modelo de Iquitos y Mercado de Pucallpa.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</si>
</sst>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0_);_(* \(#,##0.0000\);_(* &quot;-&quot;??_);_(@_)"/>
    <numFmt numFmtId="167" formatCode="#,##0.0000"/>
    <numFmt numFmtId="168" formatCode="\$#,##0\ ;\(\$#,##0\)"/>
    <numFmt numFmtId="169" formatCode="##\ ##0.00"/>
    <numFmt numFmtId="170" formatCode="#\ ##0.00"/>
    <numFmt numFmtId="171" formatCode="#\ ##0"/>
  </numFmts>
  <fonts count="3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11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rgb="FFC00000"/>
      <name val="Arial"/>
      <family val="2"/>
    </font>
    <font>
      <sz val="10"/>
      <color theme="1" tint="0.249977111117893"/>
      <name val="Arial"/>
      <family val="2"/>
    </font>
    <font>
      <sz val="9"/>
      <color theme="3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1A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" fontId="5" fillId="2" borderId="0" applyFont="0" applyFill="0" applyBorder="0" applyAlignment="0" applyProtection="0"/>
    <xf numFmtId="168" fontId="5" fillId="2" borderId="0" applyFont="0" applyFill="0" applyBorder="0" applyAlignment="0" applyProtection="0"/>
    <xf numFmtId="0" fontId="5" fillId="2" borderId="0" applyFont="0" applyFill="0" applyBorder="0" applyAlignment="0" applyProtection="0"/>
    <xf numFmtId="0" fontId="9" fillId="2" borderId="0" applyProtection="0"/>
    <xf numFmtId="0" fontId="10" fillId="2" borderId="0" applyProtection="0"/>
    <xf numFmtId="2" fontId="5" fillId="2" borderId="0" applyFont="0" applyFill="0" applyBorder="0" applyAlignment="0" applyProtection="0"/>
    <xf numFmtId="0" fontId="2" fillId="2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43" fontId="34" fillId="0" borderId="0" applyFont="0" applyFill="0" applyBorder="0" applyAlignment="0" applyProtection="0"/>
  </cellStyleXfs>
  <cellXfs count="202">
    <xf numFmtId="0" fontId="0" fillId="0" borderId="0" xfId="0"/>
    <xf numFmtId="4" fontId="1" fillId="0" borderId="0" xfId="9" applyNumberFormat="1" applyFont="1" applyAlignment="1">
      <alignment vertical="center"/>
    </xf>
    <xf numFmtId="4" fontId="3" fillId="0" borderId="0" xfId="9" applyNumberFormat="1" applyFont="1" applyAlignment="1">
      <alignment vertical="center"/>
    </xf>
    <xf numFmtId="4" fontId="4" fillId="0" borderId="0" xfId="9" applyNumberFormat="1" applyFont="1" applyAlignment="1">
      <alignment vertical="center"/>
    </xf>
    <xf numFmtId="4" fontId="8" fillId="0" borderId="1" xfId="9" applyNumberFormat="1" applyFont="1" applyBorder="1" applyAlignment="1">
      <alignment vertical="center"/>
    </xf>
    <xf numFmtId="4" fontId="8" fillId="0" borderId="2" xfId="9" applyNumberFormat="1" applyFont="1" applyBorder="1" applyAlignment="1">
      <alignment vertical="center"/>
    </xf>
    <xf numFmtId="4" fontId="4" fillId="0" borderId="2" xfId="9" applyNumberFormat="1" applyFont="1" applyBorder="1" applyAlignment="1">
      <alignment vertical="center"/>
    </xf>
    <xf numFmtId="4" fontId="8" fillId="0" borderId="3" xfId="9" applyNumberFormat="1" applyFont="1" applyBorder="1" applyAlignment="1">
      <alignment vertical="center"/>
    </xf>
    <xf numFmtId="4" fontId="6" fillId="0" borderId="0" xfId="9" applyNumberFormat="1" applyFont="1" applyAlignment="1">
      <alignment vertical="center"/>
    </xf>
    <xf numFmtId="4" fontId="17" fillId="0" borderId="0" xfId="9" applyNumberFormat="1" applyFont="1" applyAlignment="1">
      <alignment vertical="center"/>
    </xf>
    <xf numFmtId="4" fontId="18" fillId="0" borderId="0" xfId="9" applyNumberFormat="1" applyFont="1" applyAlignment="1">
      <alignment vertical="center"/>
    </xf>
    <xf numFmtId="4" fontId="19" fillId="0" borderId="0" xfId="9" applyNumberFormat="1" applyFont="1" applyAlignment="1">
      <alignment vertical="center"/>
    </xf>
    <xf numFmtId="4" fontId="20" fillId="0" borderId="0" xfId="9" applyNumberFormat="1" applyFont="1" applyAlignment="1">
      <alignment vertical="center"/>
    </xf>
    <xf numFmtId="4" fontId="5" fillId="0" borderId="0" xfId="9" applyNumberFormat="1" applyAlignment="1">
      <alignment vertical="center"/>
    </xf>
    <xf numFmtId="4" fontId="21" fillId="0" borderId="0" xfId="9" applyNumberFormat="1" applyFont="1" applyAlignment="1">
      <alignment vertical="center"/>
    </xf>
    <xf numFmtId="4" fontId="22" fillId="0" borderId="0" xfId="9" applyNumberFormat="1" applyFont="1" applyAlignment="1">
      <alignment vertical="center"/>
    </xf>
    <xf numFmtId="4" fontId="3" fillId="0" borderId="6" xfId="9" applyNumberFormat="1" applyFont="1" applyBorder="1" applyAlignment="1">
      <alignment vertical="center"/>
    </xf>
    <xf numFmtId="4" fontId="3" fillId="3" borderId="6" xfId="9" applyNumberFormat="1" applyFont="1" applyFill="1" applyBorder="1" applyAlignment="1">
      <alignment horizontal="right" vertical="center"/>
    </xf>
    <xf numFmtId="4" fontId="4" fillId="0" borderId="6" xfId="9" applyNumberFormat="1" applyFont="1" applyBorder="1" applyAlignment="1">
      <alignment vertical="center"/>
    </xf>
    <xf numFmtId="4" fontId="3" fillId="3" borderId="6" xfId="9" applyNumberFormat="1" applyFont="1" applyFill="1" applyBorder="1" applyAlignment="1">
      <alignment vertical="center"/>
    </xf>
    <xf numFmtId="4" fontId="4" fillId="0" borderId="1" xfId="9" applyNumberFormat="1" applyFont="1" applyBorder="1" applyAlignment="1">
      <alignment vertical="center"/>
    </xf>
    <xf numFmtId="4" fontId="4" fillId="0" borderId="3" xfId="9" applyNumberFormat="1" applyFont="1" applyBorder="1" applyAlignment="1">
      <alignment vertical="center"/>
    </xf>
    <xf numFmtId="169" fontId="4" fillId="0" borderId="2" xfId="9" applyNumberFormat="1" applyFont="1" applyBorder="1" applyAlignment="1">
      <alignment vertical="center"/>
    </xf>
    <xf numFmtId="169" fontId="8" fillId="0" borderId="2" xfId="9" applyNumberFormat="1" applyFont="1" applyBorder="1" applyAlignment="1">
      <alignment horizontal="right" vertical="center"/>
    </xf>
    <xf numFmtId="4" fontId="23" fillId="0" borderId="0" xfId="9" applyNumberFormat="1" applyFont="1" applyAlignment="1">
      <alignment vertical="center"/>
    </xf>
    <xf numFmtId="4" fontId="24" fillId="0" borderId="0" xfId="9" applyNumberFormat="1" applyFont="1" applyAlignment="1">
      <alignment vertical="center"/>
    </xf>
    <xf numFmtId="167" fontId="21" fillId="0" borderId="0" xfId="9" applyNumberFormat="1" applyFont="1" applyAlignment="1">
      <alignment vertical="center"/>
    </xf>
    <xf numFmtId="4" fontId="25" fillId="0" borderId="0" xfId="9" applyNumberFormat="1" applyFont="1" applyAlignment="1">
      <alignment vertical="center"/>
    </xf>
    <xf numFmtId="4" fontId="3" fillId="3" borderId="8" xfId="9" applyNumberFormat="1" applyFont="1" applyFill="1" applyBorder="1" applyAlignment="1">
      <alignment vertical="center"/>
    </xf>
    <xf numFmtId="3" fontId="5" fillId="0" borderId="0" xfId="9" applyNumberFormat="1" applyAlignment="1">
      <alignment vertical="center"/>
    </xf>
    <xf numFmtId="166" fontId="1" fillId="0" borderId="0" xfId="8" applyNumberFormat="1" applyFont="1" applyAlignment="1">
      <alignment vertical="center"/>
    </xf>
    <xf numFmtId="3" fontId="4" fillId="0" borderId="0" xfId="9" applyNumberFormat="1" applyFont="1" applyAlignment="1">
      <alignment vertical="center"/>
    </xf>
    <xf numFmtId="4" fontId="26" fillId="0" borderId="0" xfId="9" applyNumberFormat="1" applyFont="1" applyAlignment="1">
      <alignment vertical="center"/>
    </xf>
    <xf numFmtId="4" fontId="27" fillId="0" borderId="0" xfId="9" applyNumberFormat="1" applyFont="1" applyAlignment="1">
      <alignment vertical="center"/>
    </xf>
    <xf numFmtId="4" fontId="28" fillId="0" borderId="0" xfId="9" applyNumberFormat="1" applyFont="1" applyAlignment="1">
      <alignment vertical="center"/>
    </xf>
    <xf numFmtId="3" fontId="1" fillId="0" borderId="0" xfId="9" applyNumberFormat="1" applyFont="1"/>
    <xf numFmtId="3" fontId="1" fillId="0" borderId="0" xfId="9" applyNumberFormat="1" applyFont="1" applyAlignment="1">
      <alignment horizontal="right"/>
    </xf>
    <xf numFmtId="3" fontId="1" fillId="4" borderId="0" xfId="9" applyNumberFormat="1" applyFont="1" applyFill="1" applyAlignment="1">
      <alignment horizontal="right"/>
    </xf>
    <xf numFmtId="3" fontId="1" fillId="4" borderId="0" xfId="9" applyNumberFormat="1" applyFont="1" applyFill="1"/>
    <xf numFmtId="3" fontId="13" fillId="4" borderId="0" xfId="9" applyNumberFormat="1" applyFont="1" applyFill="1"/>
    <xf numFmtId="3" fontId="3" fillId="0" borderId="0" xfId="9" applyNumberFormat="1" applyFont="1" applyAlignment="1">
      <alignment vertical="center"/>
    </xf>
    <xf numFmtId="3" fontId="3" fillId="0" borderId="0" xfId="9" applyNumberFormat="1" applyFont="1" applyAlignment="1">
      <alignment horizontal="right" vertical="center"/>
    </xf>
    <xf numFmtId="3" fontId="3" fillId="4" borderId="0" xfId="9" applyNumberFormat="1" applyFont="1" applyFill="1" applyAlignment="1">
      <alignment horizontal="right" vertical="center"/>
    </xf>
    <xf numFmtId="3" fontId="3" fillId="4" borderId="0" xfId="9" applyNumberFormat="1" applyFont="1" applyFill="1" applyAlignment="1">
      <alignment vertical="center"/>
    </xf>
    <xf numFmtId="3" fontId="14" fillId="4" borderId="0" xfId="9" applyNumberFormat="1" applyFont="1" applyFill="1" applyAlignment="1">
      <alignment vertical="center"/>
    </xf>
    <xf numFmtId="3" fontId="3" fillId="0" borderId="0" xfId="9" applyNumberFormat="1" applyFont="1"/>
    <xf numFmtId="3" fontId="3" fillId="0" borderId="0" xfId="9" applyNumberFormat="1" applyFont="1" applyAlignment="1">
      <alignment horizontal="right"/>
    </xf>
    <xf numFmtId="3" fontId="3" fillId="4" borderId="0" xfId="9" applyNumberFormat="1" applyFont="1" applyFill="1" applyAlignment="1">
      <alignment horizontal="right"/>
    </xf>
    <xf numFmtId="3" fontId="3" fillId="4" borderId="0" xfId="9" applyNumberFormat="1" applyFont="1" applyFill="1"/>
    <xf numFmtId="3" fontId="14" fillId="4" borderId="0" xfId="9" applyNumberFormat="1" applyFont="1" applyFill="1"/>
    <xf numFmtId="3" fontId="4" fillId="0" borderId="0" xfId="9" applyNumberFormat="1" applyFont="1"/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Alignment="1">
      <alignment horizontal="right"/>
    </xf>
    <xf numFmtId="3" fontId="4" fillId="4" borderId="0" xfId="9" applyNumberFormat="1" applyFont="1" applyFill="1"/>
    <xf numFmtId="3" fontId="11" fillId="4" borderId="0" xfId="9" applyNumberFormat="1" applyFont="1" applyFill="1"/>
    <xf numFmtId="3" fontId="3" fillId="6" borderId="0" xfId="9" applyNumberFormat="1" applyFont="1" applyFill="1" applyAlignment="1">
      <alignment vertical="center"/>
    </xf>
    <xf numFmtId="3" fontId="4" fillId="7" borderId="0" xfId="9" applyNumberFormat="1" applyFont="1" applyFill="1"/>
    <xf numFmtId="0" fontId="4" fillId="4" borderId="0" xfId="9" applyFont="1" applyFill="1" applyAlignment="1">
      <alignment horizontal="right"/>
    </xf>
    <xf numFmtId="0" fontId="4" fillId="4" borderId="0" xfId="9" applyFont="1" applyFill="1"/>
    <xf numFmtId="4" fontId="4" fillId="4" borderId="0" xfId="9" applyNumberFormat="1" applyFont="1" applyFill="1"/>
    <xf numFmtId="49" fontId="4" fillId="4" borderId="0" xfId="9" applyNumberFormat="1" applyFont="1" applyFill="1" applyAlignment="1">
      <alignment horizontal="right"/>
    </xf>
    <xf numFmtId="165" fontId="4" fillId="4" borderId="0" xfId="9" applyNumberFormat="1" applyFont="1" applyFill="1" applyAlignment="1">
      <alignment horizontal="right"/>
    </xf>
    <xf numFmtId="3" fontId="5" fillId="0" borderId="0" xfId="9" applyNumberFormat="1"/>
    <xf numFmtId="3" fontId="5" fillId="0" borderId="0" xfId="9" applyNumberFormat="1" applyAlignment="1">
      <alignment horizontal="right"/>
    </xf>
    <xf numFmtId="3" fontId="5" fillId="4" borderId="0" xfId="9" applyNumberFormat="1" applyFill="1" applyAlignment="1">
      <alignment horizontal="right"/>
    </xf>
    <xf numFmtId="3" fontId="5" fillId="4" borderId="0" xfId="9" applyNumberFormat="1" applyFill="1"/>
    <xf numFmtId="3" fontId="12" fillId="4" borderId="0" xfId="9" applyNumberFormat="1" applyFont="1" applyFill="1"/>
    <xf numFmtId="3" fontId="6" fillId="0" borderId="0" xfId="9" applyNumberFormat="1" applyFont="1"/>
    <xf numFmtId="3" fontId="6" fillId="0" borderId="0" xfId="9" applyNumberFormat="1" applyFont="1" applyAlignment="1">
      <alignment horizontal="right"/>
    </xf>
    <xf numFmtId="3" fontId="6" fillId="4" borderId="0" xfId="9" applyNumberFormat="1" applyFont="1" applyFill="1" applyAlignment="1">
      <alignment horizontal="right"/>
    </xf>
    <xf numFmtId="3" fontId="6" fillId="4" borderId="0" xfId="9" applyNumberFormat="1" applyFont="1" applyFill="1"/>
    <xf numFmtId="3" fontId="15" fillId="4" borderId="0" xfId="9" applyNumberFormat="1" applyFont="1" applyFill="1"/>
    <xf numFmtId="3" fontId="29" fillId="0" borderId="0" xfId="9" applyNumberFormat="1" applyFont="1"/>
    <xf numFmtId="3" fontId="29" fillId="0" borderId="0" xfId="9" applyNumberFormat="1" applyFont="1" applyAlignment="1">
      <alignment horizontal="right"/>
    </xf>
    <xf numFmtId="3" fontId="29" fillId="4" borderId="0" xfId="9" applyNumberFormat="1" applyFont="1" applyFill="1" applyAlignment="1">
      <alignment horizontal="right"/>
    </xf>
    <xf numFmtId="3" fontId="29" fillId="4" borderId="0" xfId="9" applyNumberFormat="1" applyFont="1" applyFill="1"/>
    <xf numFmtId="3" fontId="30" fillId="4" borderId="0" xfId="9" applyNumberFormat="1" applyFont="1" applyFill="1" applyAlignment="1">
      <alignment horizontal="right"/>
    </xf>
    <xf numFmtId="3" fontId="30" fillId="4" borderId="0" xfId="9" applyNumberFormat="1" applyFont="1" applyFill="1"/>
    <xf numFmtId="3" fontId="30" fillId="4" borderId="0" xfId="9" applyNumberFormat="1" applyFont="1" applyFill="1" applyAlignment="1">
      <alignment horizontal="center"/>
    </xf>
    <xf numFmtId="3" fontId="30" fillId="4" borderId="0" xfId="9" applyNumberFormat="1" applyFont="1" applyFill="1" applyAlignment="1">
      <alignment horizontal="left"/>
    </xf>
    <xf numFmtId="3" fontId="29" fillId="4" borderId="0" xfId="9" applyNumberFormat="1" applyFont="1" applyFill="1" applyAlignment="1">
      <alignment horizontal="left"/>
    </xf>
    <xf numFmtId="4" fontId="29" fillId="4" borderId="0" xfId="9" applyNumberFormat="1" applyFont="1" applyFill="1" applyAlignment="1">
      <alignment horizontal="right"/>
    </xf>
    <xf numFmtId="4" fontId="29" fillId="0" borderId="0" xfId="9" applyNumberFormat="1" applyFont="1" applyAlignment="1">
      <alignment horizontal="right"/>
    </xf>
    <xf numFmtId="165" fontId="29" fillId="0" borderId="0" xfId="9" applyNumberFormat="1" applyFont="1" applyAlignment="1">
      <alignment horizontal="right"/>
    </xf>
    <xf numFmtId="3" fontId="12" fillId="0" borderId="0" xfId="9" applyNumberFormat="1" applyFont="1"/>
    <xf numFmtId="3" fontId="12" fillId="0" borderId="0" xfId="9" applyNumberFormat="1" applyFont="1" applyAlignment="1">
      <alignment horizontal="right"/>
    </xf>
    <xf numFmtId="0" fontId="5" fillId="0" borderId="0" xfId="9"/>
    <xf numFmtId="0" fontId="3" fillId="0" borderId="0" xfId="9" applyFont="1" applyAlignment="1">
      <alignment vertical="center"/>
    </xf>
    <xf numFmtId="0" fontId="3" fillId="0" borderId="0" xfId="9" applyFont="1"/>
    <xf numFmtId="0" fontId="4" fillId="0" borderId="0" xfId="9" applyFont="1"/>
    <xf numFmtId="0" fontId="4" fillId="0" borderId="1" xfId="9" applyFont="1" applyBorder="1"/>
    <xf numFmtId="0" fontId="4" fillId="0" borderId="2" xfId="9" applyFont="1" applyBorder="1"/>
    <xf numFmtId="0" fontId="4" fillId="0" borderId="2" xfId="9" applyFont="1" applyBorder="1" applyAlignment="1">
      <alignment horizontal="right"/>
    </xf>
    <xf numFmtId="0" fontId="4" fillId="0" borderId="3" xfId="9" applyFont="1" applyBorder="1"/>
    <xf numFmtId="0" fontId="6" fillId="0" borderId="0" xfId="9" applyFont="1"/>
    <xf numFmtId="3" fontId="4" fillId="8" borderId="0" xfId="9" applyNumberFormat="1" applyFont="1" applyFill="1"/>
    <xf numFmtId="4" fontId="23" fillId="0" borderId="0" xfId="9" applyNumberFormat="1" applyFont="1"/>
    <xf numFmtId="4" fontId="1" fillId="0" borderId="0" xfId="9" applyNumberFormat="1" applyFont="1"/>
    <xf numFmtId="4" fontId="1" fillId="3" borderId="4" xfId="9" applyNumberFormat="1" applyFont="1" applyFill="1" applyBorder="1" applyAlignment="1">
      <alignment horizontal="center" vertical="center"/>
    </xf>
    <xf numFmtId="4" fontId="1" fillId="0" borderId="5" xfId="9" applyNumberFormat="1" applyFont="1" applyBorder="1" applyAlignment="1">
      <alignment vertical="center"/>
    </xf>
    <xf numFmtId="4" fontId="1" fillId="0" borderId="6" xfId="9" applyNumberFormat="1" applyFont="1" applyBorder="1" applyAlignment="1">
      <alignment vertical="center"/>
    </xf>
    <xf numFmtId="169" fontId="1" fillId="3" borderId="0" xfId="9" applyNumberFormat="1" applyFont="1" applyFill="1" applyAlignment="1">
      <alignment horizontal="right" vertical="center"/>
    </xf>
    <xf numFmtId="169" fontId="1" fillId="3" borderId="6" xfId="9" applyNumberFormat="1" applyFont="1" applyFill="1" applyBorder="1" applyAlignment="1">
      <alignment horizontal="right" vertical="center"/>
    </xf>
    <xf numFmtId="4" fontId="5" fillId="0" borderId="5" xfId="9" applyNumberFormat="1" applyBorder="1" applyAlignment="1">
      <alignment vertical="center"/>
    </xf>
    <xf numFmtId="169" fontId="5" fillId="0" borderId="0" xfId="9" applyNumberFormat="1" applyAlignment="1">
      <alignment horizontal="right" vertical="center"/>
    </xf>
    <xf numFmtId="169" fontId="5" fillId="0" borderId="6" xfId="9" applyNumberFormat="1" applyBorder="1" applyAlignment="1">
      <alignment horizontal="right" vertical="center"/>
    </xf>
    <xf numFmtId="4" fontId="1" fillId="3" borderId="5" xfId="9" applyNumberFormat="1" applyFont="1" applyFill="1" applyBorder="1" applyAlignment="1">
      <alignment vertical="center"/>
    </xf>
    <xf numFmtId="4" fontId="1" fillId="3" borderId="0" xfId="9" applyNumberFormat="1" applyFont="1" applyFill="1" applyAlignment="1">
      <alignment vertical="center"/>
    </xf>
    <xf numFmtId="0" fontId="5" fillId="0" borderId="0" xfId="9" applyAlignment="1">
      <alignment vertical="center"/>
    </xf>
    <xf numFmtId="169" fontId="5" fillId="0" borderId="6" xfId="9" quotePrefix="1" applyNumberFormat="1" applyBorder="1" applyAlignment="1">
      <alignment horizontal="right" vertical="center"/>
    </xf>
    <xf numFmtId="4" fontId="5" fillId="0" borderId="1" xfId="9" applyNumberFormat="1" applyBorder="1" applyAlignment="1">
      <alignment vertical="center"/>
    </xf>
    <xf numFmtId="4" fontId="5" fillId="0" borderId="2" xfId="9" applyNumberFormat="1" applyBorder="1" applyAlignment="1">
      <alignment vertical="center"/>
    </xf>
    <xf numFmtId="4" fontId="5" fillId="0" borderId="3" xfId="9" applyNumberFormat="1" applyBorder="1" applyAlignment="1">
      <alignment vertical="center"/>
    </xf>
    <xf numFmtId="3" fontId="6" fillId="0" borderId="0" xfId="9" applyNumberFormat="1" applyFont="1" applyAlignment="1">
      <alignment vertical="center"/>
    </xf>
    <xf numFmtId="169" fontId="5" fillId="0" borderId="0" xfId="9" applyNumberFormat="1" applyAlignment="1">
      <alignment vertical="center"/>
    </xf>
    <xf numFmtId="169" fontId="5" fillId="0" borderId="6" xfId="9" applyNumberFormat="1" applyBorder="1" applyAlignment="1">
      <alignment vertical="center"/>
    </xf>
    <xf numFmtId="0" fontId="5" fillId="0" borderId="0" xfId="9" applyAlignment="1">
      <alignment horizontal="left" vertical="center"/>
    </xf>
    <xf numFmtId="4" fontId="31" fillId="0" borderId="0" xfId="9" applyNumberFormat="1" applyFont="1" applyAlignment="1">
      <alignment vertical="center"/>
    </xf>
    <xf numFmtId="4" fontId="1" fillId="3" borderId="7" xfId="9" applyNumberFormat="1" applyFont="1" applyFill="1" applyBorder="1" applyAlignment="1">
      <alignment horizontal="center" vertical="center"/>
    </xf>
    <xf numFmtId="3" fontId="1" fillId="5" borderId="4" xfId="9" applyNumberFormat="1" applyFont="1" applyFill="1" applyBorder="1" applyAlignment="1">
      <alignment horizontal="center" vertical="center"/>
    </xf>
    <xf numFmtId="3" fontId="1" fillId="0" borderId="5" xfId="9" applyNumberFormat="1" applyFont="1" applyBorder="1"/>
    <xf numFmtId="3" fontId="1" fillId="0" borderId="6" xfId="9" applyNumberFormat="1" applyFont="1" applyBorder="1" applyAlignment="1">
      <alignment horizontal="right"/>
    </xf>
    <xf numFmtId="3" fontId="1" fillId="5" borderId="6" xfId="9" applyNumberFormat="1" applyFont="1" applyFill="1" applyBorder="1" applyAlignment="1">
      <alignment horizontal="right" vertical="center"/>
    </xf>
    <xf numFmtId="3" fontId="1" fillId="5" borderId="5" xfId="9" applyNumberFormat="1" applyFont="1" applyFill="1" applyBorder="1" applyAlignment="1">
      <alignment vertical="center"/>
    </xf>
    <xf numFmtId="3" fontId="1" fillId="5" borderId="0" xfId="9" applyNumberFormat="1" applyFont="1" applyFill="1" applyAlignment="1">
      <alignment vertical="center"/>
    </xf>
    <xf numFmtId="3" fontId="1" fillId="8" borderId="0" xfId="9" applyNumberFormat="1" applyFont="1" applyFill="1" applyAlignment="1">
      <alignment vertical="center"/>
    </xf>
    <xf numFmtId="3" fontId="1" fillId="8" borderId="6" xfId="9" applyNumberFormat="1" applyFont="1" applyFill="1" applyBorder="1" applyAlignment="1">
      <alignment horizontal="right" vertical="center"/>
    </xf>
    <xf numFmtId="3" fontId="1" fillId="8" borderId="0" xfId="9" applyNumberFormat="1" applyFont="1" applyFill="1"/>
    <xf numFmtId="3" fontId="1" fillId="8" borderId="6" xfId="9" applyNumberFormat="1" applyFont="1" applyFill="1" applyBorder="1" applyAlignment="1">
      <alignment horizontal="right"/>
    </xf>
    <xf numFmtId="3" fontId="1" fillId="5" borderId="6" xfId="9" applyNumberFormat="1" applyFont="1" applyFill="1" applyBorder="1" applyAlignment="1">
      <alignment vertical="center"/>
    </xf>
    <xf numFmtId="3" fontId="1" fillId="0" borderId="5" xfId="9" applyNumberFormat="1" applyFont="1" applyBorder="1" applyAlignment="1">
      <alignment vertical="center"/>
    </xf>
    <xf numFmtId="3" fontId="1" fillId="0" borderId="0" xfId="9" applyNumberFormat="1" applyFont="1" applyAlignment="1">
      <alignment vertical="center"/>
    </xf>
    <xf numFmtId="3" fontId="1" fillId="0" borderId="6" xfId="9" applyNumberFormat="1" applyFont="1" applyBorder="1" applyAlignment="1">
      <alignment vertical="center"/>
    </xf>
    <xf numFmtId="0" fontId="1" fillId="5" borderId="4" xfId="9" applyFont="1" applyFill="1" applyBorder="1" applyAlignment="1">
      <alignment horizontal="center" vertical="center"/>
    </xf>
    <xf numFmtId="0" fontId="1" fillId="0" borderId="5" xfId="9" applyFont="1" applyBorder="1"/>
    <xf numFmtId="0" fontId="1" fillId="0" borderId="0" xfId="9" applyFont="1"/>
    <xf numFmtId="0" fontId="1" fillId="0" borderId="6" xfId="9" applyFont="1" applyBorder="1"/>
    <xf numFmtId="0" fontId="1" fillId="5" borderId="5" xfId="9" applyFont="1" applyFill="1" applyBorder="1"/>
    <xf numFmtId="0" fontId="1" fillId="5" borderId="0" xfId="9" applyFont="1" applyFill="1" applyAlignment="1">
      <alignment horizontal="left"/>
    </xf>
    <xf numFmtId="0" fontId="1" fillId="5" borderId="0" xfId="9" applyFont="1" applyFill="1"/>
    <xf numFmtId="2" fontId="1" fillId="5" borderId="0" xfId="9" applyNumberFormat="1" applyFont="1" applyFill="1"/>
    <xf numFmtId="0" fontId="1" fillId="5" borderId="6" xfId="9" applyFont="1" applyFill="1" applyBorder="1"/>
    <xf numFmtId="2" fontId="1" fillId="5" borderId="6" xfId="9" applyNumberFormat="1" applyFont="1" applyFill="1" applyBorder="1"/>
    <xf numFmtId="3" fontId="5" fillId="0" borderId="2" xfId="9" applyNumberFormat="1" applyBorder="1" applyAlignment="1">
      <alignment horizontal="right"/>
    </xf>
    <xf numFmtId="3" fontId="5" fillId="0" borderId="2" xfId="9" applyNumberFormat="1" applyBorder="1"/>
    <xf numFmtId="3" fontId="5" fillId="0" borderId="1" xfId="9" applyNumberFormat="1" applyBorder="1"/>
    <xf numFmtId="3" fontId="5" fillId="0" borderId="5" xfId="9" applyNumberFormat="1" applyBorder="1"/>
    <xf numFmtId="3" fontId="5" fillId="0" borderId="6" xfId="9" applyNumberFormat="1" applyBorder="1" applyAlignment="1">
      <alignment horizontal="right"/>
    </xf>
    <xf numFmtId="3" fontId="5" fillId="8" borderId="5" xfId="9" applyNumberFormat="1" applyFill="1" applyBorder="1"/>
    <xf numFmtId="3" fontId="5" fillId="0" borderId="0" xfId="9" applyNumberFormat="1" applyAlignment="1">
      <alignment horizontal="left" indent="1"/>
    </xf>
    <xf numFmtId="3" fontId="5" fillId="8" borderId="0" xfId="9" applyNumberFormat="1" applyFill="1"/>
    <xf numFmtId="3" fontId="5" fillId="4" borderId="5" xfId="9" applyNumberFormat="1" applyFill="1" applyBorder="1"/>
    <xf numFmtId="3" fontId="5" fillId="4" borderId="0" xfId="9" applyNumberFormat="1" applyFill="1" applyAlignment="1">
      <alignment horizontal="left" indent="1"/>
    </xf>
    <xf numFmtId="3" fontId="5" fillId="4" borderId="6" xfId="9" applyNumberFormat="1" applyFill="1" applyBorder="1" applyAlignment="1">
      <alignment horizontal="right"/>
    </xf>
    <xf numFmtId="3" fontId="5" fillId="8" borderId="6" xfId="9" applyNumberFormat="1" applyFill="1" applyBorder="1" applyAlignment="1">
      <alignment horizontal="right"/>
    </xf>
    <xf numFmtId="49" fontId="5" fillId="0" borderId="0" xfId="9" applyNumberFormat="1"/>
    <xf numFmtId="0" fontId="5" fillId="0" borderId="5" xfId="9" applyBorder="1"/>
    <xf numFmtId="0" fontId="5" fillId="0" borderId="6" xfId="9" applyBorder="1"/>
    <xf numFmtId="0" fontId="5" fillId="0" borderId="0" xfId="9" applyAlignment="1">
      <alignment horizontal="left"/>
    </xf>
    <xf numFmtId="2" fontId="5" fillId="0" borderId="6" xfId="9" applyNumberFormat="1" applyBorder="1"/>
    <xf numFmtId="0" fontId="5" fillId="4" borderId="0" xfId="11" applyFill="1"/>
    <xf numFmtId="43" fontId="5" fillId="0" borderId="0" xfId="12" applyFont="1" applyAlignment="1">
      <alignment horizontal="right" vertical="center"/>
    </xf>
    <xf numFmtId="43" fontId="5" fillId="0" borderId="6" xfId="12" applyFont="1" applyBorder="1" applyAlignment="1">
      <alignment horizontal="right" vertical="center"/>
    </xf>
    <xf numFmtId="43" fontId="5" fillId="0" borderId="0" xfId="12" applyFont="1" applyFill="1" applyAlignment="1">
      <alignment horizontal="right" vertical="center"/>
    </xf>
    <xf numFmtId="43" fontId="5" fillId="0" borderId="6" xfId="12" applyFont="1" applyFill="1" applyBorder="1" applyAlignment="1">
      <alignment horizontal="right" vertical="center"/>
    </xf>
    <xf numFmtId="4" fontId="1" fillId="3" borderId="0" xfId="9" applyNumberFormat="1" applyFont="1" applyFill="1" applyAlignment="1">
      <alignment horizontal="right" vertical="center"/>
    </xf>
    <xf numFmtId="4" fontId="5" fillId="0" borderId="0" xfId="9" applyNumberFormat="1" applyAlignment="1">
      <alignment horizontal="right" vertical="center"/>
    </xf>
    <xf numFmtId="4" fontId="5" fillId="0" borderId="6" xfId="9" applyNumberFormat="1" applyBorder="1" applyAlignment="1">
      <alignment horizontal="right" vertical="center"/>
    </xf>
    <xf numFmtId="4" fontId="1" fillId="3" borderId="6" xfId="9" applyNumberFormat="1" applyFont="1" applyFill="1" applyBorder="1" applyAlignment="1">
      <alignment horizontal="right" vertical="center"/>
    </xf>
    <xf numFmtId="171" fontId="5" fillId="0" borderId="0" xfId="9" applyNumberFormat="1" applyAlignment="1">
      <alignment horizontal="right" vertical="center"/>
    </xf>
    <xf numFmtId="171" fontId="1" fillId="5" borderId="0" xfId="9" applyNumberFormat="1" applyFont="1" applyFill="1" applyAlignment="1">
      <alignment horizontal="right" vertical="center"/>
    </xf>
    <xf numFmtId="171" fontId="5" fillId="0" borderId="0" xfId="9" applyNumberFormat="1" applyAlignment="1">
      <alignment horizontal="right"/>
    </xf>
    <xf numFmtId="171" fontId="1" fillId="8" borderId="0" xfId="9" applyNumberFormat="1" applyFont="1" applyFill="1" applyAlignment="1">
      <alignment horizontal="right" vertical="center"/>
    </xf>
    <xf numFmtId="171" fontId="5" fillId="0" borderId="0" xfId="9" applyNumberFormat="1"/>
    <xf numFmtId="171" fontId="1" fillId="8" borderId="0" xfId="9" applyNumberFormat="1" applyFont="1" applyFill="1" applyAlignment="1">
      <alignment horizontal="right"/>
    </xf>
    <xf numFmtId="171" fontId="5" fillId="4" borderId="0" xfId="9" applyNumberFormat="1" applyFill="1" applyAlignment="1">
      <alignment horizontal="right"/>
    </xf>
    <xf numFmtId="171" fontId="5" fillId="4" borderId="0" xfId="9" applyNumberFormat="1" applyFill="1"/>
    <xf numFmtId="171" fontId="1" fillId="5" borderId="0" xfId="9" applyNumberFormat="1" applyFont="1" applyFill="1" applyAlignment="1">
      <alignment vertical="center"/>
    </xf>
    <xf numFmtId="171" fontId="1" fillId="0" borderId="0" xfId="9" applyNumberFormat="1" applyFont="1" applyAlignment="1">
      <alignment vertical="center"/>
    </xf>
    <xf numFmtId="170" fontId="5" fillId="0" borderId="0" xfId="9" applyNumberFormat="1" applyAlignment="1">
      <alignment horizontal="right"/>
    </xf>
    <xf numFmtId="170" fontId="1" fillId="5" borderId="0" xfId="9" applyNumberFormat="1" applyFont="1" applyFill="1" applyAlignment="1">
      <alignment horizontal="right"/>
    </xf>
    <xf numFmtId="3" fontId="5" fillId="0" borderId="2" xfId="9" applyNumberFormat="1" applyBorder="1" applyAlignment="1">
      <alignment horizontal="center"/>
    </xf>
    <xf numFmtId="3" fontId="5" fillId="0" borderId="3" xfId="9" applyNumberFormat="1" applyBorder="1" applyAlignment="1">
      <alignment horizontal="center"/>
    </xf>
    <xf numFmtId="3" fontId="7" fillId="0" borderId="0" xfId="9" applyNumberFormat="1" applyFont="1" applyAlignment="1">
      <alignment horizontal="center"/>
    </xf>
    <xf numFmtId="3" fontId="1" fillId="5" borderId="7" xfId="9" applyNumberFormat="1" applyFont="1" applyFill="1" applyBorder="1" applyAlignment="1">
      <alignment horizontal="center" vertical="center"/>
    </xf>
    <xf numFmtId="3" fontId="1" fillId="5" borderId="9" xfId="9" applyNumberFormat="1" applyFont="1" applyFill="1" applyBorder="1" applyAlignment="1">
      <alignment horizontal="center" vertical="center"/>
    </xf>
    <xf numFmtId="3" fontId="1" fillId="5" borderId="8" xfId="9" applyNumberFormat="1" applyFont="1" applyFill="1" applyBorder="1" applyAlignment="1">
      <alignment horizontal="center" vertical="center"/>
    </xf>
    <xf numFmtId="3" fontId="1" fillId="5" borderId="5" xfId="9" applyNumberFormat="1" applyFont="1" applyFill="1" applyBorder="1" applyAlignment="1">
      <alignment horizontal="center" vertical="center"/>
    </xf>
    <xf numFmtId="3" fontId="1" fillId="5" borderId="0" xfId="9" applyNumberFormat="1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1" fillId="5" borderId="7" xfId="9" applyFont="1" applyFill="1" applyBorder="1" applyAlignment="1">
      <alignment horizontal="center" vertical="center"/>
    </xf>
    <xf numFmtId="0" fontId="1" fillId="5" borderId="9" xfId="9" applyFont="1" applyFill="1" applyBorder="1" applyAlignment="1">
      <alignment horizontal="center" vertical="center"/>
    </xf>
    <xf numFmtId="0" fontId="1" fillId="5" borderId="8" xfId="9" applyFont="1" applyFill="1" applyBorder="1" applyAlignment="1">
      <alignment horizontal="center" vertical="center"/>
    </xf>
    <xf numFmtId="4" fontId="7" fillId="0" borderId="0" xfId="9" applyNumberFormat="1" applyFont="1" applyAlignment="1">
      <alignment horizontal="center" vertical="center"/>
    </xf>
    <xf numFmtId="4" fontId="1" fillId="3" borderId="7" xfId="9" applyNumberFormat="1" applyFont="1" applyFill="1" applyBorder="1" applyAlignment="1">
      <alignment horizontal="center" vertical="center" wrapText="1"/>
    </xf>
    <xf numFmtId="4" fontId="1" fillId="3" borderId="8" xfId="9" applyNumberFormat="1" applyFont="1" applyFill="1" applyBorder="1" applyAlignment="1">
      <alignment horizontal="center" vertical="center" wrapText="1"/>
    </xf>
    <xf numFmtId="4" fontId="1" fillId="3" borderId="5" xfId="9" applyNumberFormat="1" applyFont="1" applyFill="1" applyBorder="1" applyAlignment="1">
      <alignment horizontal="center" vertical="center"/>
    </xf>
    <xf numFmtId="4" fontId="1" fillId="3" borderId="0" xfId="9" applyNumberFormat="1" applyFont="1" applyFill="1" applyAlignment="1">
      <alignment horizontal="center" vertical="center"/>
    </xf>
    <xf numFmtId="4" fontId="7" fillId="0" borderId="0" xfId="9" applyNumberFormat="1" applyFont="1" applyAlignment="1">
      <alignment horizontal="center" wrapText="1"/>
    </xf>
    <xf numFmtId="4" fontId="1" fillId="3" borderId="9" xfId="9" applyNumberFormat="1" applyFont="1" applyFill="1" applyBorder="1" applyAlignment="1">
      <alignment horizontal="center" vertical="center" wrapText="1"/>
    </xf>
    <xf numFmtId="3" fontId="6" fillId="0" borderId="0" xfId="9" applyNumberFormat="1" applyFont="1" applyAlignment="1">
      <alignment horizontal="left" vertical="center" wrapText="1"/>
    </xf>
    <xf numFmtId="4" fontId="7" fillId="0" borderId="0" xfId="9" applyNumberFormat="1" applyFont="1" applyAlignment="1">
      <alignment horizontal="center" vertical="center" wrapText="1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2" xfId="4" xr:uid="{00000000-0005-0000-0000-000003000000}"/>
    <cellStyle name="F5" xfId="5" xr:uid="{00000000-0005-0000-0000-000004000000}"/>
    <cellStyle name="Fixed" xfId="6" xr:uid="{00000000-0005-0000-0000-000005000000}"/>
    <cellStyle name="Heading 2" xfId="7" xr:uid="{00000000-0005-0000-0000-000006000000}"/>
    <cellStyle name="Millares" xfId="12" builtinId="3"/>
    <cellStyle name="Millares 2" xfId="8" xr:uid="{00000000-0005-0000-0000-000008000000}"/>
    <cellStyle name="Normal" xfId="0" builtinId="0"/>
    <cellStyle name="Normal 2" xfId="9" xr:uid="{00000000-0005-0000-0000-00000A000000}"/>
    <cellStyle name="Normal 3" xfId="10" xr:uid="{00000000-0005-0000-0000-00000B000000}"/>
    <cellStyle name="Normal 3 2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3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>
                <a:latin typeface="Arial" panose="020B0604020202020204" pitchFamily="34" charset="0"/>
                <a:cs typeface="Arial" panose="020B0604020202020204" pitchFamily="34" charset="0"/>
              </a:rPr>
              <a:t>Perú: venta interna de productos hidrobiológicos marítimos y continentales según utilización, 2022
(TMB) </a:t>
            </a:r>
          </a:p>
        </c:rich>
      </c:tx>
      <c:layout>
        <c:manualLayout>
          <c:xMode val="edge"/>
          <c:yMode val="edge"/>
          <c:x val="0.13516907325359839"/>
          <c:y val="4.010554089709762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Ventas!$D$9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00B050"/>
            </a:solidFill>
            <a:ln w="28575" cap="rnd" cmpd="sng" algn="ctr">
              <a:solidFill>
                <a:srgbClr val="00B050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[1]Ventas!$V$54:$AG$54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Ventas!$G$9:$R$9</c:f>
              <c:numCache>
                <c:formatCode>#\ ##0</c:formatCode>
                <c:ptCount val="12"/>
                <c:pt idx="0">
                  <c:v>65039.829665774727</c:v>
                </c:pt>
                <c:pt idx="1">
                  <c:v>57731.240313064351</c:v>
                </c:pt>
                <c:pt idx="2">
                  <c:v>53519.902983302905</c:v>
                </c:pt>
                <c:pt idx="3">
                  <c:v>66234.461767738176</c:v>
                </c:pt>
                <c:pt idx="4">
                  <c:v>55865.651192971622</c:v>
                </c:pt>
                <c:pt idx="5">
                  <c:v>52087.082224363818</c:v>
                </c:pt>
                <c:pt idx="6">
                  <c:v>55995.479294719029</c:v>
                </c:pt>
                <c:pt idx="7">
                  <c:v>66517.389254551381</c:v>
                </c:pt>
                <c:pt idx="8">
                  <c:v>55468.66079976139</c:v>
                </c:pt>
                <c:pt idx="9">
                  <c:v>64041.258411945324</c:v>
                </c:pt>
                <c:pt idx="10">
                  <c:v>60408.354741997886</c:v>
                </c:pt>
                <c:pt idx="11">
                  <c:v>59184.258204182086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41D-9199-E3B267E320D0}"/>
            </c:ext>
          </c:extLst>
        </c:ser>
        <c:ser>
          <c:idx val="2"/>
          <c:order val="1"/>
          <c:tx>
            <c:strRef>
              <c:f>Ventas!$D$27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rgbClr val="92D050"/>
            </a:solidFill>
            <a:ln cmpd="sng">
              <a:solidFill>
                <a:srgbClr val="92D05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E025-441D-9199-E3B267E320D0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E025-441D-9199-E3B267E320D0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E025-441D-9199-E3B267E320D0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E025-441D-9199-E3B267E320D0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E025-441D-9199-E3B267E320D0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E025-441D-9199-E3B267E320D0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E025-441D-9199-E3B267E320D0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E025-441D-9199-E3B267E320D0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E025-441D-9199-E3B267E320D0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A-E025-441D-9199-E3B267E320D0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E025-441D-9199-E3B267E320D0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E025-441D-9199-E3B267E320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Ventas!$G$5:$S$5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Ventas!$G$27:$R$27</c:f>
              <c:numCache>
                <c:formatCode>#\ ##0</c:formatCode>
                <c:ptCount val="12"/>
                <c:pt idx="0">
                  <c:v>5995.5419999999995</c:v>
                </c:pt>
                <c:pt idx="1">
                  <c:v>9211.5354999999981</c:v>
                </c:pt>
                <c:pt idx="2">
                  <c:v>11155.73</c:v>
                </c:pt>
                <c:pt idx="3">
                  <c:v>3917.5049999999997</c:v>
                </c:pt>
                <c:pt idx="4">
                  <c:v>2747.5509999999999</c:v>
                </c:pt>
                <c:pt idx="5">
                  <c:v>10712.299300000001</c:v>
                </c:pt>
                <c:pt idx="6">
                  <c:v>11223.615999999998</c:v>
                </c:pt>
                <c:pt idx="7">
                  <c:v>7669.2540000000008</c:v>
                </c:pt>
                <c:pt idx="8">
                  <c:v>6789.268</c:v>
                </c:pt>
                <c:pt idx="9">
                  <c:v>3215.46</c:v>
                </c:pt>
                <c:pt idx="10">
                  <c:v>2059.8910000000005</c:v>
                </c:pt>
                <c:pt idx="11">
                  <c:v>9190.4185000000016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92D05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E025-441D-9199-E3B267E320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7877512"/>
        <c:axId val="1"/>
      </c:barChart>
      <c:lineChart>
        <c:grouping val="standard"/>
        <c:varyColors val="0"/>
        <c:ser>
          <c:idx val="0"/>
          <c:order val="2"/>
          <c:tx>
            <c:strRef>
              <c:f>Ventas!$B$7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33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[1]Ventas!$V$54:$AG$54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Ventas!$G$7:$R$7</c:f>
              <c:numCache>
                <c:formatCode>#\ ##0</c:formatCode>
                <c:ptCount val="12"/>
                <c:pt idx="0">
                  <c:v>74511.690553767025</c:v>
                </c:pt>
                <c:pt idx="1">
                  <c:v>69499.260125097644</c:v>
                </c:pt>
                <c:pt idx="2">
                  <c:v>67261.409380336365</c:v>
                </c:pt>
                <c:pt idx="3">
                  <c:v>71192.354666736064</c:v>
                </c:pt>
                <c:pt idx="4">
                  <c:v>60170.396297982319</c:v>
                </c:pt>
                <c:pt idx="5">
                  <c:v>66968.543381315816</c:v>
                </c:pt>
                <c:pt idx="6">
                  <c:v>71208.057604597532</c:v>
                </c:pt>
                <c:pt idx="7">
                  <c:v>76522.422981536496</c:v>
                </c:pt>
                <c:pt idx="8">
                  <c:v>64233.89841082404</c:v>
                </c:pt>
                <c:pt idx="9">
                  <c:v>69694.949300946333</c:v>
                </c:pt>
                <c:pt idx="10">
                  <c:v>64714.280158988695</c:v>
                </c:pt>
                <c:pt idx="11">
                  <c:v>70559.442422251886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025-441D-9199-E3B267E320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9142816"/>
        <c:axId val="449137568"/>
      </c:lineChart>
      <c:catAx>
        <c:axId val="34787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ax val="190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#\ ##0" sourceLinked="1"/>
        <c:majorTickMark val="none"/>
        <c:minorTickMark val="none"/>
        <c:tickLblPos val="nextTo"/>
        <c:spPr>
          <a:ln w="6350" cap="flat" cmpd="sng" algn="ctr">
            <a:noFill/>
            <a:prstDash val="solid"/>
            <a:round/>
          </a:ln>
        </c:spPr>
        <c:txPr>
          <a:bodyPr rot="-60000000" vert="horz"/>
          <a:lstStyle/>
          <a:p>
            <a:pPr>
              <a:defRPr>
                <a:noFill/>
              </a:defRPr>
            </a:pPr>
            <a:endParaRPr lang="es-PE"/>
          </a:p>
        </c:txPr>
        <c:crossAx val="347877512"/>
        <c:crosses val="autoZero"/>
        <c:crossBetween val="between"/>
      </c:valAx>
      <c:valAx>
        <c:axId val="449137568"/>
        <c:scaling>
          <c:orientation val="minMax"/>
        </c:scaling>
        <c:delete val="0"/>
        <c:axPos val="r"/>
        <c:numFmt formatCode="#\ 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PE"/>
          </a:p>
        </c:txPr>
        <c:crossAx val="449142816"/>
        <c:crosses val="max"/>
        <c:crossBetween val="between"/>
      </c:valAx>
      <c:catAx>
        <c:axId val="44914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9137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015435825623836"/>
          <c:y val="0.92383553902727855"/>
          <c:w val="0.43969128348752323"/>
          <c:h val="3.8169738017576296E-2"/>
        </c:manualLayout>
      </c:layout>
      <c:overlay val="0"/>
      <c:txPr>
        <a:bodyPr rot="0" vert="horz"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PE"/>
        </a:p>
      </c:txPr>
    </c:legend>
    <c:plotVisOnly val="1"/>
    <c:dispBlanksAs val="zero"/>
    <c:showDLblsOverMax val="1"/>
  </c:chart>
  <c:spPr>
    <a:noFill/>
    <a:ln>
      <a:solidFill>
        <a:schemeClr val="tx1">
          <a:tint val="75000"/>
        </a:schemeClr>
      </a:solidFill>
    </a:ln>
  </c:spPr>
  <c:txPr>
    <a:bodyPr/>
    <a:lstStyle/>
    <a:p>
      <a:pPr>
        <a:defRPr lang="en-US">
          <a:ln>
            <a:noFill/>
          </a:ln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75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Perú: Ingreso de recursos hidrobiológicos al mercado mayorista pesquero de Ventanilla según especie, 2022</a:t>
            </a:r>
          </a:p>
        </c:rich>
      </c:tx>
      <c:layout>
        <c:manualLayout>
          <c:xMode val="edge"/>
          <c:yMode val="edge"/>
          <c:x val="0.13177765389945725"/>
          <c:y val="3.93967070755897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7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8817867236216957"/>
          <c:y val="0.32488837417049299"/>
          <c:w val="0.28062050986831966"/>
          <c:h val="0.54849457592023765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AB4-4732-A997-B69480FD250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B4-4732-A997-B69480FD2501}"/>
              </c:ext>
            </c:extLst>
          </c:dPt>
          <c:dPt>
            <c:idx val="2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B4-4732-A997-B69480FD2501}"/>
              </c:ext>
            </c:extLst>
          </c:dPt>
          <c:dLbls>
            <c:dLbl>
              <c:idx val="0"/>
              <c:layout>
                <c:manualLayout>
                  <c:x val="0.11205046471854671"/>
                  <c:y val="9.4542459243064744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4-4732-A997-B69480FD2501}"/>
                </c:ext>
              </c:extLst>
            </c:dLbl>
            <c:dLbl>
              <c:idx val="1"/>
              <c:layout>
                <c:manualLayout>
                  <c:x val="-0.11546189010050678"/>
                  <c:y val="-0.11203622771543775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4-4732-A997-B69480FD2501}"/>
                </c:ext>
              </c:extLst>
            </c:dLbl>
            <c:dLbl>
              <c:idx val="2"/>
              <c:layout>
                <c:manualLayout>
                  <c:x val="8.3803663978366E-2"/>
                  <c:y val="-0.1277189125709414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4-4732-A997-B69480FD2501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35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4-4732-A997-B69480FD2501}"/>
                </c:ext>
              </c:extLst>
            </c:dLbl>
            <c:dLbl>
              <c:idx val="4"/>
              <c:layout>
                <c:manualLayout>
                  <c:x val="9.7895824356113631E-2"/>
                  <c:y val="-0.11760785999073484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4-4732-A997-B69480FD2501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Ventanilla'!$S$55:$S$57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Ventanilla'!$T$55:$T$57</c:f>
              <c:numCache>
                <c:formatCode>#,##0.00</c:formatCode>
                <c:ptCount val="3"/>
                <c:pt idx="0">
                  <c:v>50581.650999999998</c:v>
                </c:pt>
                <c:pt idx="1">
                  <c:v>8277.9219999999987</c:v>
                </c:pt>
                <c:pt idx="2">
                  <c:v>8.0500000000000007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4-4732-A997-B69480FD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</a:t>
            </a:r>
            <a:r>
              <a:rPr lang="en-US" baseline="0"/>
              <a:t> de recursos hidrobiológicos al mercado mayorista pesquero de Villa María del Triunfo según especie, </a:t>
            </a:r>
            <a:r>
              <a:rPr lang="en-US"/>
              <a:t>2022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633876097994305"/>
          <c:y val="0.26650829997094638"/>
          <c:w val="0.2752206446396695"/>
          <c:h val="0.6479762449956421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4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423-4FDA-8ABE-BA11966D2D19}"/>
              </c:ext>
            </c:extLst>
          </c:dPt>
          <c:dPt>
            <c:idx val="1"/>
            <c:bubble3D val="0"/>
            <c:explosion val="4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3-4FDA-8ABE-BA11966D2D19}"/>
              </c:ext>
            </c:extLst>
          </c:dPt>
          <c:dPt>
            <c:idx val="2"/>
            <c:bubble3D val="0"/>
            <c:explosion val="9"/>
            <c:spPr>
              <a:solidFill>
                <a:schemeClr val="accent4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23-4FDA-8ABE-BA11966D2D19}"/>
              </c:ext>
            </c:extLst>
          </c:dPt>
          <c:dLbls>
            <c:dLbl>
              <c:idx val="0"/>
              <c:layout>
                <c:manualLayout>
                  <c:x val="9.9807769164373547E-2"/>
                  <c:y val="5.47369665095803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23-4FDA-8ABE-BA11966D2D19}"/>
                </c:ext>
              </c:extLst>
            </c:dLbl>
            <c:dLbl>
              <c:idx val="1"/>
              <c:layout>
                <c:manualLayout>
                  <c:x val="-0.1004584107662654"/>
                  <c:y val="-6.938884046623627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23-4FDA-8ABE-BA11966D2D19}"/>
                </c:ext>
              </c:extLst>
            </c:dLbl>
            <c:dLbl>
              <c:idx val="2"/>
              <c:layout>
                <c:manualLayout>
                  <c:x val="8.4610347502182881E-2"/>
                  <c:y val="-9.2014792710010715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23-4FDA-8ABE-BA11966D2D19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23-4FDA-8ABE-BA11966D2D19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23-4FDA-8ABE-BA11966D2D19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Villa Maria'!$T$50:$T$52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Villa Maria'!$U$50:$U$52</c:f>
              <c:numCache>
                <c:formatCode>#,##0.00</c:formatCode>
                <c:ptCount val="3"/>
                <c:pt idx="0">
                  <c:v>59985.448000000004</c:v>
                </c:pt>
                <c:pt idx="1">
                  <c:v>22825.249</c:v>
                </c:pt>
                <c:pt idx="2">
                  <c:v>703.53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23-4FDA-8ABE-BA11966D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300"/>
              <a:t>Perú: Ingreso de recursos hidrobiológicos</a:t>
            </a:r>
            <a:r>
              <a:rPr lang="es-ES_tradnl" sz="1300" baseline="0"/>
              <a:t> a los mercados mayoristas pesqueros de las regiones del norte según especie, 2022</a:t>
            </a:r>
            <a:endParaRPr lang="es-ES_tradnl" sz="1300"/>
          </a:p>
        </c:rich>
      </c:tx>
      <c:layout>
        <c:manualLayout>
          <c:xMode val="edge"/>
          <c:yMode val="edge"/>
          <c:x val="0.13068348223652967"/>
          <c:y val="3.725787523312832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7982142839631128"/>
          <c:y val="0.27894480197394589"/>
          <c:w val="0.25969351149809011"/>
          <c:h val="0.66378037942966983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3D3-44FE-AEA0-644A9BBBDDB9}"/>
              </c:ext>
            </c:extLst>
          </c:dPt>
          <c:dPt>
            <c:idx val="1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D3-44FE-AEA0-644A9BBBDDB9}"/>
              </c:ext>
            </c:extLst>
          </c:dPt>
          <c:dPt>
            <c:idx val="2"/>
            <c:bubble3D val="0"/>
            <c:explosion val="9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D3-44FE-AEA0-644A9BBBDDB9}"/>
              </c:ext>
            </c:extLst>
          </c:dPt>
          <c:dLbls>
            <c:dLbl>
              <c:idx val="0"/>
              <c:layout>
                <c:manualLayout>
                  <c:x val="0.10958080006372761"/>
                  <c:y val="7.6458589574235361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3-44FE-AEA0-644A9BBBDDB9}"/>
                </c:ext>
              </c:extLst>
            </c:dLbl>
            <c:dLbl>
              <c:idx val="1"/>
              <c:layout>
                <c:manualLayout>
                  <c:x val="-9.575662929785185E-2"/>
                  <c:y val="-5.4221040833431829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D3-44FE-AEA0-644A9BBBDDB9}"/>
                </c:ext>
              </c:extLst>
            </c:dLbl>
            <c:dLbl>
              <c:idx val="2"/>
              <c:layout>
                <c:manualLayout>
                  <c:x val="6.6547653728461414E-2"/>
                  <c:y val="-4.1983528563186351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D3-44FE-AEA0-644A9BBBDDB9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D3-44FE-AEA0-644A9BBBDDB9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D3-44FE-AEA0-644A9BBBDDB9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Norte'!$T$54:$T$56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Norte'!$U$54:$U$56</c:f>
              <c:numCache>
                <c:formatCode>#,##0.00</c:formatCode>
                <c:ptCount val="3"/>
                <c:pt idx="0">
                  <c:v>102737.42276999995</c:v>
                </c:pt>
                <c:pt idx="1">
                  <c:v>7890.1289479981597</c:v>
                </c:pt>
                <c:pt idx="2">
                  <c:v>242.54200000000006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3-44FE-AEA0-644A9BBBD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300"/>
              <a:t>Perú: Ingreso de recursos</a:t>
            </a:r>
            <a:r>
              <a:rPr lang="es-ES_tradnl" sz="1300" baseline="0"/>
              <a:t> hidrobiológicos a los mercados mayoristas pesqueros de las regiones del sur según especie</a:t>
            </a:r>
            <a:r>
              <a:rPr lang="es-ES_tradnl" sz="1300"/>
              <a:t>, 2022</a:t>
            </a:r>
          </a:p>
        </c:rich>
      </c:tx>
      <c:layout>
        <c:manualLayout>
          <c:xMode val="edge"/>
          <c:yMode val="edge"/>
          <c:x val="0.11494676259537553"/>
          <c:y val="3.72578173899629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9676501484117493"/>
          <c:y val="0.24697853944727496"/>
          <c:w val="0.24680414564003672"/>
          <c:h val="0.64445827543615875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A9B-43E3-8856-35B8C24F04D0}"/>
              </c:ext>
            </c:extLst>
          </c:dPt>
          <c:dPt>
            <c:idx val="1"/>
            <c:bubble3D val="0"/>
            <c:explosion val="4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B-43E3-8856-35B8C24F04D0}"/>
              </c:ext>
            </c:extLst>
          </c:dPt>
          <c:dPt>
            <c:idx val="2"/>
            <c:bubble3D val="0"/>
            <c:explosion val="9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9B-43E3-8856-35B8C24F04D0}"/>
              </c:ext>
            </c:extLst>
          </c:dPt>
          <c:dLbls>
            <c:dLbl>
              <c:idx val="0"/>
              <c:layout>
                <c:manualLayout>
                  <c:x val="0.11513611076117874"/>
                  <c:y val="8.629631773969430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9B-43E3-8856-35B8C24F04D0}"/>
                </c:ext>
              </c:extLst>
            </c:dLbl>
            <c:dLbl>
              <c:idx val="1"/>
              <c:layout>
                <c:manualLayout>
                  <c:x val="-0.10710050895374922"/>
                  <c:y val="-3.9521962328238382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9B-43E3-8856-35B8C24F04D0}"/>
                </c:ext>
              </c:extLst>
            </c:dLbl>
            <c:dLbl>
              <c:idx val="2"/>
              <c:layout>
                <c:manualLayout>
                  <c:x val="0.12318097422506734"/>
                  <c:y val="-4.1983557202408525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9B-43E3-8856-35B8C24F04D0}"/>
                </c:ext>
              </c:extLst>
            </c:dLbl>
            <c:dLbl>
              <c:idx val="3"/>
              <c:layout>
                <c:manualLayout>
                  <c:x val="-5.3005479074415482E-2"/>
                  <c:y val="-7.9349867362836363E-2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9B-43E3-8856-35B8C24F04D0}"/>
                </c:ext>
              </c:extLst>
            </c:dLbl>
            <c:dLbl>
              <c:idx val="4"/>
              <c:layout>
                <c:manualLayout>
                  <c:x val="9.78958243561137E-2"/>
                  <c:y val="-0.11760785999073484"/>
                </c:manualLayout>
              </c:layout>
              <c:numFmt formatCode="0.0%" sourceLinked="0"/>
              <c:spPr>
                <a:noFill/>
                <a:ln w="3175">
                  <a:noFill/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9B-43E3-8856-35B8C24F04D0}"/>
                </c:ext>
              </c:extLst>
            </c:dLbl>
            <c:numFmt formatCode="0.0%" sourceLinked="0"/>
            <c:spPr>
              <a:noFill/>
              <a:ln w="3175"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Sur'!$T$52:$T$54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Sur'!$U$52:$U$54</c:f>
              <c:numCache>
                <c:formatCode>#,##0.00</c:formatCode>
                <c:ptCount val="3"/>
                <c:pt idx="0">
                  <c:v>17796.236500000003</c:v>
                </c:pt>
                <c:pt idx="1">
                  <c:v>3109.6667999999991</c:v>
                </c:pt>
                <c:pt idx="2">
                  <c:v>64.864999999999995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9B-43E3-8856-35B8C24F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32808</xdr:colOff>
      <xdr:row>45</xdr:row>
      <xdr:rowOff>11642</xdr:rowOff>
    </xdr:from>
    <xdr:ext cx="10890250" cy="6016625"/>
    <xdr:graphicFrame macro="">
      <xdr:nvGraphicFramePr>
        <xdr:cNvPr id="2" name="Chart 1" descr="Chart 0">
          <a:extLst>
            <a:ext uri="{FF2B5EF4-FFF2-40B4-BE49-F238E27FC236}">
              <a16:creationId xmlns:a16="http://schemas.microsoft.com/office/drawing/2014/main" id="{00000000-0008-0000-0000-00003104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936020</xdr:colOff>
      <xdr:row>46</xdr:row>
      <xdr:rowOff>133805</xdr:rowOff>
    </xdr:from>
    <xdr:to>
      <xdr:col>16</xdr:col>
      <xdr:colOff>299356</xdr:colOff>
      <xdr:row>83</xdr:row>
      <xdr:rowOff>29483</xdr:rowOff>
    </xdr:to>
    <xdr:graphicFrame macro="">
      <xdr:nvGraphicFramePr>
        <xdr:cNvPr id="845930" name="Chart 1">
          <a:extLst>
            <a:ext uri="{FF2B5EF4-FFF2-40B4-BE49-F238E27FC236}">
              <a16:creationId xmlns:a16="http://schemas.microsoft.com/office/drawing/2014/main" id="{00000000-0008-0000-0200-00006AE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</xdr:colOff>
      <xdr:row>42</xdr:row>
      <xdr:rowOff>28575</xdr:rowOff>
    </xdr:from>
    <xdr:to>
      <xdr:col>15</xdr:col>
      <xdr:colOff>435428</xdr:colOff>
      <xdr:row>72</xdr:row>
      <xdr:rowOff>122464</xdr:rowOff>
    </xdr:to>
    <xdr:graphicFrame macro="">
      <xdr:nvGraphicFramePr>
        <xdr:cNvPr id="846954" name="Chart 1">
          <a:extLst>
            <a:ext uri="{FF2B5EF4-FFF2-40B4-BE49-F238E27FC236}">
              <a16:creationId xmlns:a16="http://schemas.microsoft.com/office/drawing/2014/main" id="{00000000-0008-0000-0300-00006AEC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176477</xdr:colOff>
      <xdr:row>48</xdr:row>
      <xdr:rowOff>45244</xdr:rowOff>
    </xdr:from>
    <xdr:to>
      <xdr:col>16</xdr:col>
      <xdr:colOff>681302</xdr:colOff>
      <xdr:row>79</xdr:row>
      <xdr:rowOff>40482</xdr:rowOff>
    </xdr:to>
    <xdr:graphicFrame macro="">
      <xdr:nvGraphicFramePr>
        <xdr:cNvPr id="976960" name="Chart 1">
          <a:extLst>
            <a:ext uri="{FF2B5EF4-FFF2-40B4-BE49-F238E27FC236}">
              <a16:creationId xmlns:a16="http://schemas.microsoft.com/office/drawing/2014/main" id="{00000000-0008-0000-0400-000040E8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720196</xdr:colOff>
      <xdr:row>44</xdr:row>
      <xdr:rowOff>25400</xdr:rowOff>
    </xdr:from>
    <xdr:to>
      <xdr:col>16</xdr:col>
      <xdr:colOff>328083</xdr:colOff>
      <xdr:row>75</xdr:row>
      <xdr:rowOff>63500</xdr:rowOff>
    </xdr:to>
    <xdr:graphicFrame macro="">
      <xdr:nvGraphicFramePr>
        <xdr:cNvPr id="990269" name="Chart 1">
          <a:extLst>
            <a:ext uri="{FF2B5EF4-FFF2-40B4-BE49-F238E27FC236}">
              <a16:creationId xmlns:a16="http://schemas.microsoft.com/office/drawing/2014/main" id="{00000000-0008-0000-0500-00003D1C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19_G3_Venta%20Interna_2020_Anuario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s"/>
      <sheetName val="Precios Promedio"/>
      <sheetName val="MMP Ventanilla"/>
      <sheetName val="MMP Villa Maria"/>
      <sheetName val="MM Norte"/>
      <sheetName val="MM Sur"/>
      <sheetName val="MM Selva"/>
    </sheetNames>
    <sheetDataSet>
      <sheetData sheetId="0">
        <row r="54">
          <cell r="V54" t="str">
            <v>Ene</v>
          </cell>
          <cell r="W54" t="str">
            <v>Feb</v>
          </cell>
          <cell r="X54" t="str">
            <v>Mar</v>
          </cell>
          <cell r="Y54" t="str">
            <v xml:space="preserve">Abr   </v>
          </cell>
          <cell r="Z54" t="str">
            <v>May</v>
          </cell>
          <cell r="AA54" t="str">
            <v>Jun</v>
          </cell>
          <cell r="AB54" t="str">
            <v>Jul</v>
          </cell>
          <cell r="AC54" t="str">
            <v>Ago</v>
          </cell>
          <cell r="AD54" t="str">
            <v>Set</v>
          </cell>
          <cell r="AE54" t="str">
            <v>Oct</v>
          </cell>
          <cell r="AF54" t="str">
            <v>Nov</v>
          </cell>
          <cell r="AG54" t="str">
            <v>Dic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P182"/>
  <sheetViews>
    <sheetView showGridLines="0" tabSelected="1" zoomScale="80" zoomScaleNormal="80" workbookViewId="0">
      <selection activeCell="Z18" sqref="Z18"/>
    </sheetView>
  </sheetViews>
  <sheetFormatPr baseColWidth="10" defaultColWidth="9.140625" defaultRowHeight="12.75" x14ac:dyDescent="0.2"/>
  <cols>
    <col min="1" max="1" width="1.7109375" style="62" customWidth="1"/>
    <col min="2" max="2" width="1.5703125" style="62" customWidth="1"/>
    <col min="3" max="3" width="2.7109375" style="62" customWidth="1"/>
    <col min="4" max="4" width="4.5703125" style="62" customWidth="1"/>
    <col min="5" max="5" width="22.5703125" style="62" customWidth="1"/>
    <col min="6" max="6" width="11.85546875" style="63" customWidth="1"/>
    <col min="7" max="17" width="10.7109375" style="63" customWidth="1"/>
    <col min="18" max="18" width="10.85546875" style="63" customWidth="1"/>
    <col min="19" max="19" width="2.85546875" style="63" customWidth="1"/>
    <col min="20" max="20" width="6.42578125" style="63" customWidth="1"/>
    <col min="21" max="21" width="11.85546875" style="64" customWidth="1"/>
    <col min="22" max="22" width="9.7109375" style="64" customWidth="1"/>
    <col min="23" max="23" width="13.85546875" style="64" customWidth="1"/>
    <col min="24" max="25" width="9.140625" style="64" customWidth="1"/>
    <col min="26" max="34" width="9.140625" style="65" customWidth="1"/>
    <col min="35" max="35" width="9.140625" style="66" customWidth="1"/>
    <col min="36" max="42" width="9.140625" style="65"/>
    <col min="43" max="16384" width="9.140625" style="62"/>
  </cols>
  <sheetData>
    <row r="2" spans="1:42" s="35" customFormat="1" ht="16.5" x14ac:dyDescent="0.25">
      <c r="B2" s="183" t="s">
        <v>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36"/>
      <c r="U2" s="37"/>
      <c r="V2" s="37"/>
      <c r="W2" s="37"/>
      <c r="X2" s="37"/>
      <c r="Y2" s="37"/>
      <c r="Z2" s="38"/>
      <c r="AA2" s="38"/>
      <c r="AB2" s="38"/>
      <c r="AC2" s="38"/>
      <c r="AD2" s="38"/>
      <c r="AE2" s="38"/>
      <c r="AF2" s="38"/>
      <c r="AG2" s="38"/>
      <c r="AH2" s="38"/>
      <c r="AI2" s="39"/>
      <c r="AJ2" s="38"/>
      <c r="AK2" s="38"/>
      <c r="AL2" s="38"/>
      <c r="AM2" s="38"/>
      <c r="AN2" s="38"/>
      <c r="AO2" s="38"/>
      <c r="AP2" s="38"/>
    </row>
    <row r="3" spans="1:42" s="35" customFormat="1" ht="16.5" x14ac:dyDescent="0.25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36"/>
      <c r="U3" s="37"/>
      <c r="V3" s="37"/>
      <c r="W3" s="37"/>
      <c r="X3" s="37"/>
      <c r="Y3" s="37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8"/>
      <c r="AK3" s="38"/>
      <c r="AL3" s="38"/>
      <c r="AM3" s="38"/>
      <c r="AN3" s="38"/>
      <c r="AO3" s="38"/>
      <c r="AP3" s="38"/>
    </row>
    <row r="5" spans="1:42" s="40" customFormat="1" ht="38.25" customHeight="1" x14ac:dyDescent="0.2">
      <c r="B5" s="184" t="s">
        <v>2</v>
      </c>
      <c r="C5" s="185"/>
      <c r="D5" s="185"/>
      <c r="E5" s="185"/>
      <c r="F5" s="119" t="s">
        <v>3</v>
      </c>
      <c r="G5" s="119" t="s">
        <v>4</v>
      </c>
      <c r="H5" s="119" t="s">
        <v>5</v>
      </c>
      <c r="I5" s="119" t="s">
        <v>6</v>
      </c>
      <c r="J5" s="119" t="s">
        <v>7</v>
      </c>
      <c r="K5" s="119" t="s">
        <v>8</v>
      </c>
      <c r="L5" s="119" t="s">
        <v>9</v>
      </c>
      <c r="M5" s="119" t="s">
        <v>10</v>
      </c>
      <c r="N5" s="119" t="s">
        <v>11</v>
      </c>
      <c r="O5" s="119" t="s">
        <v>12</v>
      </c>
      <c r="P5" s="119" t="s">
        <v>13</v>
      </c>
      <c r="Q5" s="119" t="s">
        <v>14</v>
      </c>
      <c r="R5" s="184" t="s">
        <v>15</v>
      </c>
      <c r="S5" s="186"/>
      <c r="T5" s="41"/>
      <c r="U5" s="42"/>
      <c r="V5" s="42"/>
      <c r="W5" s="42"/>
      <c r="X5" s="42"/>
      <c r="Y5" s="42"/>
      <c r="Z5" s="43"/>
      <c r="AA5" s="43"/>
      <c r="AB5" s="43"/>
      <c r="AC5" s="43"/>
      <c r="AD5" s="43"/>
      <c r="AE5" s="43"/>
      <c r="AF5" s="43"/>
      <c r="AG5" s="43"/>
      <c r="AH5" s="43"/>
      <c r="AI5" s="44"/>
      <c r="AJ5" s="43"/>
      <c r="AK5" s="43"/>
      <c r="AL5" s="43"/>
      <c r="AM5" s="43"/>
      <c r="AN5" s="43"/>
      <c r="AO5" s="43"/>
      <c r="AP5" s="43"/>
    </row>
    <row r="6" spans="1:42" s="45" customFormat="1" ht="15" x14ac:dyDescent="0.25">
      <c r="B6" s="120"/>
      <c r="C6" s="35"/>
      <c r="D6" s="35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121"/>
      <c r="T6" s="46"/>
      <c r="U6" s="47"/>
      <c r="V6" s="47"/>
      <c r="W6" s="47"/>
      <c r="X6" s="47"/>
      <c r="Y6" s="47"/>
      <c r="Z6" s="48"/>
      <c r="AA6" s="48"/>
      <c r="AB6" s="48"/>
      <c r="AC6" s="48"/>
      <c r="AD6" s="48"/>
      <c r="AE6" s="48"/>
      <c r="AF6" s="48"/>
      <c r="AG6" s="48"/>
      <c r="AH6" s="48"/>
      <c r="AI6" s="49"/>
      <c r="AJ6" s="48"/>
      <c r="AK6" s="48"/>
      <c r="AL6" s="48"/>
      <c r="AM6" s="48"/>
      <c r="AN6" s="48"/>
      <c r="AO6" s="48"/>
      <c r="AP6" s="48"/>
    </row>
    <row r="7" spans="1:42" s="40" customFormat="1" ht="18.75" customHeight="1" x14ac:dyDescent="0.2">
      <c r="B7" s="187" t="s">
        <v>3</v>
      </c>
      <c r="C7" s="188"/>
      <c r="D7" s="188"/>
      <c r="E7" s="188"/>
      <c r="F7" s="170">
        <f>SUM(G7:R7)</f>
        <v>826536.70528438024</v>
      </c>
      <c r="G7" s="170">
        <f t="shared" ref="G7:R7" si="0">+G9+G27+G33</f>
        <v>74511.690553767025</v>
      </c>
      <c r="H7" s="170">
        <f t="shared" si="0"/>
        <v>69499.260125097644</v>
      </c>
      <c r="I7" s="170">
        <f t="shared" si="0"/>
        <v>67261.409380336365</v>
      </c>
      <c r="J7" s="170">
        <f t="shared" si="0"/>
        <v>71192.354666736064</v>
      </c>
      <c r="K7" s="170">
        <f t="shared" si="0"/>
        <v>60170.396297982319</v>
      </c>
      <c r="L7" s="170">
        <f t="shared" si="0"/>
        <v>66968.543381315816</v>
      </c>
      <c r="M7" s="170">
        <f t="shared" si="0"/>
        <v>71208.057604597532</v>
      </c>
      <c r="N7" s="170">
        <f t="shared" si="0"/>
        <v>76522.422981536496</v>
      </c>
      <c r="O7" s="170">
        <f t="shared" si="0"/>
        <v>64233.89841082404</v>
      </c>
      <c r="P7" s="170">
        <f t="shared" si="0"/>
        <v>69694.949300946333</v>
      </c>
      <c r="Q7" s="170">
        <f t="shared" si="0"/>
        <v>64714.280158988695</v>
      </c>
      <c r="R7" s="170">
        <f t="shared" si="0"/>
        <v>70559.442422251886</v>
      </c>
      <c r="S7" s="122"/>
      <c r="T7" s="41"/>
      <c r="U7" s="42"/>
      <c r="V7" s="42"/>
      <c r="W7" s="42"/>
      <c r="X7" s="42"/>
      <c r="Y7" s="42"/>
      <c r="Z7" s="43"/>
      <c r="AA7" s="43"/>
      <c r="AB7" s="43"/>
      <c r="AC7" s="43"/>
      <c r="AD7" s="43"/>
      <c r="AE7" s="43"/>
      <c r="AF7" s="43"/>
      <c r="AG7" s="43"/>
      <c r="AH7" s="43"/>
      <c r="AI7" s="44"/>
      <c r="AJ7" s="43"/>
      <c r="AK7" s="43"/>
      <c r="AL7" s="43"/>
      <c r="AM7" s="43"/>
      <c r="AN7" s="43"/>
      <c r="AO7" s="43"/>
      <c r="AP7" s="43"/>
    </row>
    <row r="8" spans="1:42" s="50" customFormat="1" ht="14.25" x14ac:dyDescent="0.2">
      <c r="B8" s="146"/>
      <c r="C8" s="62"/>
      <c r="D8" s="62"/>
      <c r="E8" s="62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47"/>
      <c r="T8" s="51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3"/>
      <c r="AH8" s="53"/>
      <c r="AI8" s="54"/>
      <c r="AJ8" s="53"/>
      <c r="AK8" s="53"/>
      <c r="AL8" s="53"/>
      <c r="AM8" s="53"/>
      <c r="AN8" s="53"/>
      <c r="AO8" s="53"/>
      <c r="AP8" s="53"/>
    </row>
    <row r="9" spans="1:42" s="55" customFormat="1" ht="19.5" customHeight="1" x14ac:dyDescent="0.2">
      <c r="A9" s="40"/>
      <c r="B9" s="123"/>
      <c r="C9" s="124" t="s">
        <v>16</v>
      </c>
      <c r="D9" s="124" t="s">
        <v>17</v>
      </c>
      <c r="E9" s="124"/>
      <c r="F9" s="170">
        <f>SUM(G9:R9)</f>
        <v>712093.56885437272</v>
      </c>
      <c r="G9" s="170">
        <f t="shared" ref="G9:R9" si="1">+G11+G15+G19+G23</f>
        <v>65039.829665774727</v>
      </c>
      <c r="H9" s="170">
        <f t="shared" si="1"/>
        <v>57731.240313064351</v>
      </c>
      <c r="I9" s="170">
        <f t="shared" si="1"/>
        <v>53519.902983302905</v>
      </c>
      <c r="J9" s="170">
        <f t="shared" si="1"/>
        <v>66234.461767738176</v>
      </c>
      <c r="K9" s="170">
        <f t="shared" si="1"/>
        <v>55865.651192971622</v>
      </c>
      <c r="L9" s="170">
        <f t="shared" si="1"/>
        <v>52087.082224363818</v>
      </c>
      <c r="M9" s="170">
        <f t="shared" si="1"/>
        <v>55995.479294719029</v>
      </c>
      <c r="N9" s="170">
        <f t="shared" si="1"/>
        <v>66517.389254551381</v>
      </c>
      <c r="O9" s="170">
        <f t="shared" si="1"/>
        <v>55468.66079976139</v>
      </c>
      <c r="P9" s="170">
        <f t="shared" si="1"/>
        <v>64041.258411945324</v>
      </c>
      <c r="Q9" s="170">
        <f t="shared" si="1"/>
        <v>60408.354741997886</v>
      </c>
      <c r="R9" s="170">
        <f t="shared" si="1"/>
        <v>59184.258204182086</v>
      </c>
      <c r="S9" s="122"/>
      <c r="T9" s="41"/>
      <c r="U9" s="42"/>
      <c r="V9" s="42"/>
      <c r="W9" s="42"/>
      <c r="X9" s="42"/>
      <c r="Y9" s="42"/>
      <c r="Z9" s="43"/>
      <c r="AA9" s="43"/>
      <c r="AB9" s="43"/>
      <c r="AC9" s="43"/>
      <c r="AD9" s="43"/>
      <c r="AE9" s="43"/>
      <c r="AF9" s="43"/>
      <c r="AG9" s="43"/>
      <c r="AH9" s="43"/>
      <c r="AI9" s="44"/>
      <c r="AJ9" s="43"/>
      <c r="AK9" s="43"/>
      <c r="AL9" s="43"/>
      <c r="AM9" s="43"/>
      <c r="AN9" s="43"/>
      <c r="AO9" s="43"/>
      <c r="AP9" s="43"/>
    </row>
    <row r="10" spans="1:42" s="50" customFormat="1" ht="14.25" x14ac:dyDescent="0.2">
      <c r="B10" s="146"/>
      <c r="C10" s="62"/>
      <c r="D10" s="62"/>
      <c r="E10" s="62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47"/>
      <c r="T10" s="51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3"/>
      <c r="AH10" s="53"/>
      <c r="AI10" s="54"/>
      <c r="AJ10" s="53"/>
      <c r="AK10" s="53"/>
      <c r="AL10" s="53"/>
      <c r="AM10" s="53"/>
      <c r="AN10" s="53"/>
      <c r="AO10" s="53"/>
      <c r="AP10" s="53"/>
    </row>
    <row r="11" spans="1:42" s="56" customFormat="1" ht="14.25" x14ac:dyDescent="0.2">
      <c r="A11" s="50"/>
      <c r="B11" s="148"/>
      <c r="C11" s="125"/>
      <c r="D11" s="125"/>
      <c r="E11" s="125" t="s">
        <v>18</v>
      </c>
      <c r="F11" s="172">
        <f>SUM(G11:R11)</f>
        <v>58029.283138452905</v>
      </c>
      <c r="G11" s="172">
        <f t="shared" ref="G11:R11" si="2">+G12+G13</f>
        <v>6400.383271531</v>
      </c>
      <c r="H11" s="172">
        <f t="shared" si="2"/>
        <v>4736.2889263699999</v>
      </c>
      <c r="I11" s="172">
        <f t="shared" si="2"/>
        <v>4844.5499974000004</v>
      </c>
      <c r="J11" s="172">
        <f t="shared" si="2"/>
        <v>5085.7016165689993</v>
      </c>
      <c r="K11" s="172">
        <f t="shared" si="2"/>
        <v>4360.5074430800005</v>
      </c>
      <c r="L11" s="172">
        <f t="shared" si="2"/>
        <v>4102.9787413080003</v>
      </c>
      <c r="M11" s="172">
        <f t="shared" si="2"/>
        <v>4152.9222008050001</v>
      </c>
      <c r="N11" s="172">
        <f t="shared" si="2"/>
        <v>3975.8991984988998</v>
      </c>
      <c r="O11" s="172">
        <f t="shared" si="2"/>
        <v>4509.6628672930001</v>
      </c>
      <c r="P11" s="172">
        <f t="shared" si="2"/>
        <v>5296.786983897</v>
      </c>
      <c r="Q11" s="172">
        <f t="shared" si="2"/>
        <v>5889.7250188000007</v>
      </c>
      <c r="R11" s="172">
        <f t="shared" si="2"/>
        <v>4673.8768729009989</v>
      </c>
      <c r="S11" s="126"/>
      <c r="T11" s="51"/>
      <c r="U11" s="52"/>
      <c r="V11" s="52"/>
      <c r="W11" s="52"/>
      <c r="X11" s="52"/>
      <c r="Y11" s="52"/>
      <c r="Z11" s="53"/>
      <c r="AA11" s="53"/>
      <c r="AB11" s="53"/>
      <c r="AC11" s="53"/>
      <c r="AD11" s="53"/>
      <c r="AE11" s="53"/>
      <c r="AF11" s="53"/>
      <c r="AG11" s="53"/>
      <c r="AH11" s="53"/>
      <c r="AI11" s="54"/>
      <c r="AJ11" s="53"/>
      <c r="AK11" s="53"/>
      <c r="AL11" s="53"/>
      <c r="AM11" s="53"/>
      <c r="AN11" s="53"/>
      <c r="AO11" s="53"/>
      <c r="AP11" s="53"/>
    </row>
    <row r="12" spans="1:42" s="50" customFormat="1" ht="14.25" x14ac:dyDescent="0.2">
      <c r="B12" s="146"/>
      <c r="C12" s="62"/>
      <c r="D12" s="62"/>
      <c r="E12" s="149" t="s">
        <v>19</v>
      </c>
      <c r="F12" s="169">
        <f>SUM(G12:R12)</f>
        <v>41620.379999999997</v>
      </c>
      <c r="G12" s="169">
        <v>4819.9399999999996</v>
      </c>
      <c r="H12" s="169">
        <v>4172.7</v>
      </c>
      <c r="I12" s="169">
        <v>4121.84</v>
      </c>
      <c r="J12" s="169">
        <v>3827.37</v>
      </c>
      <c r="K12" s="169">
        <v>2584.9499999999998</v>
      </c>
      <c r="L12" s="169">
        <v>3066.4</v>
      </c>
      <c r="M12" s="169">
        <v>3045.25</v>
      </c>
      <c r="N12" s="169">
        <v>2339.31</v>
      </c>
      <c r="O12" s="169">
        <v>2618.61</v>
      </c>
      <c r="P12" s="169">
        <v>4112.68</v>
      </c>
      <c r="Q12" s="169">
        <v>3821.59</v>
      </c>
      <c r="R12" s="169">
        <v>3089.74</v>
      </c>
      <c r="S12" s="147"/>
      <c r="T12" s="51"/>
      <c r="U12" s="57"/>
      <c r="V12" s="52"/>
      <c r="W12" s="52"/>
      <c r="X12" s="52"/>
      <c r="Y12" s="52"/>
      <c r="Z12" s="52"/>
      <c r="AA12" s="57"/>
      <c r="AB12" s="57"/>
      <c r="AC12" s="57"/>
      <c r="AD12" s="57"/>
      <c r="AE12" s="57"/>
      <c r="AF12" s="57"/>
      <c r="AG12" s="58"/>
      <c r="AH12" s="58"/>
      <c r="AI12" s="54"/>
      <c r="AJ12" s="53"/>
      <c r="AK12" s="53"/>
      <c r="AL12" s="53"/>
      <c r="AM12" s="53"/>
      <c r="AN12" s="53"/>
      <c r="AO12" s="53"/>
      <c r="AP12" s="53"/>
    </row>
    <row r="13" spans="1:42" s="50" customFormat="1" ht="14.25" x14ac:dyDescent="0.2">
      <c r="B13" s="146"/>
      <c r="C13" s="62"/>
      <c r="D13" s="62"/>
      <c r="E13" s="149" t="s">
        <v>20</v>
      </c>
      <c r="F13" s="169">
        <f>SUM(G13:R13)</f>
        <v>16408.903138452901</v>
      </c>
      <c r="G13" s="169">
        <v>1580.4432715309999</v>
      </c>
      <c r="H13" s="169">
        <v>563.58892637000042</v>
      </c>
      <c r="I13" s="169">
        <v>722.70999740000002</v>
      </c>
      <c r="J13" s="169">
        <v>1258.3316165689996</v>
      </c>
      <c r="K13" s="169">
        <v>1775.5574430800004</v>
      </c>
      <c r="L13" s="169">
        <v>1036.578741308</v>
      </c>
      <c r="M13" s="169">
        <v>1107.6722008050001</v>
      </c>
      <c r="N13" s="169">
        <v>1636.5891984989</v>
      </c>
      <c r="O13" s="169">
        <v>1891.052867293</v>
      </c>
      <c r="P13" s="169">
        <v>1184.1069838970002</v>
      </c>
      <c r="Q13" s="169">
        <v>2068.1350188000006</v>
      </c>
      <c r="R13" s="169">
        <v>1584.1368729009996</v>
      </c>
      <c r="S13" s="147"/>
      <c r="T13" s="51"/>
      <c r="U13" s="57"/>
      <c r="V13" s="52"/>
      <c r="W13" s="52"/>
      <c r="X13" s="52"/>
      <c r="Y13" s="52"/>
      <c r="Z13" s="53"/>
      <c r="AA13" s="58"/>
      <c r="AB13" s="58"/>
      <c r="AC13" s="58"/>
      <c r="AD13" s="58"/>
      <c r="AE13" s="58"/>
      <c r="AF13" s="58"/>
      <c r="AG13" s="58"/>
      <c r="AH13" s="58"/>
      <c r="AI13" s="54"/>
      <c r="AJ13" s="53"/>
      <c r="AK13" s="53"/>
      <c r="AL13" s="53"/>
      <c r="AM13" s="53"/>
      <c r="AN13" s="53"/>
      <c r="AO13" s="53"/>
      <c r="AP13" s="53"/>
    </row>
    <row r="14" spans="1:42" s="50" customFormat="1" ht="14.25" x14ac:dyDescent="0.2">
      <c r="B14" s="146"/>
      <c r="C14" s="62"/>
      <c r="D14" s="62"/>
      <c r="E14" s="149"/>
      <c r="F14" s="171"/>
      <c r="G14" s="171"/>
      <c r="H14" s="171"/>
      <c r="I14" s="171"/>
      <c r="J14" s="171"/>
      <c r="K14" s="171"/>
      <c r="L14" s="171"/>
      <c r="M14" s="171"/>
      <c r="N14" s="173"/>
      <c r="O14" s="171"/>
      <c r="P14" s="171"/>
      <c r="Q14" s="171"/>
      <c r="R14" s="171"/>
      <c r="S14" s="147"/>
      <c r="T14" s="51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4"/>
      <c r="AJ14" s="53"/>
      <c r="AK14" s="53"/>
      <c r="AL14" s="53"/>
      <c r="AM14" s="53"/>
      <c r="AN14" s="53"/>
      <c r="AO14" s="53"/>
      <c r="AP14" s="53"/>
    </row>
    <row r="15" spans="1:42" s="56" customFormat="1" ht="14.25" x14ac:dyDescent="0.2">
      <c r="A15" s="95"/>
      <c r="B15" s="148"/>
      <c r="C15" s="150"/>
      <c r="D15" s="127"/>
      <c r="E15" s="127" t="s">
        <v>21</v>
      </c>
      <c r="F15" s="174">
        <f>SUM(G15:R15)</f>
        <v>129167.37685525898</v>
      </c>
      <c r="G15" s="174">
        <f t="shared" ref="G15:R15" si="3">+G16+G17</f>
        <v>13040.598681321202</v>
      </c>
      <c r="H15" s="174">
        <f t="shared" si="3"/>
        <v>8196.4817747949</v>
      </c>
      <c r="I15" s="174">
        <f t="shared" si="3"/>
        <v>6451.8749540499994</v>
      </c>
      <c r="J15" s="174">
        <f t="shared" si="3"/>
        <v>14870.784106893512</v>
      </c>
      <c r="K15" s="174">
        <f t="shared" si="3"/>
        <v>8336.0101840195039</v>
      </c>
      <c r="L15" s="174">
        <f t="shared" si="3"/>
        <v>7973.5666809083941</v>
      </c>
      <c r="M15" s="174">
        <f t="shared" si="3"/>
        <v>11251.798076589999</v>
      </c>
      <c r="N15" s="174">
        <f t="shared" si="3"/>
        <v>14243.692276222799</v>
      </c>
      <c r="O15" s="174">
        <f t="shared" si="3"/>
        <v>12993.148446519968</v>
      </c>
      <c r="P15" s="174">
        <f t="shared" si="3"/>
        <v>11541.812385553101</v>
      </c>
      <c r="Q15" s="174">
        <f t="shared" si="3"/>
        <v>11047.008770725999</v>
      </c>
      <c r="R15" s="174">
        <f t="shared" si="3"/>
        <v>9220.6005176596009</v>
      </c>
      <c r="S15" s="128"/>
      <c r="T15" s="51"/>
      <c r="U15" s="52"/>
      <c r="V15" s="52"/>
      <c r="W15" s="52"/>
      <c r="X15" s="52"/>
      <c r="Y15" s="52"/>
      <c r="Z15" s="53"/>
      <c r="AA15" s="53"/>
      <c r="AB15" s="53"/>
      <c r="AC15" s="53"/>
      <c r="AD15" s="53"/>
      <c r="AE15" s="53"/>
      <c r="AF15" s="53"/>
      <c r="AG15" s="53"/>
      <c r="AH15" s="53"/>
      <c r="AI15" s="54"/>
      <c r="AJ15" s="53"/>
      <c r="AK15" s="53"/>
      <c r="AL15" s="53"/>
      <c r="AM15" s="53"/>
      <c r="AN15" s="53"/>
      <c r="AO15" s="53"/>
      <c r="AP15" s="53"/>
    </row>
    <row r="16" spans="1:42" s="50" customFormat="1" ht="14.25" x14ac:dyDescent="0.2">
      <c r="B16" s="151"/>
      <c r="C16" s="65"/>
      <c r="D16" s="65"/>
      <c r="E16" s="152" t="s">
        <v>19</v>
      </c>
      <c r="F16" s="169">
        <f>SUM(G16:R16)</f>
        <v>64464.229085014907</v>
      </c>
      <c r="G16" s="169">
        <v>9813.024776000002</v>
      </c>
      <c r="H16" s="169">
        <v>5407.7198589999989</v>
      </c>
      <c r="I16" s="169">
        <v>3732.2447120000006</v>
      </c>
      <c r="J16" s="169">
        <v>7026.3849574065116</v>
      </c>
      <c r="K16" s="169">
        <v>3706.7982980000006</v>
      </c>
      <c r="L16" s="169">
        <v>5288.0900566083947</v>
      </c>
      <c r="M16" s="169">
        <v>5290.1969139999983</v>
      </c>
      <c r="N16" s="169">
        <v>6737.9332660000009</v>
      </c>
      <c r="O16" s="169">
        <v>5004.1116239999992</v>
      </c>
      <c r="P16" s="169">
        <v>3129.6619599999985</v>
      </c>
      <c r="Q16" s="169">
        <v>4775.9772920000014</v>
      </c>
      <c r="R16" s="169">
        <v>4552.0853699999998</v>
      </c>
      <c r="S16" s="153"/>
      <c r="T16" s="51"/>
      <c r="U16" s="52"/>
      <c r="V16" s="52"/>
      <c r="W16" s="52"/>
      <c r="X16" s="52"/>
      <c r="Y16" s="52"/>
      <c r="Z16" s="53"/>
      <c r="AA16" s="53"/>
      <c r="AB16" s="53"/>
      <c r="AC16" s="53"/>
      <c r="AD16" s="53"/>
      <c r="AE16" s="53"/>
      <c r="AF16" s="53"/>
      <c r="AG16" s="53"/>
      <c r="AH16" s="53"/>
      <c r="AI16" s="54"/>
      <c r="AJ16" s="53"/>
      <c r="AK16" s="53"/>
      <c r="AL16" s="53"/>
      <c r="AM16" s="53"/>
      <c r="AN16" s="53"/>
      <c r="AO16" s="53"/>
      <c r="AP16" s="53"/>
    </row>
    <row r="17" spans="1:42" s="50" customFormat="1" ht="14.25" x14ac:dyDescent="0.2">
      <c r="B17" s="151"/>
      <c r="C17" s="65"/>
      <c r="D17" s="65"/>
      <c r="E17" s="152" t="s">
        <v>20</v>
      </c>
      <c r="F17" s="169">
        <f>SUM(G17:R17)</f>
        <v>64703.147770244075</v>
      </c>
      <c r="G17" s="169">
        <v>3227.5739053212005</v>
      </c>
      <c r="H17" s="169">
        <v>2788.7619157949007</v>
      </c>
      <c r="I17" s="169">
        <v>2719.6302420499992</v>
      </c>
      <c r="J17" s="169">
        <v>7844.3991494870006</v>
      </c>
      <c r="K17" s="169">
        <v>4629.2118860195033</v>
      </c>
      <c r="L17" s="169">
        <v>2685.4766242999995</v>
      </c>
      <c r="M17" s="169">
        <v>5961.601162590001</v>
      </c>
      <c r="N17" s="169">
        <v>7505.7590102227969</v>
      </c>
      <c r="O17" s="169">
        <v>7989.03682251997</v>
      </c>
      <c r="P17" s="169">
        <v>8412.1504255531017</v>
      </c>
      <c r="Q17" s="169">
        <v>6271.0314787259977</v>
      </c>
      <c r="R17" s="169">
        <v>4668.515147659602</v>
      </c>
      <c r="S17" s="153"/>
      <c r="T17" s="51"/>
      <c r="U17" s="52"/>
      <c r="V17" s="52"/>
      <c r="W17" s="52"/>
      <c r="X17" s="52"/>
      <c r="Y17" s="52"/>
      <c r="Z17" s="53"/>
      <c r="AA17" s="53"/>
      <c r="AB17" s="53"/>
      <c r="AC17" s="53"/>
      <c r="AD17" s="53"/>
      <c r="AE17" s="53"/>
      <c r="AF17" s="53"/>
      <c r="AG17" s="53"/>
      <c r="AH17" s="53"/>
      <c r="AI17" s="54"/>
      <c r="AJ17" s="53"/>
      <c r="AK17" s="53"/>
      <c r="AL17" s="53"/>
      <c r="AM17" s="53"/>
      <c r="AN17" s="53"/>
      <c r="AO17" s="53"/>
      <c r="AP17" s="53"/>
    </row>
    <row r="18" spans="1:42" s="50" customFormat="1" ht="14.25" x14ac:dyDescent="0.2">
      <c r="B18" s="151"/>
      <c r="C18" s="65"/>
      <c r="D18" s="65"/>
      <c r="E18" s="65"/>
      <c r="F18" s="175"/>
      <c r="G18" s="175"/>
      <c r="H18" s="175"/>
      <c r="I18" s="175"/>
      <c r="J18" s="175"/>
      <c r="K18" s="175"/>
      <c r="L18" s="175"/>
      <c r="M18" s="175"/>
      <c r="N18" s="176"/>
      <c r="O18" s="175"/>
      <c r="P18" s="175"/>
      <c r="Q18" s="175"/>
      <c r="R18" s="175"/>
      <c r="S18" s="153"/>
      <c r="T18" s="51"/>
      <c r="U18" s="52"/>
      <c r="V18" s="52"/>
      <c r="W18" s="52"/>
      <c r="X18" s="52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4"/>
      <c r="AJ18" s="53"/>
      <c r="AK18" s="53"/>
      <c r="AL18" s="53"/>
      <c r="AM18" s="53"/>
      <c r="AN18" s="53"/>
      <c r="AO18" s="53"/>
      <c r="AP18" s="53"/>
    </row>
    <row r="19" spans="1:42" s="56" customFormat="1" ht="14.25" x14ac:dyDescent="0.2">
      <c r="A19" s="50"/>
      <c r="B19" s="148"/>
      <c r="C19" s="150"/>
      <c r="D19" s="125"/>
      <c r="E19" s="125" t="s">
        <v>22</v>
      </c>
      <c r="F19" s="172">
        <f>SUM(G19:R19)</f>
        <v>5095.5042531718545</v>
      </c>
      <c r="G19" s="172">
        <f t="shared" ref="G19:R19" si="4">+G20+G21</f>
        <v>545.53439963485164</v>
      </c>
      <c r="H19" s="172">
        <f t="shared" si="4"/>
        <v>575.29868752590869</v>
      </c>
      <c r="I19" s="172">
        <f t="shared" si="4"/>
        <v>336.02596803563881</v>
      </c>
      <c r="J19" s="172">
        <f t="shared" si="4"/>
        <v>242.07320735033437</v>
      </c>
      <c r="K19" s="172">
        <f t="shared" si="4"/>
        <v>226.89021641049055</v>
      </c>
      <c r="L19" s="172">
        <f t="shared" si="4"/>
        <v>518.02147570763304</v>
      </c>
      <c r="M19" s="172">
        <f t="shared" si="4"/>
        <v>345.22923611782733</v>
      </c>
      <c r="N19" s="172">
        <f t="shared" si="4"/>
        <v>486.09162521375652</v>
      </c>
      <c r="O19" s="172">
        <f t="shared" si="4"/>
        <v>482.68093823359936</v>
      </c>
      <c r="P19" s="172">
        <f t="shared" si="4"/>
        <v>412.1268815817441</v>
      </c>
      <c r="Q19" s="172">
        <f t="shared" si="4"/>
        <v>543.38634488417438</v>
      </c>
      <c r="R19" s="172">
        <f t="shared" si="4"/>
        <v>382.14527247589552</v>
      </c>
      <c r="S19" s="154"/>
      <c r="T19" s="51"/>
      <c r="U19" s="52"/>
      <c r="V19" s="52"/>
      <c r="W19" s="52"/>
      <c r="X19" s="52"/>
      <c r="Y19" s="52"/>
      <c r="Z19" s="53"/>
      <c r="AA19" s="53"/>
      <c r="AB19" s="53"/>
      <c r="AC19" s="53"/>
      <c r="AD19" s="53"/>
      <c r="AE19" s="53"/>
      <c r="AF19" s="53"/>
      <c r="AG19" s="53"/>
      <c r="AH19" s="53"/>
      <c r="AI19" s="54"/>
      <c r="AJ19" s="53"/>
      <c r="AK19" s="53"/>
      <c r="AL19" s="53"/>
      <c r="AM19" s="53"/>
      <c r="AN19" s="53"/>
      <c r="AO19" s="53"/>
      <c r="AP19" s="53"/>
    </row>
    <row r="20" spans="1:42" s="50" customFormat="1" ht="14.25" x14ac:dyDescent="0.2">
      <c r="B20" s="151"/>
      <c r="C20" s="65"/>
      <c r="D20" s="65"/>
      <c r="E20" s="152" t="s">
        <v>19</v>
      </c>
      <c r="F20" s="169">
        <f>SUM(G20:R20)</f>
        <v>4513.5676650286541</v>
      </c>
      <c r="G20" s="169">
        <v>441.52802851385161</v>
      </c>
      <c r="H20" s="169">
        <v>340.33888852290863</v>
      </c>
      <c r="I20" s="169">
        <v>300.97195095263879</v>
      </c>
      <c r="J20" s="169">
        <v>241.39486935733436</v>
      </c>
      <c r="K20" s="169">
        <v>226.78608541449054</v>
      </c>
      <c r="L20" s="169">
        <v>483.63929617653304</v>
      </c>
      <c r="M20" s="169">
        <v>332.31478209782733</v>
      </c>
      <c r="N20" s="169">
        <v>468.04219723185651</v>
      </c>
      <c r="O20" s="169">
        <v>439.06915313359934</v>
      </c>
      <c r="P20" s="169">
        <v>390.56344456974409</v>
      </c>
      <c r="Q20" s="169">
        <v>474.05812777417441</v>
      </c>
      <c r="R20" s="169">
        <v>374.86084128369555</v>
      </c>
      <c r="S20" s="153"/>
      <c r="T20" s="51"/>
      <c r="U20" s="52"/>
      <c r="V20" s="52"/>
      <c r="W20" s="52"/>
      <c r="X20" s="52"/>
      <c r="Y20" s="52"/>
      <c r="Z20" s="53"/>
      <c r="AA20" s="53"/>
      <c r="AB20" s="53"/>
      <c r="AC20" s="53"/>
      <c r="AD20" s="53"/>
      <c r="AE20" s="53"/>
      <c r="AF20" s="53"/>
      <c r="AG20" s="53"/>
      <c r="AH20" s="53"/>
      <c r="AI20" s="54"/>
      <c r="AJ20" s="53"/>
      <c r="AK20" s="53"/>
      <c r="AL20" s="53"/>
      <c r="AM20" s="53"/>
      <c r="AN20" s="53"/>
      <c r="AO20" s="53"/>
      <c r="AP20" s="53"/>
    </row>
    <row r="21" spans="1:42" s="50" customFormat="1" ht="14.25" x14ac:dyDescent="0.2">
      <c r="B21" s="151"/>
      <c r="C21" s="65"/>
      <c r="D21" s="65"/>
      <c r="E21" s="152" t="s">
        <v>20</v>
      </c>
      <c r="F21" s="169">
        <f>SUM(G21:R21)</f>
        <v>581.93658814320008</v>
      </c>
      <c r="G21" s="169">
        <v>104.006371121</v>
      </c>
      <c r="H21" s="169">
        <v>234.959799003</v>
      </c>
      <c r="I21" s="169">
        <v>35.054017083000005</v>
      </c>
      <c r="J21" s="169">
        <v>0.67833799299999997</v>
      </c>
      <c r="K21" s="169">
        <v>0.10413099599999999</v>
      </c>
      <c r="L21" s="169">
        <v>34.382179531100007</v>
      </c>
      <c r="M21" s="169">
        <v>12.914454019999999</v>
      </c>
      <c r="N21" s="169">
        <v>18.049427981899999</v>
      </c>
      <c r="O21" s="169">
        <v>43.611785099999999</v>
      </c>
      <c r="P21" s="169">
        <v>21.563437012000005</v>
      </c>
      <c r="Q21" s="169">
        <v>69.328217109999997</v>
      </c>
      <c r="R21" s="169">
        <v>7.2844311921999996</v>
      </c>
      <c r="S21" s="153"/>
      <c r="T21" s="51"/>
      <c r="U21" s="52"/>
      <c r="V21" s="52"/>
      <c r="W21" s="52"/>
      <c r="X21" s="52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4"/>
      <c r="AJ21" s="53"/>
      <c r="AK21" s="53"/>
      <c r="AL21" s="53"/>
      <c r="AM21" s="53"/>
      <c r="AN21" s="53"/>
      <c r="AO21" s="53"/>
      <c r="AP21" s="53"/>
    </row>
    <row r="22" spans="1:42" s="50" customFormat="1" ht="14.25" x14ac:dyDescent="0.2">
      <c r="B22" s="151"/>
      <c r="C22" s="65"/>
      <c r="D22" s="65"/>
      <c r="E22" s="65"/>
      <c r="F22" s="175"/>
      <c r="G22" s="175"/>
      <c r="H22" s="175"/>
      <c r="I22" s="175"/>
      <c r="J22" s="175"/>
      <c r="K22" s="175"/>
      <c r="L22" s="175"/>
      <c r="M22" s="175"/>
      <c r="N22" s="176"/>
      <c r="O22" s="175"/>
      <c r="P22" s="175"/>
      <c r="Q22" s="175"/>
      <c r="R22" s="175"/>
      <c r="S22" s="153"/>
      <c r="T22" s="51"/>
      <c r="U22" s="52"/>
      <c r="V22" s="52"/>
      <c r="W22" s="52"/>
      <c r="X22" s="52"/>
      <c r="Y22" s="52"/>
      <c r="Z22" s="53"/>
      <c r="AA22" s="53"/>
      <c r="AB22" s="53"/>
      <c r="AC22" s="53"/>
      <c r="AD22" s="53"/>
      <c r="AE22" s="53"/>
      <c r="AF22" s="53"/>
      <c r="AG22" s="53"/>
      <c r="AH22" s="53"/>
      <c r="AI22" s="54"/>
      <c r="AJ22" s="53"/>
      <c r="AK22" s="53"/>
      <c r="AL22" s="53"/>
      <c r="AM22" s="53"/>
      <c r="AN22" s="53"/>
      <c r="AO22" s="53"/>
      <c r="AP22" s="53"/>
    </row>
    <row r="23" spans="1:42" s="56" customFormat="1" ht="14.25" x14ac:dyDescent="0.2">
      <c r="A23" s="50"/>
      <c r="B23" s="148"/>
      <c r="C23" s="150"/>
      <c r="D23" s="127"/>
      <c r="E23" s="127" t="s">
        <v>23</v>
      </c>
      <c r="F23" s="174">
        <f>SUM(G23:R23)</f>
        <v>519801.40460748889</v>
      </c>
      <c r="G23" s="174">
        <f t="shared" ref="G23:R23" si="5">+G24+G25</f>
        <v>45053.313313287676</v>
      </c>
      <c r="H23" s="174">
        <f t="shared" si="5"/>
        <v>44223.170924373546</v>
      </c>
      <c r="I23" s="174">
        <f t="shared" si="5"/>
        <v>41887.452063817269</v>
      </c>
      <c r="J23" s="174">
        <f t="shared" si="5"/>
        <v>46035.902836925328</v>
      </c>
      <c r="K23" s="174">
        <f t="shared" si="5"/>
        <v>42942.243349461627</v>
      </c>
      <c r="L23" s="174">
        <f t="shared" si="5"/>
        <v>39492.515326439789</v>
      </c>
      <c r="M23" s="174">
        <f t="shared" si="5"/>
        <v>40245.529781206205</v>
      </c>
      <c r="N23" s="174">
        <f t="shared" si="5"/>
        <v>47811.706154615924</v>
      </c>
      <c r="O23" s="174">
        <f t="shared" si="5"/>
        <v>37483.16854771482</v>
      </c>
      <c r="P23" s="174">
        <f t="shared" si="5"/>
        <v>46790.532160913477</v>
      </c>
      <c r="Q23" s="174">
        <f t="shared" si="5"/>
        <v>42928.234607587714</v>
      </c>
      <c r="R23" s="174">
        <f t="shared" si="5"/>
        <v>44907.635541145595</v>
      </c>
      <c r="S23" s="154"/>
      <c r="T23" s="51"/>
      <c r="U23" s="52"/>
      <c r="V23" s="52"/>
      <c r="W23" s="52"/>
      <c r="X23" s="52"/>
      <c r="Y23" s="52"/>
      <c r="Z23" s="53"/>
      <c r="AA23" s="53"/>
      <c r="AB23" s="53"/>
      <c r="AC23" s="53"/>
      <c r="AD23" s="53"/>
      <c r="AE23" s="53"/>
      <c r="AF23" s="53"/>
      <c r="AG23" s="53"/>
      <c r="AH23" s="53"/>
      <c r="AI23" s="54"/>
      <c r="AJ23" s="53"/>
      <c r="AK23" s="53"/>
      <c r="AL23" s="53"/>
      <c r="AM23" s="53"/>
      <c r="AN23" s="53"/>
      <c r="AO23" s="53"/>
      <c r="AP23" s="53"/>
    </row>
    <row r="24" spans="1:42" s="50" customFormat="1" ht="14.25" x14ac:dyDescent="0.2">
      <c r="B24" s="151"/>
      <c r="C24" s="65"/>
      <c r="D24" s="65"/>
      <c r="E24" s="152" t="s">
        <v>19</v>
      </c>
      <c r="F24" s="169">
        <f>SUM(G24:R24)</f>
        <v>469260.07513225987</v>
      </c>
      <c r="G24" s="169">
        <v>43254.073986308773</v>
      </c>
      <c r="H24" s="169">
        <v>43124.525755875547</v>
      </c>
      <c r="I24" s="169">
        <v>40671.677145580768</v>
      </c>
      <c r="J24" s="169">
        <v>43839.530614439231</v>
      </c>
      <c r="K24" s="169">
        <v>39996.653393421329</v>
      </c>
      <c r="L24" s="169">
        <v>37013.954338974683</v>
      </c>
      <c r="M24" s="169">
        <v>33256.899920387892</v>
      </c>
      <c r="N24" s="169">
        <v>34221.915152774833</v>
      </c>
      <c r="O24" s="169">
        <v>30943.30139083583</v>
      </c>
      <c r="P24" s="169">
        <v>40036.958702231888</v>
      </c>
      <c r="Q24" s="169">
        <v>39965.132422428018</v>
      </c>
      <c r="R24" s="169">
        <v>42935.452309001092</v>
      </c>
      <c r="S24" s="153"/>
      <c r="T24" s="51"/>
      <c r="U24" s="52"/>
      <c r="V24" s="52"/>
      <c r="W24" s="52"/>
      <c r="X24" s="52"/>
      <c r="Y24" s="52"/>
      <c r="Z24" s="53"/>
      <c r="AA24" s="53"/>
      <c r="AB24" s="53"/>
      <c r="AC24" s="53"/>
      <c r="AD24" s="53"/>
      <c r="AE24" s="53"/>
      <c r="AF24" s="53"/>
      <c r="AG24" s="53"/>
      <c r="AH24" s="53"/>
      <c r="AI24" s="54"/>
      <c r="AJ24" s="53"/>
      <c r="AK24" s="53"/>
      <c r="AL24" s="53"/>
      <c r="AM24" s="53"/>
      <c r="AN24" s="53"/>
      <c r="AO24" s="53"/>
      <c r="AP24" s="53"/>
    </row>
    <row r="25" spans="1:42" s="50" customFormat="1" ht="14.25" x14ac:dyDescent="0.2">
      <c r="B25" s="146"/>
      <c r="C25" s="62"/>
      <c r="D25" s="62"/>
      <c r="E25" s="149" t="s">
        <v>24</v>
      </c>
      <c r="F25" s="169">
        <f>SUM(G25:R25)</f>
        <v>50541.329475229089</v>
      </c>
      <c r="G25" s="169">
        <v>1799.2393269789025</v>
      </c>
      <c r="H25" s="169">
        <v>1098.6451684979995</v>
      </c>
      <c r="I25" s="169">
        <v>1215.7749182365005</v>
      </c>
      <c r="J25" s="169">
        <v>2196.3722224861003</v>
      </c>
      <c r="K25" s="169">
        <v>2945.5899560403004</v>
      </c>
      <c r="L25" s="169">
        <v>2478.5609874651041</v>
      </c>
      <c r="M25" s="169">
        <v>6988.6298608183115</v>
      </c>
      <c r="N25" s="169">
        <v>13589.791001841093</v>
      </c>
      <c r="O25" s="169">
        <v>6539.8671568789887</v>
      </c>
      <c r="P25" s="169">
        <v>6753.5734586815897</v>
      </c>
      <c r="Q25" s="169">
        <v>2963.1021851596961</v>
      </c>
      <c r="R25" s="169">
        <v>1972.1832321445033</v>
      </c>
      <c r="S25" s="147"/>
      <c r="T25" s="51"/>
      <c r="U25" s="52"/>
      <c r="V25" s="52"/>
      <c r="W25" s="52"/>
      <c r="X25" s="52"/>
      <c r="Y25" s="52"/>
      <c r="Z25" s="53"/>
      <c r="AA25" s="53"/>
      <c r="AB25" s="53"/>
      <c r="AC25" s="53"/>
      <c r="AD25" s="53"/>
      <c r="AE25" s="53"/>
      <c r="AF25" s="53"/>
      <c r="AG25" s="53"/>
      <c r="AH25" s="53"/>
      <c r="AI25" s="54"/>
      <c r="AJ25" s="53"/>
      <c r="AK25" s="53"/>
      <c r="AL25" s="53"/>
      <c r="AM25" s="53"/>
      <c r="AN25" s="53"/>
      <c r="AO25" s="53"/>
      <c r="AP25" s="53"/>
    </row>
    <row r="26" spans="1:42" s="50" customFormat="1" ht="14.25" x14ac:dyDescent="0.2">
      <c r="B26" s="146"/>
      <c r="C26" s="62"/>
      <c r="D26" s="62"/>
      <c r="E26" s="62"/>
      <c r="F26" s="171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47"/>
      <c r="T26" s="51"/>
      <c r="U26" s="52"/>
      <c r="V26" s="52"/>
      <c r="W26" s="52"/>
      <c r="X26" s="52"/>
      <c r="Y26" s="52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53"/>
      <c r="AK26" s="53"/>
      <c r="AL26" s="53"/>
      <c r="AM26" s="53"/>
      <c r="AN26" s="53"/>
      <c r="AO26" s="53"/>
      <c r="AP26" s="53"/>
    </row>
    <row r="27" spans="1:42" s="40" customFormat="1" ht="18.75" customHeight="1" x14ac:dyDescent="0.2">
      <c r="B27" s="123"/>
      <c r="C27" s="124" t="s">
        <v>25</v>
      </c>
      <c r="D27" s="124" t="s">
        <v>26</v>
      </c>
      <c r="E27" s="124"/>
      <c r="F27" s="170">
        <f>SUM(G27:R27)</f>
        <v>83888.070300000007</v>
      </c>
      <c r="G27" s="170">
        <f t="shared" ref="G27:R27" si="6">SUM(G29:G31)</f>
        <v>5995.5419999999995</v>
      </c>
      <c r="H27" s="170">
        <f t="shared" si="6"/>
        <v>9211.5354999999981</v>
      </c>
      <c r="I27" s="170">
        <f t="shared" si="6"/>
        <v>11155.73</v>
      </c>
      <c r="J27" s="170">
        <f t="shared" si="6"/>
        <v>3917.5049999999997</v>
      </c>
      <c r="K27" s="170">
        <f t="shared" si="6"/>
        <v>2747.5509999999999</v>
      </c>
      <c r="L27" s="170">
        <f t="shared" si="6"/>
        <v>10712.299300000001</v>
      </c>
      <c r="M27" s="170">
        <f t="shared" si="6"/>
        <v>11223.615999999998</v>
      </c>
      <c r="N27" s="170">
        <f t="shared" si="6"/>
        <v>7669.2540000000008</v>
      </c>
      <c r="O27" s="170">
        <f t="shared" si="6"/>
        <v>6789.268</v>
      </c>
      <c r="P27" s="170">
        <f t="shared" si="6"/>
        <v>3215.46</v>
      </c>
      <c r="Q27" s="170">
        <f t="shared" si="6"/>
        <v>2059.8910000000005</v>
      </c>
      <c r="R27" s="170">
        <f t="shared" si="6"/>
        <v>9190.4185000000016</v>
      </c>
      <c r="S27" s="122"/>
      <c r="T27" s="41"/>
      <c r="U27" s="42"/>
      <c r="V27" s="42"/>
      <c r="W27" s="42"/>
      <c r="X27" s="42"/>
      <c r="Y27" s="42"/>
      <c r="Z27" s="43"/>
      <c r="AA27" s="43"/>
      <c r="AB27" s="43"/>
      <c r="AC27" s="43"/>
      <c r="AD27" s="43"/>
      <c r="AE27" s="43"/>
      <c r="AF27" s="43"/>
      <c r="AG27" s="43"/>
      <c r="AH27" s="43"/>
      <c r="AI27" s="44"/>
      <c r="AJ27" s="43"/>
      <c r="AK27" s="43"/>
      <c r="AL27" s="43"/>
      <c r="AM27" s="43"/>
      <c r="AN27" s="43"/>
      <c r="AO27" s="43"/>
      <c r="AP27" s="43"/>
    </row>
    <row r="28" spans="1:42" s="50" customFormat="1" ht="19.5" customHeight="1" x14ac:dyDescent="0.2">
      <c r="B28" s="146"/>
      <c r="C28" s="62"/>
      <c r="D28" s="62"/>
      <c r="E28" s="62"/>
      <c r="F28" s="171"/>
      <c r="G28" s="171"/>
      <c r="H28" s="171"/>
      <c r="I28" s="171"/>
      <c r="J28" s="171" t="s">
        <v>27</v>
      </c>
      <c r="K28" s="171"/>
      <c r="L28" s="171"/>
      <c r="M28" s="171"/>
      <c r="N28" s="171"/>
      <c r="O28" s="171"/>
      <c r="P28" s="171"/>
      <c r="Q28" s="171"/>
      <c r="R28" s="171"/>
      <c r="S28" s="147"/>
      <c r="T28" s="51"/>
      <c r="U28" s="52"/>
      <c r="V28" s="52"/>
      <c r="W28" s="52"/>
      <c r="X28" s="52"/>
      <c r="Y28" s="52"/>
      <c r="Z28" s="59"/>
      <c r="AA28" s="53"/>
      <c r="AB28" s="53"/>
      <c r="AC28" s="53"/>
      <c r="AD28" s="53"/>
      <c r="AE28" s="53"/>
      <c r="AF28" s="53"/>
      <c r="AG28" s="53"/>
      <c r="AH28" s="53"/>
      <c r="AI28" s="54"/>
      <c r="AJ28" s="53"/>
      <c r="AK28" s="53"/>
      <c r="AL28" s="53"/>
      <c r="AM28" s="53"/>
      <c r="AN28" s="53"/>
      <c r="AO28" s="53"/>
      <c r="AP28" s="53"/>
    </row>
    <row r="29" spans="1:42" s="50" customFormat="1" ht="14.25" x14ac:dyDescent="0.2">
      <c r="B29" s="146"/>
      <c r="C29" s="62"/>
      <c r="D29" s="155"/>
      <c r="E29" s="62" t="s">
        <v>28</v>
      </c>
      <c r="F29" s="169">
        <f>SUM(G29:R29)</f>
        <v>42429.3658</v>
      </c>
      <c r="G29" s="169">
        <v>2227.442</v>
      </c>
      <c r="H29" s="169">
        <v>3783.2154999999998</v>
      </c>
      <c r="I29" s="169">
        <v>7910.79</v>
      </c>
      <c r="J29" s="169">
        <v>1305.4349999999999</v>
      </c>
      <c r="K29" s="169">
        <v>392.14499999999998</v>
      </c>
      <c r="L29" s="169">
        <v>4986.5933000000005</v>
      </c>
      <c r="M29" s="169">
        <v>7541.61</v>
      </c>
      <c r="N29" s="169">
        <v>4234.93</v>
      </c>
      <c r="O29" s="169">
        <v>2681.5079999999998</v>
      </c>
      <c r="P29" s="169">
        <v>657.84</v>
      </c>
      <c r="Q29" s="169">
        <v>360.101</v>
      </c>
      <c r="R29" s="169">
        <v>6347.7560000000003</v>
      </c>
      <c r="S29" s="147"/>
      <c r="T29" s="51"/>
      <c r="U29" s="52"/>
      <c r="V29" s="52"/>
      <c r="W29" s="52"/>
      <c r="X29" s="60"/>
      <c r="Y29" s="52"/>
      <c r="Z29" s="53"/>
      <c r="AA29" s="53"/>
      <c r="AB29" s="53"/>
      <c r="AC29" s="53"/>
      <c r="AD29" s="53"/>
      <c r="AE29" s="53"/>
      <c r="AF29" s="53"/>
      <c r="AG29" s="53"/>
      <c r="AH29" s="53"/>
      <c r="AI29" s="54"/>
      <c r="AJ29" s="53"/>
      <c r="AK29" s="53"/>
      <c r="AL29" s="53"/>
      <c r="AM29" s="53"/>
      <c r="AN29" s="53"/>
      <c r="AO29" s="53"/>
      <c r="AP29" s="53"/>
    </row>
    <row r="30" spans="1:42" s="50" customFormat="1" ht="14.25" customHeight="1" x14ac:dyDescent="0.2">
      <c r="B30" s="146"/>
      <c r="C30" s="62"/>
      <c r="D30" s="155"/>
      <c r="E30" s="62" t="s">
        <v>29</v>
      </c>
      <c r="F30" s="169">
        <f>SUM(G30:R30)</f>
        <v>23306.127999999997</v>
      </c>
      <c r="G30" s="169">
        <v>1236.8699999999999</v>
      </c>
      <c r="H30" s="169">
        <v>2795.37</v>
      </c>
      <c r="I30" s="169">
        <v>2389.15</v>
      </c>
      <c r="J30" s="169">
        <v>2256.91</v>
      </c>
      <c r="K30" s="169">
        <v>1812.12</v>
      </c>
      <c r="L30" s="169">
        <v>1958.4460000000001</v>
      </c>
      <c r="M30" s="169">
        <v>1574.2759999999998</v>
      </c>
      <c r="N30" s="169">
        <v>1587.866</v>
      </c>
      <c r="O30" s="169">
        <v>1506.32</v>
      </c>
      <c r="P30" s="169">
        <v>1734.61</v>
      </c>
      <c r="Q30" s="169">
        <v>1658.2800000000002</v>
      </c>
      <c r="R30" s="169">
        <v>2795.91</v>
      </c>
      <c r="S30" s="147"/>
      <c r="T30" s="51"/>
      <c r="U30" s="52"/>
      <c r="V30" s="52"/>
      <c r="W30" s="52"/>
      <c r="X30" s="60"/>
      <c r="Y30" s="52"/>
      <c r="Z30" s="53"/>
      <c r="AA30" s="53"/>
      <c r="AB30" s="53"/>
      <c r="AC30" s="53"/>
      <c r="AD30" s="53"/>
      <c r="AE30" s="53"/>
      <c r="AF30" s="53"/>
      <c r="AG30" s="53"/>
      <c r="AH30" s="53"/>
      <c r="AI30" s="54"/>
      <c r="AJ30" s="53"/>
      <c r="AK30" s="53"/>
      <c r="AL30" s="53"/>
      <c r="AM30" s="53"/>
      <c r="AN30" s="53"/>
      <c r="AO30" s="53"/>
      <c r="AP30" s="53"/>
    </row>
    <row r="31" spans="1:42" s="50" customFormat="1" ht="14.25" x14ac:dyDescent="0.2">
      <c r="B31" s="146"/>
      <c r="C31" s="62"/>
      <c r="D31" s="155"/>
      <c r="E31" s="62" t="s">
        <v>30</v>
      </c>
      <c r="F31" s="169">
        <f>SUM(G31:R31)</f>
        <v>18152.576499999996</v>
      </c>
      <c r="G31" s="169">
        <v>2531.23</v>
      </c>
      <c r="H31" s="169">
        <v>2632.95</v>
      </c>
      <c r="I31" s="169">
        <v>855.79</v>
      </c>
      <c r="J31" s="169">
        <v>355.16</v>
      </c>
      <c r="K31" s="169">
        <v>543.28599999999994</v>
      </c>
      <c r="L31" s="169">
        <v>3767.26</v>
      </c>
      <c r="M31" s="169">
        <v>2107.73</v>
      </c>
      <c r="N31" s="169">
        <v>1846.4580000000001</v>
      </c>
      <c r="O31" s="169">
        <v>2601.44</v>
      </c>
      <c r="P31" s="169">
        <v>823.01</v>
      </c>
      <c r="Q31" s="169">
        <v>41.51</v>
      </c>
      <c r="R31" s="169">
        <v>46.752499999999998</v>
      </c>
      <c r="S31" s="147"/>
      <c r="T31" s="51"/>
      <c r="U31" s="52"/>
      <c r="V31" s="52"/>
      <c r="W31" s="52"/>
      <c r="X31" s="60"/>
      <c r="Y31" s="52"/>
      <c r="Z31" s="53"/>
      <c r="AA31" s="53"/>
      <c r="AB31" s="53"/>
      <c r="AC31" s="53"/>
      <c r="AD31" s="53"/>
      <c r="AE31" s="53"/>
      <c r="AF31" s="53"/>
      <c r="AG31" s="53"/>
      <c r="AH31" s="53"/>
      <c r="AI31" s="54"/>
      <c r="AJ31" s="53"/>
      <c r="AK31" s="53"/>
      <c r="AL31" s="53"/>
      <c r="AM31" s="53"/>
      <c r="AN31" s="53"/>
      <c r="AO31" s="53"/>
      <c r="AP31" s="53"/>
    </row>
    <row r="32" spans="1:42" s="50" customFormat="1" ht="14.25" x14ac:dyDescent="0.2">
      <c r="B32" s="146"/>
      <c r="C32" s="62"/>
      <c r="D32" s="155"/>
      <c r="E32" s="62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47"/>
      <c r="T32" s="51"/>
      <c r="U32" s="52"/>
      <c r="V32" s="52"/>
      <c r="W32" s="52"/>
      <c r="X32" s="60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4"/>
      <c r="AJ32" s="53"/>
      <c r="AK32" s="53"/>
      <c r="AL32" s="53"/>
      <c r="AM32" s="53"/>
      <c r="AN32" s="53"/>
      <c r="AO32" s="53"/>
      <c r="AP32" s="53"/>
    </row>
    <row r="33" spans="2:42" s="50" customFormat="1" ht="14.25" x14ac:dyDescent="0.2">
      <c r="B33" s="123"/>
      <c r="C33" s="124" t="s">
        <v>31</v>
      </c>
      <c r="D33" s="124" t="s">
        <v>32</v>
      </c>
      <c r="E33" s="124"/>
      <c r="F33" s="177">
        <f>SUM(G33:R33)</f>
        <v>30555.066130007504</v>
      </c>
      <c r="G33" s="177">
        <f t="shared" ref="G33:R33" si="7">SUM(G35:G36)</f>
        <v>3476.3188879922982</v>
      </c>
      <c r="H33" s="177">
        <f t="shared" si="7"/>
        <v>2556.4843120332898</v>
      </c>
      <c r="I33" s="177">
        <f t="shared" si="7"/>
        <v>2585.7763970334599</v>
      </c>
      <c r="J33" s="177">
        <f t="shared" si="7"/>
        <v>1040.3878989978778</v>
      </c>
      <c r="K33" s="177">
        <f t="shared" si="7"/>
        <v>1557.1941050106991</v>
      </c>
      <c r="L33" s="177">
        <f t="shared" si="7"/>
        <v>4169.1618569520042</v>
      </c>
      <c r="M33" s="177">
        <f t="shared" si="7"/>
        <v>3988.9623098785023</v>
      </c>
      <c r="N33" s="177">
        <f t="shared" si="7"/>
        <v>2335.779726985108</v>
      </c>
      <c r="O33" s="177">
        <f t="shared" si="7"/>
        <v>1975.9696110626555</v>
      </c>
      <c r="P33" s="177">
        <f t="shared" si="7"/>
        <v>2438.2308890010036</v>
      </c>
      <c r="Q33" s="177">
        <f t="shared" si="7"/>
        <v>2246.0344169908049</v>
      </c>
      <c r="R33" s="177">
        <f t="shared" si="7"/>
        <v>2184.7657180698043</v>
      </c>
      <c r="S33" s="129"/>
      <c r="T33" s="51"/>
      <c r="U33" s="61"/>
      <c r="V33" s="52"/>
      <c r="W33" s="52"/>
      <c r="X33" s="52"/>
      <c r="Y33" s="52"/>
      <c r="Z33" s="52"/>
      <c r="AA33" s="61"/>
      <c r="AB33" s="61"/>
      <c r="AC33" s="61"/>
      <c r="AD33" s="61"/>
      <c r="AE33" s="61"/>
      <c r="AF33" s="61"/>
      <c r="AG33" s="53"/>
      <c r="AH33" s="53"/>
      <c r="AI33" s="54"/>
      <c r="AJ33" s="53"/>
      <c r="AK33" s="53"/>
      <c r="AL33" s="53"/>
      <c r="AM33" s="53"/>
      <c r="AN33" s="53"/>
      <c r="AO33" s="53"/>
      <c r="AP33" s="53"/>
    </row>
    <row r="34" spans="2:42" s="50" customFormat="1" ht="14.25" x14ac:dyDescent="0.2">
      <c r="B34" s="130"/>
      <c r="C34" s="131"/>
      <c r="D34" s="131"/>
      <c r="E34" s="131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32"/>
      <c r="T34" s="51"/>
      <c r="U34" s="61"/>
      <c r="V34" s="52"/>
      <c r="W34" s="52"/>
      <c r="X34" s="52"/>
      <c r="Y34" s="52"/>
      <c r="Z34" s="52"/>
      <c r="AA34" s="61"/>
      <c r="AB34" s="61"/>
      <c r="AC34" s="61"/>
      <c r="AD34" s="61"/>
      <c r="AE34" s="61"/>
      <c r="AF34" s="61"/>
      <c r="AG34" s="53"/>
      <c r="AH34" s="53"/>
      <c r="AI34" s="54"/>
      <c r="AJ34" s="53"/>
      <c r="AK34" s="53"/>
      <c r="AL34" s="53"/>
      <c r="AM34" s="53"/>
      <c r="AN34" s="53"/>
      <c r="AO34" s="53"/>
      <c r="AP34" s="53"/>
    </row>
    <row r="35" spans="2:42" s="50" customFormat="1" ht="18.75" customHeight="1" x14ac:dyDescent="0.2">
      <c r="B35" s="146"/>
      <c r="C35" s="62"/>
      <c r="D35" s="62"/>
      <c r="E35" s="152" t="s">
        <v>33</v>
      </c>
      <c r="F35" s="169">
        <f>SUM(G35:R35)</f>
        <v>13426.127500000001</v>
      </c>
      <c r="G35" s="169">
        <v>838.09499999999991</v>
      </c>
      <c r="H35" s="169">
        <v>1501.9215000000002</v>
      </c>
      <c r="I35" s="169">
        <v>979.99499999999978</v>
      </c>
      <c r="J35" s="169">
        <v>406.80950000000001</v>
      </c>
      <c r="K35" s="169">
        <v>682.86999999999989</v>
      </c>
      <c r="L35" s="169">
        <v>2737.7865000000002</v>
      </c>
      <c r="M35" s="169">
        <v>2087.4124999999995</v>
      </c>
      <c r="N35" s="169">
        <v>814.54500000000007</v>
      </c>
      <c r="O35" s="169">
        <v>722.98500000000001</v>
      </c>
      <c r="P35" s="169">
        <v>692.36500000000001</v>
      </c>
      <c r="Q35" s="169">
        <v>787.73250000000007</v>
      </c>
      <c r="R35" s="169">
        <v>1173.6099999999999</v>
      </c>
      <c r="S35" s="147"/>
      <c r="T35" s="51"/>
      <c r="U35" s="52"/>
      <c r="V35" s="52"/>
      <c r="W35" s="52"/>
      <c r="X35" s="52"/>
      <c r="Y35" s="52"/>
      <c r="Z35" s="53"/>
      <c r="AA35" s="53"/>
      <c r="AB35" s="53"/>
      <c r="AC35" s="53"/>
      <c r="AD35" s="53"/>
      <c r="AE35" s="53"/>
      <c r="AF35" s="53"/>
      <c r="AG35" s="53"/>
      <c r="AH35" s="53"/>
      <c r="AI35" s="54"/>
      <c r="AJ35" s="53"/>
      <c r="AK35" s="53"/>
      <c r="AL35" s="53"/>
      <c r="AM35" s="53"/>
      <c r="AN35" s="53"/>
      <c r="AO35" s="53"/>
      <c r="AP35" s="53"/>
    </row>
    <row r="36" spans="2:42" s="50" customFormat="1" ht="14.25" x14ac:dyDescent="0.2">
      <c r="B36" s="146"/>
      <c r="C36" s="62"/>
      <c r="D36" s="62"/>
      <c r="E36" s="149" t="s">
        <v>20</v>
      </c>
      <c r="F36" s="169">
        <f>SUM(G36:R36)</f>
        <v>17128.938630007506</v>
      </c>
      <c r="G36" s="169">
        <v>2638.2238879922984</v>
      </c>
      <c r="H36" s="169">
        <v>1054.5628120332899</v>
      </c>
      <c r="I36" s="169">
        <v>1605.7813970334603</v>
      </c>
      <c r="J36" s="169">
        <v>633.5783989978778</v>
      </c>
      <c r="K36" s="169">
        <v>874.32410501069921</v>
      </c>
      <c r="L36" s="169">
        <v>1431.375356952004</v>
      </c>
      <c r="M36" s="169">
        <v>1901.5498098785029</v>
      </c>
      <c r="N36" s="169">
        <v>1521.2347269851082</v>
      </c>
      <c r="O36" s="169">
        <v>1252.9846110626554</v>
      </c>
      <c r="P36" s="169">
        <v>1745.8658890010036</v>
      </c>
      <c r="Q36" s="169">
        <v>1458.3019169908048</v>
      </c>
      <c r="R36" s="169">
        <v>1011.1557180698043</v>
      </c>
      <c r="S36" s="147"/>
      <c r="T36" s="51"/>
      <c r="U36" s="52"/>
      <c r="V36" s="52"/>
      <c r="W36" s="52"/>
      <c r="X36" s="52"/>
      <c r="Y36" s="52"/>
      <c r="Z36" s="53"/>
      <c r="AA36" s="53"/>
      <c r="AB36" s="53"/>
      <c r="AC36" s="53"/>
      <c r="AD36" s="53"/>
      <c r="AE36" s="53"/>
      <c r="AF36" s="53"/>
      <c r="AG36" s="53"/>
      <c r="AH36" s="53"/>
      <c r="AI36" s="54"/>
      <c r="AJ36" s="53"/>
      <c r="AK36" s="53"/>
      <c r="AL36" s="53"/>
      <c r="AM36" s="53"/>
      <c r="AN36" s="53"/>
      <c r="AO36" s="53"/>
      <c r="AP36" s="53"/>
    </row>
    <row r="37" spans="2:42" s="50" customFormat="1" ht="14.25" x14ac:dyDescent="0.2">
      <c r="B37" s="145"/>
      <c r="C37" s="144"/>
      <c r="D37" s="144"/>
      <c r="E37" s="144"/>
      <c r="F37" s="143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2"/>
      <c r="T37" s="51"/>
      <c r="U37" s="52"/>
      <c r="V37" s="52"/>
      <c r="W37" s="52"/>
      <c r="X37" s="52"/>
      <c r="Y37" s="52"/>
      <c r="Z37" s="53"/>
      <c r="AA37" s="53"/>
      <c r="AB37" s="53"/>
      <c r="AC37" s="53"/>
      <c r="AD37" s="53"/>
      <c r="AE37" s="53"/>
      <c r="AF37" s="53"/>
      <c r="AG37" s="53"/>
      <c r="AH37" s="53"/>
      <c r="AI37" s="54"/>
      <c r="AJ37" s="53"/>
      <c r="AK37" s="53"/>
      <c r="AL37" s="53"/>
      <c r="AM37" s="53"/>
      <c r="AN37" s="53"/>
      <c r="AO37" s="53"/>
      <c r="AP37" s="53"/>
    </row>
    <row r="38" spans="2:42" ht="1.5" customHeight="1" x14ac:dyDescent="0.2"/>
    <row r="39" spans="2:42" ht="20.25" customHeight="1" x14ac:dyDescent="0.2">
      <c r="B39" s="67" t="s">
        <v>34</v>
      </c>
      <c r="C39" s="67"/>
      <c r="D39" s="67"/>
      <c r="E39" s="67"/>
    </row>
    <row r="40" spans="2:42" ht="14.25" customHeight="1" x14ac:dyDescent="0.2">
      <c r="B40" s="67" t="s">
        <v>35</v>
      </c>
      <c r="C40" s="67"/>
      <c r="D40" s="67"/>
      <c r="E40" s="67"/>
    </row>
    <row r="41" spans="2:42" ht="14.25" customHeight="1" x14ac:dyDescent="0.2">
      <c r="B41" s="67" t="s">
        <v>36</v>
      </c>
      <c r="C41" s="67"/>
      <c r="D41" s="67"/>
      <c r="E41" s="67"/>
    </row>
    <row r="42" spans="2:42" ht="14.25" customHeight="1" x14ac:dyDescent="0.2">
      <c r="B42" s="67" t="s">
        <v>37</v>
      </c>
      <c r="C42" s="67"/>
      <c r="D42" s="67"/>
      <c r="E42" s="67"/>
    </row>
    <row r="43" spans="2:42" s="67" customFormat="1" ht="15" customHeight="1" x14ac:dyDescent="0.2">
      <c r="B43" s="113" t="s">
        <v>38</v>
      </c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9"/>
      <c r="V43" s="69"/>
      <c r="W43" s="69"/>
      <c r="X43" s="69"/>
      <c r="Y43" s="69"/>
      <c r="Z43" s="70"/>
      <c r="AA43" s="70"/>
      <c r="AB43" s="70"/>
      <c r="AC43" s="70"/>
      <c r="AD43" s="70"/>
      <c r="AE43" s="70"/>
      <c r="AF43" s="70"/>
      <c r="AG43" s="70"/>
      <c r="AH43" s="70"/>
      <c r="AI43" s="71"/>
      <c r="AJ43" s="70"/>
      <c r="AK43" s="70"/>
      <c r="AL43" s="70"/>
      <c r="AM43" s="70"/>
      <c r="AN43" s="70"/>
      <c r="AO43" s="70"/>
      <c r="AP43" s="70"/>
    </row>
    <row r="44" spans="2:42" ht="12" customHeight="1" x14ac:dyDescent="0.2">
      <c r="B44" s="67" t="s">
        <v>39</v>
      </c>
      <c r="C44" s="67"/>
      <c r="D44" s="67"/>
      <c r="E44" s="67"/>
    </row>
    <row r="45" spans="2:42" s="72" customFormat="1" ht="12" customHeight="1" x14ac:dyDescent="0.2"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V45" s="74"/>
      <c r="W45" s="74"/>
      <c r="X45" s="74"/>
      <c r="Y45" s="74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</row>
    <row r="46" spans="2:42" s="72" customFormat="1" ht="12" customHeight="1" x14ac:dyDescent="0.2"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/>
      <c r="V46" s="74"/>
      <c r="W46" s="74"/>
      <c r="X46" s="74"/>
      <c r="Y46" s="74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</row>
    <row r="47" spans="2:42" s="72" customFormat="1" ht="12" customHeight="1" x14ac:dyDescent="0.2"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6"/>
      <c r="V47" s="76"/>
      <c r="W47" s="76"/>
      <c r="X47" s="76"/>
      <c r="Y47" s="76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</row>
    <row r="48" spans="2:42" s="72" customFormat="1" ht="12" customHeight="1" x14ac:dyDescent="0.2"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6"/>
      <c r="V48" s="76"/>
      <c r="W48" s="76"/>
      <c r="X48" s="76"/>
      <c r="Y48" s="76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</row>
    <row r="49" spans="6:42" s="72" customFormat="1" ht="12" customHeight="1" x14ac:dyDescent="0.2"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6"/>
      <c r="V49" s="76"/>
      <c r="W49" s="76"/>
      <c r="X49" s="76"/>
      <c r="Y49" s="76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</row>
    <row r="50" spans="6:42" s="72" customFormat="1" ht="12" customHeight="1" x14ac:dyDescent="0.2"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6"/>
      <c r="V50" s="76"/>
      <c r="W50" s="76"/>
      <c r="X50" s="76"/>
      <c r="Y50" s="76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</row>
    <row r="51" spans="6:42" s="72" customFormat="1" ht="12" customHeight="1" x14ac:dyDescent="0.2"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6"/>
      <c r="V51" s="76"/>
      <c r="W51" s="76"/>
      <c r="X51" s="76"/>
      <c r="Y51" s="76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</row>
    <row r="52" spans="6:42" s="72" customFormat="1" ht="12" customHeight="1" x14ac:dyDescent="0.2"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6"/>
      <c r="V52" s="76"/>
      <c r="W52" s="76"/>
      <c r="X52" s="76"/>
      <c r="Y52" s="76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</row>
    <row r="53" spans="6:42" s="72" customFormat="1" x14ac:dyDescent="0.2"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6"/>
      <c r="V53" s="76"/>
      <c r="W53" s="76"/>
      <c r="X53" s="76"/>
      <c r="Y53" s="76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</row>
    <row r="54" spans="6:42" s="72" customFormat="1" x14ac:dyDescent="0.2"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8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7"/>
      <c r="AI54" s="77"/>
      <c r="AJ54" s="77"/>
      <c r="AK54" s="77"/>
      <c r="AL54" s="77"/>
      <c r="AM54" s="77"/>
      <c r="AN54" s="77"/>
      <c r="AO54" s="77"/>
      <c r="AP54" s="77"/>
    </row>
    <row r="55" spans="6:42" s="72" customFormat="1" x14ac:dyDescent="0.2"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9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7"/>
      <c r="AJ55" s="77"/>
      <c r="AK55" s="77"/>
      <c r="AL55" s="77"/>
      <c r="AM55" s="77"/>
      <c r="AN55" s="77"/>
      <c r="AO55" s="77"/>
      <c r="AP55" s="77"/>
    </row>
    <row r="56" spans="6:42" s="72" customFormat="1" x14ac:dyDescent="0.2"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9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7"/>
      <c r="AI56" s="77"/>
      <c r="AJ56" s="77"/>
      <c r="AK56" s="77"/>
      <c r="AL56" s="77"/>
      <c r="AM56" s="77"/>
      <c r="AN56" s="77"/>
      <c r="AO56" s="77"/>
      <c r="AP56" s="77"/>
    </row>
    <row r="57" spans="6:42" s="72" customFormat="1" x14ac:dyDescent="0.2"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9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7"/>
      <c r="AI57" s="77"/>
      <c r="AJ57" s="77"/>
      <c r="AK57" s="77"/>
      <c r="AL57" s="77"/>
      <c r="AM57" s="77"/>
      <c r="AN57" s="77"/>
      <c r="AO57" s="77"/>
      <c r="AP57" s="77"/>
    </row>
    <row r="58" spans="6:42" s="72" customFormat="1" x14ac:dyDescent="0.2"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9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7"/>
      <c r="AI58" s="77"/>
      <c r="AJ58" s="77"/>
      <c r="AK58" s="77"/>
      <c r="AL58" s="77"/>
      <c r="AM58" s="77"/>
      <c r="AN58" s="77"/>
      <c r="AO58" s="77"/>
      <c r="AP58" s="77"/>
    </row>
    <row r="59" spans="6:42" s="72" customFormat="1" x14ac:dyDescent="0.2"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6"/>
      <c r="V59" s="76"/>
      <c r="W59" s="76"/>
      <c r="X59" s="76"/>
      <c r="Y59" s="76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</row>
    <row r="60" spans="6:42" s="72" customFormat="1" x14ac:dyDescent="0.2"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6"/>
      <c r="V60" s="76"/>
      <c r="W60" s="76"/>
      <c r="X60" s="76"/>
      <c r="Y60" s="76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</row>
    <row r="61" spans="6:42" s="72" customFormat="1" x14ac:dyDescent="0.2"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6"/>
      <c r="V61" s="76"/>
      <c r="W61" s="76"/>
      <c r="X61" s="76"/>
      <c r="Y61" s="76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</row>
    <row r="62" spans="6:42" s="72" customFormat="1" x14ac:dyDescent="0.2"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6"/>
      <c r="V62" s="76"/>
      <c r="W62" s="76"/>
      <c r="X62" s="76"/>
      <c r="Y62" s="76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</row>
    <row r="63" spans="6:42" s="72" customFormat="1" x14ac:dyDescent="0.2"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6"/>
      <c r="V63" s="76"/>
      <c r="W63" s="76"/>
      <c r="X63" s="76"/>
      <c r="Y63" s="76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</row>
    <row r="64" spans="6:42" s="72" customFormat="1" x14ac:dyDescent="0.2"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6"/>
      <c r="V64" s="76"/>
      <c r="W64" s="76"/>
      <c r="X64" s="76"/>
      <c r="Y64" s="76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</row>
    <row r="65" spans="6:42" s="72" customFormat="1" x14ac:dyDescent="0.2"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6"/>
      <c r="V65" s="76"/>
      <c r="W65" s="76"/>
      <c r="X65" s="76"/>
      <c r="Y65" s="76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</row>
    <row r="66" spans="6:42" s="72" customFormat="1" x14ac:dyDescent="0.2"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64"/>
      <c r="V66" s="64"/>
      <c r="W66" s="64"/>
      <c r="X66" s="64"/>
      <c r="Y66" s="64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75"/>
      <c r="AK66" s="75"/>
      <c r="AL66" s="75"/>
      <c r="AM66" s="75"/>
      <c r="AN66" s="75"/>
      <c r="AO66" s="75"/>
      <c r="AP66" s="75"/>
    </row>
    <row r="67" spans="6:42" s="72" customFormat="1" x14ac:dyDescent="0.2"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4"/>
      <c r="V67" s="74"/>
      <c r="W67" s="74"/>
      <c r="X67" s="74"/>
      <c r="Y67" s="74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</row>
    <row r="68" spans="6:42" s="72" customFormat="1" x14ac:dyDescent="0.2"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4"/>
      <c r="V68" s="74"/>
      <c r="W68" s="74"/>
      <c r="X68" s="74"/>
      <c r="Y68" s="74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</row>
    <row r="69" spans="6:42" s="72" customFormat="1" x14ac:dyDescent="0.2"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4"/>
      <c r="V69" s="74"/>
      <c r="W69" s="74"/>
      <c r="X69" s="74"/>
      <c r="Y69" s="74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</row>
    <row r="70" spans="6:42" s="72" customFormat="1" x14ac:dyDescent="0.2"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4"/>
      <c r="V70" s="74"/>
      <c r="W70" s="74"/>
      <c r="X70" s="74"/>
      <c r="Y70" s="74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</row>
    <row r="71" spans="6:42" s="72" customFormat="1" x14ac:dyDescent="0.2"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4"/>
      <c r="V71" s="74"/>
      <c r="W71" s="74"/>
      <c r="X71" s="74"/>
      <c r="Y71" s="74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</row>
    <row r="72" spans="6:42" s="72" customFormat="1" x14ac:dyDescent="0.2"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4"/>
      <c r="V72" s="74"/>
      <c r="W72" s="74"/>
      <c r="X72" s="74"/>
      <c r="Y72" s="74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</row>
    <row r="73" spans="6:42" s="72" customFormat="1" x14ac:dyDescent="0.2"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4"/>
      <c r="V73" s="74"/>
      <c r="W73" s="74"/>
      <c r="X73" s="74"/>
      <c r="Y73" s="74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</row>
    <row r="74" spans="6:42" s="72" customFormat="1" x14ac:dyDescent="0.2"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4"/>
      <c r="V74" s="74"/>
      <c r="W74" s="74"/>
      <c r="X74" s="74"/>
      <c r="Y74" s="74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</row>
    <row r="75" spans="6:42" s="72" customFormat="1" x14ac:dyDescent="0.2"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4"/>
      <c r="V75" s="74"/>
      <c r="W75" s="74"/>
      <c r="X75" s="74"/>
      <c r="Y75" s="74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</row>
    <row r="76" spans="6:42" s="72" customFormat="1" x14ac:dyDescent="0.2"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4"/>
      <c r="V76" s="74"/>
      <c r="W76" s="74"/>
      <c r="X76" s="74"/>
      <c r="Y76" s="74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</row>
    <row r="77" spans="6:42" s="72" customFormat="1" x14ac:dyDescent="0.2"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4"/>
      <c r="V77" s="74"/>
      <c r="W77" s="74"/>
      <c r="X77" s="74"/>
      <c r="Y77" s="74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</row>
    <row r="78" spans="6:42" s="72" customFormat="1" x14ac:dyDescent="0.2"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4"/>
      <c r="V78" s="74"/>
      <c r="W78" s="74"/>
      <c r="X78" s="74"/>
      <c r="Y78" s="74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</row>
    <row r="79" spans="6:42" s="72" customFormat="1" x14ac:dyDescent="0.2"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4"/>
      <c r="V79" s="74"/>
      <c r="W79" s="74"/>
      <c r="X79" s="74"/>
      <c r="Y79" s="74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</row>
    <row r="80" spans="6:42" s="72" customFormat="1" x14ac:dyDescent="0.2"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4"/>
      <c r="V80" s="74"/>
      <c r="W80" s="74"/>
      <c r="X80" s="74"/>
      <c r="Y80" s="74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</row>
    <row r="81" spans="2:42" s="72" customFormat="1" x14ac:dyDescent="0.2">
      <c r="B81" s="72" t="s">
        <v>40</v>
      </c>
      <c r="D81" s="72" t="s">
        <v>27</v>
      </c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4"/>
      <c r="V81" s="74"/>
      <c r="W81" s="74"/>
      <c r="X81" s="74"/>
      <c r="Y81" s="74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</row>
    <row r="82" spans="2:42" s="72" customFormat="1" x14ac:dyDescent="0.2"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4"/>
      <c r="V82" s="74"/>
      <c r="W82" s="74"/>
      <c r="X82" s="74"/>
      <c r="Y82" s="74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</row>
    <row r="83" spans="2:42" s="72" customFormat="1" x14ac:dyDescent="0.2"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4"/>
      <c r="V83" s="74"/>
      <c r="W83" s="74"/>
      <c r="X83" s="74"/>
      <c r="Y83" s="74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</row>
    <row r="84" spans="2:42" s="72" customFormat="1" x14ac:dyDescent="0.2"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4"/>
      <c r="V84" s="74"/>
      <c r="W84" s="74"/>
      <c r="X84" s="74"/>
      <c r="Y84" s="74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</row>
    <row r="85" spans="2:42" s="72" customFormat="1" x14ac:dyDescent="0.2">
      <c r="C85" s="67" t="s">
        <v>41</v>
      </c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4"/>
      <c r="V85" s="74"/>
      <c r="W85" s="74"/>
      <c r="X85" s="74"/>
      <c r="Y85" s="74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</row>
    <row r="86" spans="2:42" s="72" customFormat="1" x14ac:dyDescent="0.2"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4"/>
      <c r="V86" s="74"/>
      <c r="W86" s="74"/>
      <c r="X86" s="74"/>
      <c r="Y86" s="74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</row>
    <row r="87" spans="2:42" s="72" customFormat="1" x14ac:dyDescent="0.2"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4"/>
      <c r="V87" s="74"/>
      <c r="W87" s="74"/>
      <c r="X87" s="74"/>
      <c r="Y87" s="74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</row>
    <row r="88" spans="2:42" s="72" customFormat="1" x14ac:dyDescent="0.2"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4"/>
      <c r="V88" s="74"/>
      <c r="W88" s="74"/>
      <c r="X88" s="74"/>
      <c r="Y88" s="74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</row>
    <row r="89" spans="2:42" s="72" customFormat="1" x14ac:dyDescent="0.2"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4"/>
      <c r="V89" s="74"/>
      <c r="W89" s="74"/>
      <c r="X89" s="74"/>
      <c r="Y89" s="74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</row>
    <row r="90" spans="2:42" s="72" customFormat="1" x14ac:dyDescent="0.2"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4"/>
      <c r="V90" s="74"/>
      <c r="W90" s="74"/>
      <c r="X90" s="74"/>
      <c r="Y90" s="74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</row>
    <row r="91" spans="2:42" s="72" customFormat="1" x14ac:dyDescent="0.2"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4"/>
      <c r="V91" s="74"/>
      <c r="W91" s="74"/>
      <c r="X91" s="74"/>
      <c r="Y91" s="74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</row>
    <row r="92" spans="2:42" s="72" customFormat="1" x14ac:dyDescent="0.2"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4"/>
      <c r="V92" s="74"/>
      <c r="W92" s="74"/>
      <c r="X92" s="74"/>
      <c r="Y92" s="74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</row>
    <row r="93" spans="2:42" s="72" customFormat="1" x14ac:dyDescent="0.2"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4"/>
      <c r="V93" s="74"/>
      <c r="W93" s="74"/>
      <c r="X93" s="74"/>
      <c r="Y93" s="74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</row>
    <row r="94" spans="2:42" s="72" customFormat="1" x14ac:dyDescent="0.2"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4"/>
      <c r="V94" s="74"/>
      <c r="W94" s="74"/>
      <c r="X94" s="74"/>
      <c r="Y94" s="74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</row>
    <row r="95" spans="2:42" s="72" customFormat="1" x14ac:dyDescent="0.2"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4"/>
      <c r="V95" s="74"/>
      <c r="W95" s="74"/>
      <c r="X95" s="74"/>
      <c r="Y95" s="74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</row>
    <row r="96" spans="2:42" s="72" customFormat="1" x14ac:dyDescent="0.2"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4"/>
      <c r="V96" s="74"/>
      <c r="W96" s="74"/>
      <c r="X96" s="74"/>
      <c r="Y96" s="74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</row>
    <row r="97" spans="6:42" s="72" customFormat="1" x14ac:dyDescent="0.2"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4"/>
      <c r="V97" s="74"/>
      <c r="W97" s="74"/>
      <c r="X97" s="74"/>
      <c r="Y97" s="74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</row>
    <row r="98" spans="6:42" s="72" customFormat="1" x14ac:dyDescent="0.2"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4"/>
      <c r="V98" s="74"/>
      <c r="W98" s="74"/>
      <c r="X98" s="74"/>
      <c r="Y98" s="74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</row>
    <row r="99" spans="6:42" s="72" customFormat="1" x14ac:dyDescent="0.2"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4"/>
      <c r="V99" s="74"/>
      <c r="W99" s="74"/>
      <c r="X99" s="74"/>
      <c r="Y99" s="74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</row>
    <row r="100" spans="6:42" s="72" customFormat="1" x14ac:dyDescent="0.2"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80"/>
      <c r="V100" s="74"/>
      <c r="W100" s="81"/>
      <c r="X100" s="74"/>
      <c r="Y100" s="74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</row>
    <row r="101" spans="6:42" s="72" customFormat="1" x14ac:dyDescent="0.2"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U101" s="80"/>
      <c r="V101" s="74"/>
      <c r="W101" s="81"/>
      <c r="X101" s="74"/>
      <c r="Y101" s="74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</row>
    <row r="102" spans="6:42" s="72" customFormat="1" x14ac:dyDescent="0.2"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4"/>
      <c r="V102" s="74"/>
      <c r="W102" s="74"/>
      <c r="X102" s="74"/>
      <c r="Y102" s="74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</row>
    <row r="103" spans="6:42" s="72" customFormat="1" x14ac:dyDescent="0.2">
      <c r="F103" s="73"/>
      <c r="G103" s="82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4"/>
      <c r="V103" s="74"/>
      <c r="W103" s="74"/>
      <c r="X103" s="74"/>
      <c r="Y103" s="74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</row>
    <row r="104" spans="6:42" s="72" customFormat="1" x14ac:dyDescent="0.2">
      <c r="F104" s="73"/>
      <c r="G104" s="82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4"/>
      <c r="V104" s="74"/>
      <c r="W104" s="74"/>
      <c r="X104" s="74"/>
      <c r="Y104" s="74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</row>
    <row r="105" spans="6:42" s="72" customFormat="1" x14ac:dyDescent="0.2">
      <c r="F105" s="73"/>
      <c r="G105" s="82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4"/>
      <c r="V105" s="74"/>
      <c r="W105" s="74"/>
      <c r="X105" s="74"/>
      <c r="Y105" s="74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</row>
    <row r="106" spans="6:42" s="72" customFormat="1" x14ac:dyDescent="0.2">
      <c r="F106" s="73"/>
      <c r="G106" s="82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4"/>
      <c r="V106" s="74"/>
      <c r="W106" s="74"/>
      <c r="X106" s="74"/>
      <c r="Y106" s="74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</row>
    <row r="107" spans="6:42" s="72" customFormat="1" x14ac:dyDescent="0.2">
      <c r="F107" s="73"/>
      <c r="G107" s="82"/>
      <c r="H107" s="73"/>
      <c r="I107" s="73"/>
      <c r="J107" s="73"/>
      <c r="K107" s="73"/>
      <c r="L107" s="73"/>
      <c r="M107" s="73"/>
      <c r="N107" s="73"/>
      <c r="O107" s="73"/>
      <c r="P107" s="83"/>
      <c r="Q107" s="73"/>
      <c r="R107" s="73"/>
      <c r="S107" s="73"/>
      <c r="T107" s="73"/>
      <c r="U107" s="74"/>
      <c r="V107" s="74"/>
      <c r="W107" s="74"/>
      <c r="X107" s="74"/>
      <c r="Y107" s="74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</row>
    <row r="108" spans="6:42" s="72" customFormat="1" x14ac:dyDescent="0.2"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4"/>
      <c r="V108" s="74"/>
      <c r="W108" s="74"/>
      <c r="X108" s="74"/>
      <c r="Y108" s="74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</row>
    <row r="109" spans="6:42" s="72" customFormat="1" x14ac:dyDescent="0.2"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4"/>
      <c r="V109" s="74"/>
      <c r="W109" s="74"/>
      <c r="X109" s="74"/>
      <c r="Y109" s="74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</row>
    <row r="110" spans="6:42" s="72" customFormat="1" x14ac:dyDescent="0.2"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4"/>
      <c r="V110" s="74"/>
      <c r="W110" s="74"/>
      <c r="X110" s="74"/>
      <c r="Y110" s="74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</row>
    <row r="111" spans="6:42" s="72" customFormat="1" x14ac:dyDescent="0.2"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4"/>
      <c r="V111" s="74"/>
      <c r="W111" s="74"/>
      <c r="X111" s="74"/>
      <c r="Y111" s="74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</row>
    <row r="112" spans="6:42" s="72" customFormat="1" x14ac:dyDescent="0.2"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4"/>
      <c r="V112" s="74"/>
      <c r="W112" s="74"/>
      <c r="X112" s="74"/>
      <c r="Y112" s="74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</row>
    <row r="113" spans="6:42" s="72" customFormat="1" x14ac:dyDescent="0.2"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4"/>
      <c r="V113" s="74"/>
      <c r="W113" s="74"/>
      <c r="X113" s="74"/>
      <c r="Y113" s="74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</row>
    <row r="114" spans="6:42" s="72" customFormat="1" x14ac:dyDescent="0.2"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4"/>
      <c r="V114" s="74"/>
      <c r="W114" s="74"/>
      <c r="X114" s="74"/>
      <c r="Y114" s="74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</row>
    <row r="115" spans="6:42" s="72" customFormat="1" x14ac:dyDescent="0.2"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4"/>
      <c r="V115" s="74"/>
      <c r="W115" s="74"/>
      <c r="X115" s="74"/>
      <c r="Y115" s="74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</row>
    <row r="116" spans="6:42" s="72" customFormat="1" x14ac:dyDescent="0.2"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4"/>
      <c r="V116" s="74"/>
      <c r="W116" s="74"/>
      <c r="X116" s="74"/>
      <c r="Y116" s="74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</row>
    <row r="117" spans="6:42" s="72" customFormat="1" x14ac:dyDescent="0.2"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4"/>
      <c r="V117" s="74"/>
      <c r="W117" s="74"/>
      <c r="X117" s="74"/>
      <c r="Y117" s="74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</row>
    <row r="118" spans="6:42" s="72" customFormat="1" x14ac:dyDescent="0.2"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4"/>
      <c r="V118" s="74"/>
      <c r="W118" s="74"/>
      <c r="X118" s="74"/>
      <c r="Y118" s="74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</row>
    <row r="119" spans="6:42" s="72" customFormat="1" x14ac:dyDescent="0.2"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4"/>
      <c r="V119" s="74"/>
      <c r="W119" s="74"/>
      <c r="X119" s="74"/>
      <c r="Y119" s="74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</row>
    <row r="120" spans="6:42" s="72" customFormat="1" x14ac:dyDescent="0.2"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80"/>
      <c r="V120" s="74"/>
      <c r="W120" s="81"/>
      <c r="X120" s="81"/>
      <c r="Y120" s="74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</row>
    <row r="121" spans="6:42" s="72" customFormat="1" x14ac:dyDescent="0.2"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80"/>
      <c r="V121" s="74"/>
      <c r="W121" s="81"/>
      <c r="X121" s="81"/>
      <c r="Y121" s="74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</row>
    <row r="122" spans="6:42" s="72" customFormat="1" x14ac:dyDescent="0.2"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80"/>
      <c r="V122" s="74"/>
      <c r="W122" s="81"/>
      <c r="X122" s="81"/>
      <c r="Y122" s="74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</row>
    <row r="123" spans="6:42" s="72" customFormat="1" x14ac:dyDescent="0.2"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80"/>
      <c r="V123" s="74"/>
      <c r="W123" s="81"/>
      <c r="X123" s="81"/>
      <c r="Y123" s="74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</row>
    <row r="124" spans="6:42" s="72" customFormat="1" x14ac:dyDescent="0.2"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4"/>
      <c r="V124" s="74"/>
      <c r="W124" s="74"/>
      <c r="X124" s="74"/>
      <c r="Y124" s="74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</row>
    <row r="125" spans="6:42" s="72" customFormat="1" x14ac:dyDescent="0.2"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4"/>
      <c r="V125" s="74"/>
      <c r="W125" s="74"/>
      <c r="X125" s="74"/>
      <c r="Y125" s="74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</row>
    <row r="126" spans="6:42" s="72" customFormat="1" x14ac:dyDescent="0.2"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4"/>
      <c r="V126" s="74"/>
      <c r="W126" s="74"/>
      <c r="X126" s="74"/>
      <c r="Y126" s="74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</row>
    <row r="127" spans="6:42" s="72" customFormat="1" x14ac:dyDescent="0.2"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4"/>
      <c r="V127" s="74"/>
      <c r="W127" s="74"/>
      <c r="X127" s="74"/>
      <c r="Y127" s="74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</row>
    <row r="128" spans="6:42" s="72" customFormat="1" x14ac:dyDescent="0.2"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4"/>
      <c r="V128" s="74"/>
      <c r="W128" s="74"/>
      <c r="X128" s="74"/>
      <c r="Y128" s="74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</row>
    <row r="129" spans="6:42" s="72" customFormat="1" x14ac:dyDescent="0.2"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4"/>
      <c r="V129" s="74"/>
      <c r="W129" s="74"/>
      <c r="X129" s="74"/>
      <c r="Y129" s="74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</row>
    <row r="130" spans="6:42" s="72" customFormat="1" x14ac:dyDescent="0.2"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4"/>
      <c r="V130" s="74"/>
      <c r="W130" s="74"/>
      <c r="X130" s="74"/>
      <c r="Y130" s="74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</row>
    <row r="131" spans="6:42" s="72" customFormat="1" x14ac:dyDescent="0.2"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4"/>
      <c r="V131" s="74"/>
      <c r="W131" s="74"/>
      <c r="X131" s="74"/>
      <c r="Y131" s="74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</row>
    <row r="132" spans="6:42" s="72" customFormat="1" x14ac:dyDescent="0.2"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4"/>
      <c r="V132" s="74"/>
      <c r="W132" s="74"/>
      <c r="X132" s="74"/>
      <c r="Y132" s="74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</row>
    <row r="133" spans="6:42" s="72" customFormat="1" x14ac:dyDescent="0.2"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4"/>
      <c r="V133" s="74"/>
      <c r="W133" s="74"/>
      <c r="X133" s="74"/>
      <c r="Y133" s="74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</row>
    <row r="134" spans="6:42" s="72" customFormat="1" x14ac:dyDescent="0.2"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4"/>
      <c r="V134" s="74"/>
      <c r="W134" s="74"/>
      <c r="X134" s="74"/>
      <c r="Y134" s="74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</row>
    <row r="135" spans="6:42" s="72" customFormat="1" x14ac:dyDescent="0.2"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4"/>
      <c r="V135" s="74"/>
      <c r="W135" s="74"/>
      <c r="X135" s="74"/>
      <c r="Y135" s="74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</row>
    <row r="136" spans="6:42" s="72" customFormat="1" x14ac:dyDescent="0.2"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4"/>
      <c r="V136" s="74"/>
      <c r="W136" s="74"/>
      <c r="X136" s="74"/>
      <c r="Y136" s="74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</row>
    <row r="137" spans="6:42" s="72" customFormat="1" x14ac:dyDescent="0.2"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4"/>
      <c r="V137" s="74"/>
      <c r="W137" s="74"/>
      <c r="X137" s="74"/>
      <c r="Y137" s="74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</row>
    <row r="138" spans="6:42" s="72" customFormat="1" x14ac:dyDescent="0.2"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4"/>
      <c r="V138" s="74"/>
      <c r="W138" s="74"/>
      <c r="X138" s="74"/>
      <c r="Y138" s="74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</row>
    <row r="139" spans="6:42" s="72" customFormat="1" x14ac:dyDescent="0.2"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4"/>
      <c r="V139" s="74"/>
      <c r="W139" s="74"/>
      <c r="X139" s="74"/>
      <c r="Y139" s="74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</row>
    <row r="140" spans="6:42" s="72" customFormat="1" x14ac:dyDescent="0.2"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80"/>
      <c r="V140" s="74"/>
      <c r="W140" s="74"/>
      <c r="X140" s="74"/>
      <c r="Y140" s="74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</row>
    <row r="141" spans="6:42" s="72" customFormat="1" x14ac:dyDescent="0.2"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80"/>
      <c r="V141" s="74"/>
      <c r="W141" s="74"/>
      <c r="X141" s="74"/>
      <c r="Y141" s="74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</row>
    <row r="142" spans="6:42" s="72" customFormat="1" x14ac:dyDescent="0.2"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4"/>
      <c r="V142" s="74"/>
      <c r="W142" s="74"/>
      <c r="X142" s="74"/>
      <c r="Y142" s="74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</row>
    <row r="143" spans="6:42" s="72" customFormat="1" x14ac:dyDescent="0.2"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80"/>
      <c r="V143" s="74"/>
      <c r="W143" s="74"/>
      <c r="X143" s="74"/>
      <c r="Y143" s="74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</row>
    <row r="144" spans="6:42" s="72" customFormat="1" x14ac:dyDescent="0.2"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80"/>
      <c r="V144" s="74"/>
      <c r="W144" s="74"/>
      <c r="X144" s="74"/>
      <c r="Y144" s="74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</row>
    <row r="145" spans="6:42" s="72" customFormat="1" x14ac:dyDescent="0.2"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4"/>
      <c r="V145" s="74"/>
      <c r="W145" s="74"/>
      <c r="X145" s="74"/>
      <c r="Y145" s="74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</row>
    <row r="146" spans="6:42" s="72" customFormat="1" x14ac:dyDescent="0.2"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4"/>
      <c r="V146" s="74"/>
      <c r="W146" s="74"/>
      <c r="X146" s="74"/>
      <c r="Y146" s="74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</row>
    <row r="147" spans="6:42" s="72" customFormat="1" x14ac:dyDescent="0.2"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4"/>
      <c r="V147" s="74"/>
      <c r="W147" s="74"/>
      <c r="X147" s="74"/>
      <c r="Y147" s="74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</row>
    <row r="148" spans="6:42" s="72" customFormat="1" x14ac:dyDescent="0.2"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4"/>
      <c r="V148" s="74"/>
      <c r="W148" s="74"/>
      <c r="X148" s="74"/>
      <c r="Y148" s="74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</row>
    <row r="149" spans="6:42" s="72" customFormat="1" x14ac:dyDescent="0.2"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4"/>
      <c r="V149" s="74"/>
      <c r="W149" s="74"/>
      <c r="X149" s="74"/>
      <c r="Y149" s="74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</row>
    <row r="150" spans="6:42" s="72" customFormat="1" x14ac:dyDescent="0.2">
      <c r="F150" s="73"/>
      <c r="G150" s="73"/>
      <c r="H150" s="73"/>
      <c r="I150" s="73"/>
      <c r="J150" s="73"/>
      <c r="K150" s="73"/>
      <c r="L150" s="73"/>
      <c r="M150" s="82"/>
      <c r="N150" s="73"/>
      <c r="O150" s="73"/>
      <c r="P150" s="73"/>
      <c r="Q150" s="73"/>
      <c r="R150" s="73"/>
      <c r="S150" s="73"/>
      <c r="T150" s="73"/>
      <c r="U150" s="74"/>
      <c r="V150" s="74"/>
      <c r="W150" s="74"/>
      <c r="X150" s="74"/>
      <c r="Y150" s="74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</row>
    <row r="151" spans="6:42" s="72" customFormat="1" x14ac:dyDescent="0.2"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4"/>
      <c r="V151" s="74"/>
      <c r="W151" s="74"/>
      <c r="X151" s="74"/>
      <c r="Y151" s="74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</row>
    <row r="152" spans="6:42" s="72" customFormat="1" x14ac:dyDescent="0.2"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4"/>
      <c r="V152" s="74"/>
      <c r="W152" s="74"/>
      <c r="X152" s="74"/>
      <c r="Y152" s="74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</row>
    <row r="153" spans="6:42" s="72" customFormat="1" x14ac:dyDescent="0.2"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4"/>
      <c r="V153" s="74"/>
      <c r="W153" s="74"/>
      <c r="X153" s="74"/>
      <c r="Y153" s="74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</row>
    <row r="154" spans="6:42" s="72" customFormat="1" x14ac:dyDescent="0.2"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4"/>
      <c r="V154" s="74"/>
      <c r="W154" s="74"/>
      <c r="X154" s="74"/>
      <c r="Y154" s="74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</row>
    <row r="155" spans="6:42" s="72" customFormat="1" x14ac:dyDescent="0.2"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4"/>
      <c r="V155" s="74"/>
      <c r="W155" s="74"/>
      <c r="X155" s="74"/>
      <c r="Y155" s="74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</row>
    <row r="156" spans="6:42" s="72" customFormat="1" x14ac:dyDescent="0.2"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4"/>
      <c r="V156" s="74"/>
      <c r="W156" s="74"/>
      <c r="X156" s="74"/>
      <c r="Y156" s="74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</row>
    <row r="157" spans="6:42" s="72" customFormat="1" x14ac:dyDescent="0.2"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4"/>
      <c r="V157" s="74"/>
      <c r="W157" s="74"/>
      <c r="X157" s="74"/>
      <c r="Y157" s="74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</row>
    <row r="158" spans="6:42" s="72" customFormat="1" x14ac:dyDescent="0.2"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4"/>
      <c r="V158" s="74"/>
      <c r="W158" s="74"/>
      <c r="X158" s="74"/>
      <c r="Y158" s="74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</row>
    <row r="159" spans="6:42" s="72" customFormat="1" x14ac:dyDescent="0.2"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4"/>
      <c r="V159" s="74"/>
      <c r="W159" s="74"/>
      <c r="X159" s="74"/>
      <c r="Y159" s="74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</row>
    <row r="160" spans="6:42" s="72" customFormat="1" x14ac:dyDescent="0.2"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4"/>
      <c r="V160" s="74"/>
      <c r="W160" s="74"/>
      <c r="X160" s="74"/>
      <c r="Y160" s="74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</row>
    <row r="161" spans="6:42" s="72" customFormat="1" x14ac:dyDescent="0.2"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4"/>
      <c r="V161" s="74"/>
      <c r="W161" s="74"/>
      <c r="X161" s="74"/>
      <c r="Y161" s="74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</row>
    <row r="162" spans="6:42" s="72" customFormat="1" x14ac:dyDescent="0.2"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4"/>
      <c r="V162" s="74"/>
      <c r="W162" s="74"/>
      <c r="X162" s="74"/>
      <c r="Y162" s="74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</row>
    <row r="163" spans="6:42" s="72" customFormat="1" x14ac:dyDescent="0.2"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4"/>
      <c r="V163" s="74"/>
      <c r="W163" s="74"/>
      <c r="X163" s="74"/>
      <c r="Y163" s="74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</row>
    <row r="164" spans="6:42" s="72" customFormat="1" x14ac:dyDescent="0.2"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4"/>
      <c r="V164" s="74"/>
      <c r="W164" s="74"/>
      <c r="X164" s="74"/>
      <c r="Y164" s="74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</row>
    <row r="165" spans="6:42" s="72" customFormat="1" x14ac:dyDescent="0.2"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4"/>
      <c r="V165" s="74"/>
      <c r="W165" s="74"/>
      <c r="X165" s="74"/>
      <c r="Y165" s="74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</row>
    <row r="166" spans="6:42" s="72" customFormat="1" x14ac:dyDescent="0.2"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4"/>
      <c r="V166" s="74"/>
      <c r="W166" s="74"/>
      <c r="X166" s="74"/>
      <c r="Y166" s="74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</row>
    <row r="167" spans="6:42" s="72" customFormat="1" x14ac:dyDescent="0.2"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4"/>
      <c r="V167" s="74"/>
      <c r="W167" s="74"/>
      <c r="X167" s="74"/>
      <c r="Y167" s="74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</row>
    <row r="168" spans="6:42" s="72" customFormat="1" x14ac:dyDescent="0.2"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4"/>
      <c r="V168" s="74"/>
      <c r="W168" s="74"/>
      <c r="X168" s="74"/>
      <c r="Y168" s="74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</row>
    <row r="169" spans="6:42" s="72" customFormat="1" x14ac:dyDescent="0.2"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4"/>
      <c r="V169" s="74"/>
      <c r="W169" s="74"/>
      <c r="X169" s="74"/>
      <c r="Y169" s="74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</row>
    <row r="170" spans="6:42" s="72" customFormat="1" x14ac:dyDescent="0.2"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4"/>
      <c r="V170" s="74"/>
      <c r="W170" s="74"/>
      <c r="X170" s="74"/>
      <c r="Y170" s="74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</row>
    <row r="171" spans="6:42" s="72" customFormat="1" x14ac:dyDescent="0.2"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4"/>
      <c r="V171" s="74"/>
      <c r="W171" s="74"/>
      <c r="X171" s="74"/>
      <c r="Y171" s="74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</row>
    <row r="172" spans="6:42" s="72" customFormat="1" x14ac:dyDescent="0.2"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4"/>
      <c r="V172" s="74"/>
      <c r="W172" s="74"/>
      <c r="X172" s="74"/>
      <c r="Y172" s="74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</row>
    <row r="173" spans="6:42" s="72" customFormat="1" x14ac:dyDescent="0.2"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4"/>
      <c r="V173" s="74"/>
      <c r="W173" s="74"/>
      <c r="X173" s="74"/>
      <c r="Y173" s="74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</row>
    <row r="174" spans="6:42" s="72" customFormat="1" x14ac:dyDescent="0.2"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4"/>
      <c r="V174" s="74"/>
      <c r="W174" s="74"/>
      <c r="X174" s="74"/>
      <c r="Y174" s="74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</row>
    <row r="175" spans="6:42" s="72" customFormat="1" x14ac:dyDescent="0.2"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4"/>
      <c r="V175" s="74"/>
      <c r="W175" s="74"/>
      <c r="X175" s="74"/>
      <c r="Y175" s="74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</row>
    <row r="176" spans="6:42" s="72" customFormat="1" x14ac:dyDescent="0.2"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4"/>
      <c r="V176" s="74"/>
      <c r="W176" s="74"/>
      <c r="X176" s="74"/>
      <c r="Y176" s="74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</row>
    <row r="181" spans="5:6" x14ac:dyDescent="0.2">
      <c r="E181" s="84" t="s">
        <v>42</v>
      </c>
      <c r="F181" s="85">
        <v>66416</v>
      </c>
    </row>
    <row r="182" spans="5:6" x14ac:dyDescent="0.2">
      <c r="E182" s="84" t="s">
        <v>43</v>
      </c>
      <c r="F182" s="85">
        <v>60571</v>
      </c>
    </row>
  </sheetData>
  <mergeCells count="6">
    <mergeCell ref="G37:S37"/>
    <mergeCell ref="B2:S2"/>
    <mergeCell ref="B3:S3"/>
    <mergeCell ref="B5:E5"/>
    <mergeCell ref="R5:S5"/>
    <mergeCell ref="B7:E7"/>
  </mergeCells>
  <printOptions horizontalCentered="1" verticalCentered="1"/>
  <pageMargins left="0.39370078740157483" right="0.39370078740157483" top="0" bottom="0" header="0" footer="0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2:Q40"/>
  <sheetViews>
    <sheetView showGridLines="0" zoomScale="90" zoomScaleNormal="90" zoomScaleSheetLayoutView="80" workbookViewId="0">
      <selection activeCell="J27" sqref="J27"/>
    </sheetView>
  </sheetViews>
  <sheetFormatPr baseColWidth="10" defaultColWidth="11.42578125" defaultRowHeight="12.75" x14ac:dyDescent="0.2"/>
  <cols>
    <col min="1" max="1" width="1.5703125" style="86" customWidth="1"/>
    <col min="2" max="2" width="1.85546875" style="86" customWidth="1"/>
    <col min="3" max="3" width="3" style="86" customWidth="1"/>
    <col min="4" max="4" width="19.28515625" style="86" customWidth="1"/>
    <col min="5" max="16" width="10.85546875" style="86" customWidth="1"/>
    <col min="17" max="17" width="1.140625" style="86" customWidth="1"/>
    <col min="18" max="16384" width="11.42578125" style="86"/>
  </cols>
  <sheetData>
    <row r="2" spans="2:17" ht="18.75" customHeight="1" x14ac:dyDescent="0.25">
      <c r="B2" s="189" t="s">
        <v>44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2:17" ht="15.75" customHeight="1" x14ac:dyDescent="0.25">
      <c r="B3" s="189" t="s">
        <v>45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5" spans="2:17" s="87" customFormat="1" ht="24.75" customHeight="1" x14ac:dyDescent="0.2">
      <c r="B5" s="190" t="s">
        <v>46</v>
      </c>
      <c r="C5" s="191"/>
      <c r="D5" s="191"/>
      <c r="E5" s="133" t="s">
        <v>47</v>
      </c>
      <c r="F5" s="133" t="s">
        <v>48</v>
      </c>
      <c r="G5" s="133" t="s">
        <v>49</v>
      </c>
      <c r="H5" s="133" t="s">
        <v>50</v>
      </c>
      <c r="I5" s="133" t="s">
        <v>51</v>
      </c>
      <c r="J5" s="133" t="s">
        <v>52</v>
      </c>
      <c r="K5" s="133" t="s">
        <v>53</v>
      </c>
      <c r="L5" s="133" t="s">
        <v>54</v>
      </c>
      <c r="M5" s="133" t="s">
        <v>55</v>
      </c>
      <c r="N5" s="133" t="s">
        <v>56</v>
      </c>
      <c r="O5" s="133" t="s">
        <v>57</v>
      </c>
      <c r="P5" s="190" t="s">
        <v>58</v>
      </c>
      <c r="Q5" s="192"/>
    </row>
    <row r="6" spans="2:17" s="88" customFormat="1" ht="15" x14ac:dyDescent="0.25"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6"/>
    </row>
    <row r="7" spans="2:17" s="88" customFormat="1" ht="15" x14ac:dyDescent="0.25">
      <c r="B7" s="137"/>
      <c r="C7" s="138">
        <v>1</v>
      </c>
      <c r="D7" s="139" t="s">
        <v>59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1"/>
    </row>
    <row r="8" spans="2:17" s="89" customFormat="1" ht="14.25" x14ac:dyDescent="0.2">
      <c r="B8" s="15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157"/>
    </row>
    <row r="9" spans="2:17" s="89" customFormat="1" ht="15.75" customHeight="1" x14ac:dyDescent="0.2">
      <c r="B9" s="156"/>
      <c r="C9" s="86"/>
      <c r="D9" s="158" t="s">
        <v>60</v>
      </c>
      <c r="E9" s="179" t="s">
        <v>61</v>
      </c>
      <c r="F9" s="179" t="s">
        <v>62</v>
      </c>
      <c r="G9" s="179" t="s">
        <v>63</v>
      </c>
      <c r="H9" s="179" t="s">
        <v>64</v>
      </c>
      <c r="I9" s="179" t="s">
        <v>65</v>
      </c>
      <c r="J9" s="179" t="s">
        <v>66</v>
      </c>
      <c r="K9" s="179" t="s">
        <v>67</v>
      </c>
      <c r="L9" s="179" t="s">
        <v>68</v>
      </c>
      <c r="M9" s="179" t="s">
        <v>69</v>
      </c>
      <c r="N9" s="179" t="s">
        <v>70</v>
      </c>
      <c r="O9" s="179" t="s">
        <v>71</v>
      </c>
      <c r="P9" s="179" t="s">
        <v>72</v>
      </c>
      <c r="Q9" s="159"/>
    </row>
    <row r="10" spans="2:17" s="89" customFormat="1" ht="15.75" customHeight="1" x14ac:dyDescent="0.2">
      <c r="B10" s="156"/>
      <c r="C10" s="86"/>
      <c r="D10" s="158" t="s">
        <v>73</v>
      </c>
      <c r="E10" s="179" t="s">
        <v>74</v>
      </c>
      <c r="F10" s="179" t="s">
        <v>75</v>
      </c>
      <c r="G10" s="179" t="s">
        <v>76</v>
      </c>
      <c r="H10" s="179" t="s">
        <v>77</v>
      </c>
      <c r="I10" s="179" t="s">
        <v>78</v>
      </c>
      <c r="J10" s="179" t="s">
        <v>79</v>
      </c>
      <c r="K10" s="179" t="s">
        <v>80</v>
      </c>
      <c r="L10" s="179" t="s">
        <v>81</v>
      </c>
      <c r="M10" s="179" t="s">
        <v>82</v>
      </c>
      <c r="N10" s="179" t="s">
        <v>83</v>
      </c>
      <c r="O10" s="179" t="s">
        <v>84</v>
      </c>
      <c r="P10" s="179" t="s">
        <v>85</v>
      </c>
      <c r="Q10" s="159"/>
    </row>
    <row r="11" spans="2:17" s="89" customFormat="1" ht="15.75" customHeight="1" x14ac:dyDescent="0.2">
      <c r="B11" s="156"/>
      <c r="C11" s="86"/>
      <c r="D11" s="158" t="s">
        <v>86</v>
      </c>
      <c r="E11" s="179" t="s">
        <v>87</v>
      </c>
      <c r="F11" s="179" t="s">
        <v>88</v>
      </c>
      <c r="G11" s="179" t="s">
        <v>89</v>
      </c>
      <c r="H11" s="179" t="s">
        <v>90</v>
      </c>
      <c r="I11" s="179" t="s">
        <v>91</v>
      </c>
      <c r="J11" s="179" t="s">
        <v>87</v>
      </c>
      <c r="K11" s="179" t="s">
        <v>92</v>
      </c>
      <c r="L11" s="179" t="s">
        <v>93</v>
      </c>
      <c r="M11" s="179" t="s">
        <v>94</v>
      </c>
      <c r="N11" s="179" t="s">
        <v>95</v>
      </c>
      <c r="O11" s="179" t="s">
        <v>96</v>
      </c>
      <c r="P11" s="179" t="s">
        <v>97</v>
      </c>
      <c r="Q11" s="159"/>
    </row>
    <row r="12" spans="2:17" s="89" customFormat="1" ht="15.75" customHeight="1" x14ac:dyDescent="0.2">
      <c r="B12" s="156"/>
      <c r="C12" s="86"/>
      <c r="D12" s="158" t="s">
        <v>98</v>
      </c>
      <c r="E12" s="179" t="s">
        <v>99</v>
      </c>
      <c r="F12" s="179" t="s">
        <v>92</v>
      </c>
      <c r="G12" s="179" t="s">
        <v>100</v>
      </c>
      <c r="H12" s="179" t="s">
        <v>99</v>
      </c>
      <c r="I12" s="179" t="s">
        <v>101</v>
      </c>
      <c r="J12" s="179" t="s">
        <v>102</v>
      </c>
      <c r="K12" s="179" t="s">
        <v>103</v>
      </c>
      <c r="L12" s="179" t="s">
        <v>104</v>
      </c>
      <c r="M12" s="179" t="s">
        <v>105</v>
      </c>
      <c r="N12" s="179" t="s">
        <v>106</v>
      </c>
      <c r="O12" s="179" t="s">
        <v>107</v>
      </c>
      <c r="P12" s="179" t="s">
        <v>108</v>
      </c>
      <c r="Q12" s="159"/>
    </row>
    <row r="13" spans="2:17" s="89" customFormat="1" ht="15.75" customHeight="1" x14ac:dyDescent="0.2">
      <c r="B13" s="156"/>
      <c r="C13" s="86" t="s">
        <v>40</v>
      </c>
      <c r="D13" s="86" t="s">
        <v>109</v>
      </c>
      <c r="E13" s="179" t="s">
        <v>110</v>
      </c>
      <c r="F13" s="179" t="s">
        <v>111</v>
      </c>
      <c r="G13" s="179" t="s">
        <v>112</v>
      </c>
      <c r="H13" s="179" t="s">
        <v>113</v>
      </c>
      <c r="I13" s="179" t="s">
        <v>114</v>
      </c>
      <c r="J13" s="179" t="s">
        <v>115</v>
      </c>
      <c r="K13" s="179" t="s">
        <v>116</v>
      </c>
      <c r="L13" s="179" t="s">
        <v>117</v>
      </c>
      <c r="M13" s="179" t="s">
        <v>118</v>
      </c>
      <c r="N13" s="179" t="s">
        <v>119</v>
      </c>
      <c r="O13" s="179" t="s">
        <v>120</v>
      </c>
      <c r="P13" s="179" t="s">
        <v>121</v>
      </c>
      <c r="Q13" s="159"/>
    </row>
    <row r="14" spans="2:17" s="89" customFormat="1" ht="15.75" customHeight="1" x14ac:dyDescent="0.2">
      <c r="B14" s="156"/>
      <c r="C14" s="86"/>
      <c r="D14" s="158" t="s">
        <v>122</v>
      </c>
      <c r="E14" s="179" t="s">
        <v>123</v>
      </c>
      <c r="F14" s="179" t="s">
        <v>124</v>
      </c>
      <c r="G14" s="179" t="s">
        <v>125</v>
      </c>
      <c r="H14" s="179" t="s">
        <v>126</v>
      </c>
      <c r="I14" s="179" t="s">
        <v>127</v>
      </c>
      <c r="J14" s="179" t="s">
        <v>128</v>
      </c>
      <c r="K14" s="179" t="s">
        <v>129</v>
      </c>
      <c r="L14" s="179" t="s">
        <v>130</v>
      </c>
      <c r="M14" s="179" t="s">
        <v>131</v>
      </c>
      <c r="N14" s="179" t="s">
        <v>132</v>
      </c>
      <c r="O14" s="179" t="s">
        <v>133</v>
      </c>
      <c r="P14" s="179" t="s">
        <v>134</v>
      </c>
      <c r="Q14" s="159"/>
    </row>
    <row r="15" spans="2:17" s="89" customFormat="1" ht="14.25" x14ac:dyDescent="0.2">
      <c r="B15" s="156"/>
      <c r="C15" s="86"/>
      <c r="D15" s="86" t="s">
        <v>40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59"/>
    </row>
    <row r="16" spans="2:17" s="88" customFormat="1" ht="15" x14ac:dyDescent="0.25">
      <c r="B16" s="137"/>
      <c r="C16" s="138">
        <v>2</v>
      </c>
      <c r="D16" s="139" t="s">
        <v>18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42"/>
    </row>
    <row r="17" spans="2:17" s="89" customFormat="1" ht="14.25" x14ac:dyDescent="0.2">
      <c r="B17" s="156"/>
      <c r="C17" s="86"/>
      <c r="D17" s="86" t="s">
        <v>40</v>
      </c>
      <c r="E17" s="179"/>
      <c r="F17" s="179" t="s">
        <v>40</v>
      </c>
      <c r="G17" s="179" t="s">
        <v>40</v>
      </c>
      <c r="H17" s="179" t="s">
        <v>40</v>
      </c>
      <c r="I17" s="179" t="s">
        <v>40</v>
      </c>
      <c r="J17" s="179" t="s">
        <v>40</v>
      </c>
      <c r="K17" s="179" t="s">
        <v>40</v>
      </c>
      <c r="L17" s="179"/>
      <c r="M17" s="179"/>
      <c r="N17" s="179"/>
      <c r="O17" s="179"/>
      <c r="P17" s="179"/>
      <c r="Q17" s="159"/>
    </row>
    <row r="18" spans="2:17" s="89" customFormat="1" ht="15.75" customHeight="1" x14ac:dyDescent="0.2">
      <c r="B18" s="156"/>
      <c r="C18" s="86"/>
      <c r="D18" s="86" t="s">
        <v>135</v>
      </c>
      <c r="E18" s="179" t="s">
        <v>136</v>
      </c>
      <c r="F18" s="179" t="s">
        <v>137</v>
      </c>
      <c r="G18" s="179" t="s">
        <v>137</v>
      </c>
      <c r="H18" s="179" t="s">
        <v>138</v>
      </c>
      <c r="I18" s="179" t="s">
        <v>139</v>
      </c>
      <c r="J18" s="179" t="s">
        <v>140</v>
      </c>
      <c r="K18" s="179" t="s">
        <v>140</v>
      </c>
      <c r="L18" s="179" t="s">
        <v>141</v>
      </c>
      <c r="M18" s="179" t="s">
        <v>142</v>
      </c>
      <c r="N18" s="179" t="s">
        <v>143</v>
      </c>
      <c r="O18" s="179" t="s">
        <v>144</v>
      </c>
      <c r="P18" s="179" t="s">
        <v>145</v>
      </c>
      <c r="Q18" s="159"/>
    </row>
    <row r="19" spans="2:17" s="89" customFormat="1" ht="14.25" x14ac:dyDescent="0.2">
      <c r="B19" s="156"/>
      <c r="C19" s="86"/>
      <c r="D19" s="86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59"/>
    </row>
    <row r="20" spans="2:17" s="88" customFormat="1" ht="15" x14ac:dyDescent="0.25">
      <c r="B20" s="137"/>
      <c r="C20" s="139">
        <v>3</v>
      </c>
      <c r="D20" s="139" t="s">
        <v>146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42"/>
    </row>
    <row r="21" spans="2:17" s="89" customFormat="1" ht="14.25" x14ac:dyDescent="0.2">
      <c r="B21" s="156"/>
      <c r="C21" s="86"/>
      <c r="D21" s="86" t="s">
        <v>40</v>
      </c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59"/>
    </row>
    <row r="22" spans="2:17" s="89" customFormat="1" ht="15.75" customHeight="1" x14ac:dyDescent="0.2">
      <c r="B22" s="156"/>
      <c r="C22" s="86"/>
      <c r="D22" s="160" t="s">
        <v>147</v>
      </c>
      <c r="E22" s="179" t="s">
        <v>148</v>
      </c>
      <c r="F22" s="179" t="s">
        <v>149</v>
      </c>
      <c r="G22" s="179" t="s">
        <v>150</v>
      </c>
      <c r="H22" s="179" t="s">
        <v>151</v>
      </c>
      <c r="I22" s="179" t="s">
        <v>152</v>
      </c>
      <c r="J22" s="179" t="s">
        <v>153</v>
      </c>
      <c r="K22" s="179" t="s">
        <v>154</v>
      </c>
      <c r="L22" s="179" t="s">
        <v>155</v>
      </c>
      <c r="M22" s="179" t="s">
        <v>156</v>
      </c>
      <c r="N22" s="179" t="s">
        <v>157</v>
      </c>
      <c r="O22" s="179" t="s">
        <v>158</v>
      </c>
      <c r="P22" s="179" t="s">
        <v>159</v>
      </c>
      <c r="Q22" s="157"/>
    </row>
    <row r="23" spans="2:17" s="89" customFormat="1" ht="15.75" customHeight="1" x14ac:dyDescent="0.2">
      <c r="B23" s="156"/>
      <c r="C23" s="86"/>
      <c r="D23" s="160" t="s">
        <v>160</v>
      </c>
      <c r="E23" s="179" t="s">
        <v>161</v>
      </c>
      <c r="F23" s="179" t="s">
        <v>162</v>
      </c>
      <c r="G23" s="179" t="s">
        <v>161</v>
      </c>
      <c r="H23" s="179" t="s">
        <v>163</v>
      </c>
      <c r="I23" s="179" t="s">
        <v>164</v>
      </c>
      <c r="J23" s="179" t="s">
        <v>165</v>
      </c>
      <c r="K23" s="179" t="s">
        <v>166</v>
      </c>
      <c r="L23" s="179" t="s">
        <v>167</v>
      </c>
      <c r="M23" s="179" t="s">
        <v>168</v>
      </c>
      <c r="N23" s="179" t="s">
        <v>169</v>
      </c>
      <c r="O23" s="179" t="s">
        <v>170</v>
      </c>
      <c r="P23" s="179" t="s">
        <v>171</v>
      </c>
      <c r="Q23" s="157"/>
    </row>
    <row r="24" spans="2:17" s="89" customFormat="1" ht="15.75" customHeight="1" x14ac:dyDescent="0.2">
      <c r="B24" s="156"/>
      <c r="C24" s="86"/>
      <c r="D24" s="160" t="s">
        <v>172</v>
      </c>
      <c r="E24" s="179" t="s">
        <v>173</v>
      </c>
      <c r="F24" s="179" t="s">
        <v>174</v>
      </c>
      <c r="G24" s="179" t="s">
        <v>175</v>
      </c>
      <c r="H24" s="179" t="s">
        <v>176</v>
      </c>
      <c r="I24" s="179" t="s">
        <v>110</v>
      </c>
      <c r="J24" s="179" t="s">
        <v>177</v>
      </c>
      <c r="K24" s="179" t="s">
        <v>178</v>
      </c>
      <c r="L24" s="179" t="s">
        <v>179</v>
      </c>
      <c r="M24" s="179" t="s">
        <v>180</v>
      </c>
      <c r="N24" s="179" t="s">
        <v>181</v>
      </c>
      <c r="O24" s="179" t="s">
        <v>182</v>
      </c>
      <c r="P24" s="179" t="s">
        <v>183</v>
      </c>
      <c r="Q24" s="157"/>
    </row>
    <row r="25" spans="2:17" s="89" customFormat="1" ht="15.75" customHeight="1" x14ac:dyDescent="0.2">
      <c r="B25" s="156"/>
      <c r="C25" s="86" t="s">
        <v>40</v>
      </c>
      <c r="D25" s="160" t="s">
        <v>184</v>
      </c>
      <c r="E25" s="179" t="s">
        <v>185</v>
      </c>
      <c r="F25" s="179" t="s">
        <v>186</v>
      </c>
      <c r="G25" s="179" t="s">
        <v>187</v>
      </c>
      <c r="H25" s="179" t="s">
        <v>188</v>
      </c>
      <c r="I25" s="179" t="s">
        <v>189</v>
      </c>
      <c r="J25" s="179" t="s">
        <v>190</v>
      </c>
      <c r="K25" s="179" t="s">
        <v>191</v>
      </c>
      <c r="L25" s="179" t="s">
        <v>192</v>
      </c>
      <c r="M25" s="179" t="s">
        <v>193</v>
      </c>
      <c r="N25" s="179" t="s">
        <v>194</v>
      </c>
      <c r="O25" s="179" t="s">
        <v>195</v>
      </c>
      <c r="P25" s="179" t="s">
        <v>196</v>
      </c>
      <c r="Q25" s="157"/>
    </row>
    <row r="26" spans="2:17" s="89" customFormat="1" ht="15.75" customHeight="1" x14ac:dyDescent="0.2">
      <c r="B26" s="156"/>
      <c r="C26" s="86"/>
      <c r="D26" s="160" t="s">
        <v>197</v>
      </c>
      <c r="E26" s="179" t="s">
        <v>198</v>
      </c>
      <c r="F26" s="179" t="s">
        <v>199</v>
      </c>
      <c r="G26" s="179" t="s">
        <v>200</v>
      </c>
      <c r="H26" s="179" t="s">
        <v>201</v>
      </c>
      <c r="I26" s="179" t="s">
        <v>202</v>
      </c>
      <c r="J26" s="179" t="s">
        <v>203</v>
      </c>
      <c r="K26" s="179" t="s">
        <v>204</v>
      </c>
      <c r="L26" s="179" t="s">
        <v>205</v>
      </c>
      <c r="M26" s="179" t="s">
        <v>206</v>
      </c>
      <c r="N26" s="179" t="s">
        <v>207</v>
      </c>
      <c r="O26" s="179" t="s">
        <v>208</v>
      </c>
      <c r="P26" s="179" t="s">
        <v>209</v>
      </c>
      <c r="Q26" s="157"/>
    </row>
    <row r="27" spans="2:17" s="89" customFormat="1" ht="15.75" customHeight="1" x14ac:dyDescent="0.2">
      <c r="B27" s="156"/>
      <c r="C27" s="86"/>
      <c r="D27" s="160" t="s">
        <v>210</v>
      </c>
      <c r="E27" s="179" t="s">
        <v>211</v>
      </c>
      <c r="F27" s="179" t="s">
        <v>212</v>
      </c>
      <c r="G27" s="179" t="s">
        <v>171</v>
      </c>
      <c r="H27" s="179" t="s">
        <v>213</v>
      </c>
      <c r="I27" s="179" t="s">
        <v>214</v>
      </c>
      <c r="J27" s="179" t="s">
        <v>215</v>
      </c>
      <c r="K27" s="179" t="s">
        <v>216</v>
      </c>
      <c r="L27" s="179" t="s">
        <v>217</v>
      </c>
      <c r="M27" s="179" t="s">
        <v>218</v>
      </c>
      <c r="N27" s="179" t="s">
        <v>219</v>
      </c>
      <c r="O27" s="179" t="s">
        <v>220</v>
      </c>
      <c r="P27" s="179" t="s">
        <v>221</v>
      </c>
      <c r="Q27" s="157"/>
    </row>
    <row r="28" spans="2:17" s="89" customFormat="1" ht="15.75" customHeight="1" x14ac:dyDescent="0.2">
      <c r="B28" s="156"/>
      <c r="C28" s="86"/>
      <c r="D28" s="160" t="s">
        <v>222</v>
      </c>
      <c r="E28" s="179" t="s">
        <v>223</v>
      </c>
      <c r="F28" s="179" t="s">
        <v>92</v>
      </c>
      <c r="G28" s="179" t="s">
        <v>224</v>
      </c>
      <c r="H28" s="179" t="s">
        <v>66</v>
      </c>
      <c r="I28" s="179" t="s">
        <v>225</v>
      </c>
      <c r="J28" s="179" t="s">
        <v>226</v>
      </c>
      <c r="K28" s="179" t="s">
        <v>227</v>
      </c>
      <c r="L28" s="179" t="s">
        <v>228</v>
      </c>
      <c r="M28" s="179" t="s">
        <v>229</v>
      </c>
      <c r="N28" s="179" t="s">
        <v>230</v>
      </c>
      <c r="O28" s="179" t="s">
        <v>231</v>
      </c>
      <c r="P28" s="179" t="s">
        <v>232</v>
      </c>
      <c r="Q28" s="157"/>
    </row>
    <row r="29" spans="2:17" s="89" customFormat="1" ht="14.25" x14ac:dyDescent="0.2">
      <c r="B29" s="90"/>
      <c r="C29" s="91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3"/>
    </row>
    <row r="30" spans="2:17" ht="3.75" customHeight="1" x14ac:dyDescent="0.2"/>
    <row r="31" spans="2:17" s="94" customFormat="1" ht="12" x14ac:dyDescent="0.2">
      <c r="B31" s="94" t="s">
        <v>233</v>
      </c>
    </row>
    <row r="32" spans="2:17" s="94" customFormat="1" ht="12" x14ac:dyDescent="0.2">
      <c r="B32" s="94" t="s">
        <v>234</v>
      </c>
    </row>
    <row r="33" spans="2:11" s="94" customFormat="1" ht="12" x14ac:dyDescent="0.2">
      <c r="B33" s="94" t="s">
        <v>235</v>
      </c>
    </row>
    <row r="34" spans="2:11" s="94" customFormat="1" ht="12" x14ac:dyDescent="0.2">
      <c r="B34" s="94" t="s">
        <v>236</v>
      </c>
    </row>
    <row r="35" spans="2:11" x14ac:dyDescent="0.2">
      <c r="B35" s="94" t="s">
        <v>39</v>
      </c>
      <c r="C35" s="94"/>
      <c r="D35" s="94"/>
      <c r="E35" s="94"/>
      <c r="F35" s="94"/>
      <c r="G35" s="94"/>
      <c r="H35" s="94"/>
      <c r="I35" s="94"/>
      <c r="J35" s="94"/>
      <c r="K35" s="94"/>
    </row>
    <row r="39" spans="2:11" x14ac:dyDescent="0.2">
      <c r="D39" s="94"/>
    </row>
    <row r="40" spans="2:11" x14ac:dyDescent="0.2">
      <c r="D40" s="94"/>
    </row>
  </sheetData>
  <mergeCells count="4">
    <mergeCell ref="B2:Q2"/>
    <mergeCell ref="B3:Q3"/>
    <mergeCell ref="B5:D5"/>
    <mergeCell ref="P5:Q5"/>
  </mergeCells>
  <printOptions horizontalCentered="1" verticalCentered="1"/>
  <pageMargins left="0.86614173228346458" right="0.74803149606299213" top="0.15748031496062992" bottom="0.98425196850393715" header="0" footer="0"/>
  <pageSetup paperSize="256" scale="72" orientation="landscape" r:id="rId1"/>
  <headerFooter alignWithMargins="0"/>
  <ignoredErrors>
    <ignoredError sqref="E9:E14 F9:F12 H11:H14 I12:N12 N9:N11 O10:O12 M24:P24 H25:O25 F23:H23 E26:G26 L27:O27 E25:G25 K9:K11 O9:P9 G9:G12 L9:L11 L13:P13 F13:G13 E18:F18 G18:J18 K18:N18 O18:P18 M26:P26 F24:I24 E22:E24 E27:J27 F22:I22 K22:M22 J22:J23 K26:K28 L23:L24 P27:P28 N23:P23 L28:O28 I23 H26:J26 I9:I11 I13:J13 J14:M14 M10:M11 M9 N14:O14 P10:P11 P12 E28:F28 J24:K24 I28:J28 K23 M23 N22:O22 P14 K13 J9:J11 H9:H10 F14:G14 I14 G28:H28 L26 P25 P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AJ94"/>
  <sheetViews>
    <sheetView showGridLines="0" topLeftCell="B1" zoomScale="80" zoomScaleNormal="80" zoomScaleSheetLayoutView="70" workbookViewId="0">
      <selection activeCell="S23" sqref="S23"/>
    </sheetView>
  </sheetViews>
  <sheetFormatPr baseColWidth="10" defaultColWidth="9.140625" defaultRowHeight="12.75" x14ac:dyDescent="0.2"/>
  <cols>
    <col min="1" max="1" width="1.85546875" style="13" customWidth="1"/>
    <col min="2" max="2" width="2.42578125" style="13" customWidth="1"/>
    <col min="3" max="3" width="0.85546875" style="13" customWidth="1"/>
    <col min="4" max="4" width="23.5703125" style="13" customWidth="1"/>
    <col min="5" max="5" width="16.5703125" style="13" customWidth="1"/>
    <col min="6" max="6" width="13.85546875" style="13" customWidth="1"/>
    <col min="7" max="7" width="13.5703125" style="13" customWidth="1"/>
    <col min="8" max="8" width="13.42578125" style="13" customWidth="1"/>
    <col min="9" max="9" width="13.85546875" style="13" customWidth="1"/>
    <col min="10" max="10" width="14.140625" style="13" customWidth="1"/>
    <col min="11" max="11" width="13.42578125" style="13" customWidth="1"/>
    <col min="12" max="16" width="13.5703125" style="13" customWidth="1"/>
    <col min="17" max="17" width="13.28515625" style="13" customWidth="1"/>
    <col min="18" max="18" width="0.5703125" style="13" customWidth="1"/>
    <col min="19" max="19" width="15.5703125" style="15" customWidth="1"/>
    <col min="20" max="20" width="12.28515625" style="15" customWidth="1"/>
    <col min="21" max="36" width="9.140625" style="15"/>
    <col min="37" max="16384" width="9.140625" style="13"/>
  </cols>
  <sheetData>
    <row r="2" spans="3:36" s="1" customFormat="1" ht="24" customHeight="1" x14ac:dyDescent="0.2">
      <c r="C2" s="193" t="s">
        <v>237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3:36" s="1" customFormat="1" ht="19.5" customHeight="1" x14ac:dyDescent="0.2">
      <c r="C3" s="193" t="s">
        <v>238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3:36" s="1" customFormat="1" ht="10.5" customHeight="1" x14ac:dyDescent="0.2"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1">
        <v>17.593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3:36" s="2" customFormat="1" ht="38.25" customHeight="1" x14ac:dyDescent="0.2">
      <c r="C5" s="194" t="s">
        <v>239</v>
      </c>
      <c r="D5" s="195"/>
      <c r="E5" s="98" t="s">
        <v>3</v>
      </c>
      <c r="F5" s="98" t="s">
        <v>4</v>
      </c>
      <c r="G5" s="98" t="s">
        <v>5</v>
      </c>
      <c r="H5" s="98" t="s">
        <v>6</v>
      </c>
      <c r="I5" s="98" t="s">
        <v>240</v>
      </c>
      <c r="J5" s="98" t="s">
        <v>8</v>
      </c>
      <c r="K5" s="98" t="s">
        <v>9</v>
      </c>
      <c r="L5" s="98" t="s">
        <v>10</v>
      </c>
      <c r="M5" s="98" t="s">
        <v>11</v>
      </c>
      <c r="N5" s="98" t="s">
        <v>12</v>
      </c>
      <c r="O5" s="98" t="s">
        <v>13</v>
      </c>
      <c r="P5" s="98" t="s">
        <v>14</v>
      </c>
      <c r="Q5" s="118" t="s">
        <v>15</v>
      </c>
      <c r="R5" s="28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6" spans="3:36" s="2" customFormat="1" ht="11.25" customHeight="1" x14ac:dyDescent="0.2">
      <c r="C6" s="9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6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3:36" s="2" customFormat="1" ht="15" customHeight="1" x14ac:dyDescent="0.2">
      <c r="C7" s="196" t="s">
        <v>3</v>
      </c>
      <c r="D7" s="197"/>
      <c r="E7" s="101">
        <f t="shared" ref="E7:Q7" si="0">E9+E22+E36</f>
        <v>58867.623</v>
      </c>
      <c r="F7" s="101">
        <f t="shared" si="0"/>
        <v>4519.5810000000001</v>
      </c>
      <c r="G7" s="101">
        <f t="shared" si="0"/>
        <v>4179.7379999999994</v>
      </c>
      <c r="H7" s="101">
        <f t="shared" si="0"/>
        <v>4694.0819999999994</v>
      </c>
      <c r="I7" s="101">
        <f t="shared" si="0"/>
        <v>5382.4649999999992</v>
      </c>
      <c r="J7" s="101">
        <f t="shared" si="0"/>
        <v>4537.4739999999983</v>
      </c>
      <c r="K7" s="101">
        <f t="shared" si="0"/>
        <v>4901.5999999999995</v>
      </c>
      <c r="L7" s="101">
        <f t="shared" si="0"/>
        <v>4352.1829999999982</v>
      </c>
      <c r="M7" s="101">
        <f t="shared" si="0"/>
        <v>4230.16</v>
      </c>
      <c r="N7" s="101">
        <f t="shared" si="0"/>
        <v>3204.2599999999993</v>
      </c>
      <c r="O7" s="101">
        <f t="shared" si="0"/>
        <v>6868.3949999999968</v>
      </c>
      <c r="P7" s="101">
        <f t="shared" si="0"/>
        <v>6502.0249999999978</v>
      </c>
      <c r="Q7" s="101">
        <f t="shared" si="0"/>
        <v>5495.6599999999989</v>
      </c>
      <c r="R7" s="17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</row>
    <row r="8" spans="3:36" s="3" customFormat="1" ht="11.25" customHeight="1" x14ac:dyDescent="0.2">
      <c r="C8" s="103"/>
      <c r="D8" s="1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8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3:36" s="2" customFormat="1" ht="30" customHeight="1" x14ac:dyDescent="0.2">
      <c r="C9" s="106"/>
      <c r="D9" s="107" t="s">
        <v>241</v>
      </c>
      <c r="E9" s="101">
        <f t="shared" ref="E9:Q9" si="1">SUM(E10:E20)</f>
        <v>50581.650999999998</v>
      </c>
      <c r="F9" s="101">
        <f t="shared" si="1"/>
        <v>3818.71</v>
      </c>
      <c r="G9" s="101">
        <f t="shared" si="1"/>
        <v>3521.4939999999988</v>
      </c>
      <c r="H9" s="101">
        <f>SUM(H10:H20)</f>
        <v>3963.4999999999995</v>
      </c>
      <c r="I9" s="101">
        <f>SUM(I10:I20)</f>
        <v>4492.8349999999991</v>
      </c>
      <c r="J9" s="101">
        <f t="shared" si="1"/>
        <v>3845.1839999999984</v>
      </c>
      <c r="K9" s="101">
        <f t="shared" si="1"/>
        <v>4113.0199999999995</v>
      </c>
      <c r="L9" s="101">
        <f t="shared" si="1"/>
        <v>3682.842999999998</v>
      </c>
      <c r="M9" s="101">
        <f t="shared" si="1"/>
        <v>3588.2799999999997</v>
      </c>
      <c r="N9" s="101">
        <f t="shared" si="1"/>
        <v>2692.0499999999993</v>
      </c>
      <c r="O9" s="101">
        <f t="shared" si="1"/>
        <v>6247.0249999999969</v>
      </c>
      <c r="P9" s="101">
        <f t="shared" si="1"/>
        <v>5802.7899999999981</v>
      </c>
      <c r="Q9" s="101">
        <f t="shared" si="1"/>
        <v>4813.9199999999983</v>
      </c>
      <c r="R9" s="19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spans="3:36" s="3" customFormat="1" ht="24.75" customHeight="1" x14ac:dyDescent="0.2">
      <c r="C10" s="103"/>
      <c r="D10" s="108" t="s">
        <v>86</v>
      </c>
      <c r="E10" s="104">
        <f t="shared" ref="E10:E20" si="2">SUM(F10:Q10)</f>
        <v>12034.487000000001</v>
      </c>
      <c r="F10" s="104">
        <v>907.27</v>
      </c>
      <c r="G10" s="104">
        <v>751.78000000000009</v>
      </c>
      <c r="H10" s="104">
        <v>1142.49</v>
      </c>
      <c r="I10" s="104">
        <v>753.34000000000015</v>
      </c>
      <c r="J10" s="104">
        <v>597.79000000000008</v>
      </c>
      <c r="K10" s="104">
        <v>1374.8519999999996</v>
      </c>
      <c r="L10" s="104">
        <v>397.0499999999999</v>
      </c>
      <c r="M10" s="104">
        <v>507.21000000000009</v>
      </c>
      <c r="N10" s="104">
        <v>319.62000000000006</v>
      </c>
      <c r="O10" s="104">
        <v>228.61499999999995</v>
      </c>
      <c r="P10" s="104">
        <v>3082.0199999999995</v>
      </c>
      <c r="Q10" s="104">
        <v>1972.45</v>
      </c>
      <c r="R10" s="18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3:36" s="3" customFormat="1" ht="24.75" customHeight="1" x14ac:dyDescent="0.2">
      <c r="C11" s="103"/>
      <c r="D11" s="108" t="s">
        <v>242</v>
      </c>
      <c r="E11" s="104">
        <f t="shared" si="2"/>
        <v>3277.34</v>
      </c>
      <c r="F11" s="104">
        <v>675.03</v>
      </c>
      <c r="G11" s="104">
        <v>631.53000000000009</v>
      </c>
      <c r="H11" s="104">
        <v>257.89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04">
        <v>387.05000000000007</v>
      </c>
      <c r="P11" s="104">
        <v>413.98</v>
      </c>
      <c r="Q11" s="104">
        <v>911.86</v>
      </c>
      <c r="R11" s="18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3:36" s="3" customFormat="1" ht="24.75" customHeight="1" x14ac:dyDescent="0.2">
      <c r="C12" s="103"/>
      <c r="D12" s="108" t="s">
        <v>60</v>
      </c>
      <c r="E12" s="104">
        <f t="shared" si="2"/>
        <v>12424.439</v>
      </c>
      <c r="F12" s="104">
        <v>528.26</v>
      </c>
      <c r="G12" s="104">
        <v>700.69999999999993</v>
      </c>
      <c r="H12" s="104">
        <v>760.48000000000013</v>
      </c>
      <c r="I12" s="104">
        <v>1538.2200000000003</v>
      </c>
      <c r="J12" s="104">
        <v>854.04000000000008</v>
      </c>
      <c r="K12" s="104">
        <v>759.36</v>
      </c>
      <c r="L12" s="104">
        <v>1412.2549999999997</v>
      </c>
      <c r="M12" s="104">
        <v>796.3300000000005</v>
      </c>
      <c r="N12" s="104">
        <v>416.42999999999995</v>
      </c>
      <c r="O12" s="104">
        <v>4023.5559999999991</v>
      </c>
      <c r="P12" s="104">
        <v>385.71999999999997</v>
      </c>
      <c r="Q12" s="104">
        <v>249.08799999999997</v>
      </c>
      <c r="R12" s="18">
        <v>37852.348299999911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3:36" s="3" customFormat="1" ht="24.75" customHeight="1" x14ac:dyDescent="0.2">
      <c r="C13" s="103"/>
      <c r="D13" s="108" t="s">
        <v>243</v>
      </c>
      <c r="E13" s="104">
        <f t="shared" si="2"/>
        <v>2006.4869999999996</v>
      </c>
      <c r="F13" s="104">
        <v>270.3</v>
      </c>
      <c r="G13" s="104">
        <v>198.07</v>
      </c>
      <c r="H13" s="104">
        <v>203.94999999999996</v>
      </c>
      <c r="I13" s="104">
        <v>306.24</v>
      </c>
      <c r="J13" s="104">
        <v>250.53999999999996</v>
      </c>
      <c r="K13" s="104">
        <v>152.55000000000001</v>
      </c>
      <c r="L13" s="104">
        <v>147.26</v>
      </c>
      <c r="M13" s="104">
        <v>123.5</v>
      </c>
      <c r="N13" s="104">
        <v>104.11999999999999</v>
      </c>
      <c r="O13" s="104">
        <v>90.799999999999969</v>
      </c>
      <c r="P13" s="104">
        <v>77.089999999999989</v>
      </c>
      <c r="Q13" s="104">
        <v>82.066999999999993</v>
      </c>
      <c r="R13" s="18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3:36" s="3" customFormat="1" ht="24.75" customHeight="1" x14ac:dyDescent="0.2">
      <c r="C14" s="103"/>
      <c r="D14" s="108" t="s">
        <v>244</v>
      </c>
      <c r="E14" s="104">
        <f t="shared" si="2"/>
        <v>2773.451</v>
      </c>
      <c r="F14" s="104">
        <v>148.91999999999999</v>
      </c>
      <c r="G14" s="104">
        <v>100.02000000000001</v>
      </c>
      <c r="H14" s="104">
        <v>118.17</v>
      </c>
      <c r="I14" s="104">
        <v>323.77000000000004</v>
      </c>
      <c r="J14" s="104">
        <v>297.46400000000006</v>
      </c>
      <c r="K14" s="104">
        <v>241.34999999999994</v>
      </c>
      <c r="L14" s="104">
        <v>238.08999999999997</v>
      </c>
      <c r="M14" s="104">
        <v>301.58</v>
      </c>
      <c r="N14" s="104">
        <v>305.99</v>
      </c>
      <c r="O14" s="104">
        <v>251.96699999999998</v>
      </c>
      <c r="P14" s="104">
        <v>221.16</v>
      </c>
      <c r="Q14" s="104">
        <v>224.96999999999991</v>
      </c>
      <c r="R14" s="18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3:36" s="3" customFormat="1" ht="24.75" customHeight="1" x14ac:dyDescent="0.2">
      <c r="C15" s="103"/>
      <c r="D15" s="108" t="s">
        <v>245</v>
      </c>
      <c r="E15" s="104">
        <f t="shared" si="2"/>
        <v>698.91</v>
      </c>
      <c r="F15" s="104">
        <v>49.300000000000018</v>
      </c>
      <c r="G15" s="104">
        <v>24.449999999999996</v>
      </c>
      <c r="H15" s="104">
        <v>41.42</v>
      </c>
      <c r="I15" s="104">
        <v>1.3</v>
      </c>
      <c r="J15" s="104">
        <v>71.5</v>
      </c>
      <c r="K15" s="104">
        <v>26.579999999999995</v>
      </c>
      <c r="L15" s="104">
        <v>84.620000000000019</v>
      </c>
      <c r="M15" s="104">
        <v>79.549999999999983</v>
      </c>
      <c r="N15" s="104">
        <v>54.910000000000004</v>
      </c>
      <c r="O15" s="104">
        <v>90.48</v>
      </c>
      <c r="P15" s="104">
        <v>111.77</v>
      </c>
      <c r="Q15" s="104">
        <v>63.03</v>
      </c>
      <c r="R15" s="18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3:36" s="3" customFormat="1" ht="24.75" customHeight="1" x14ac:dyDescent="0.2">
      <c r="C16" s="103"/>
      <c r="D16" s="108" t="s">
        <v>246</v>
      </c>
      <c r="E16" s="104">
        <f t="shared" si="2"/>
        <v>4013.0150000000003</v>
      </c>
      <c r="F16" s="104">
        <v>142.16000000000003</v>
      </c>
      <c r="G16" s="104">
        <v>209.07500000000002</v>
      </c>
      <c r="H16" s="104">
        <v>416.25000000000011</v>
      </c>
      <c r="I16" s="104">
        <v>360.90000000000009</v>
      </c>
      <c r="J16" s="104">
        <v>509.84999999999997</v>
      </c>
      <c r="K16" s="104">
        <v>331.74999999999994</v>
      </c>
      <c r="L16" s="104">
        <v>263.14</v>
      </c>
      <c r="M16" s="104">
        <v>493.80000000000007</v>
      </c>
      <c r="N16" s="104">
        <v>275.08000000000004</v>
      </c>
      <c r="O16" s="104">
        <v>194.44</v>
      </c>
      <c r="P16" s="104">
        <v>495.41000000000008</v>
      </c>
      <c r="Q16" s="104">
        <v>321.15999999999997</v>
      </c>
      <c r="R16" s="18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3:36" s="3" customFormat="1" ht="24.75" customHeight="1" x14ac:dyDescent="0.2">
      <c r="C17" s="103"/>
      <c r="D17" s="108" t="s">
        <v>247</v>
      </c>
      <c r="E17" s="104">
        <f t="shared" si="2"/>
        <v>186.37999999999997</v>
      </c>
      <c r="F17" s="104">
        <v>26.07</v>
      </c>
      <c r="G17" s="104">
        <v>8.15</v>
      </c>
      <c r="H17" s="104">
        <v>13.21</v>
      </c>
      <c r="I17" s="104">
        <v>12.94</v>
      </c>
      <c r="J17" s="104">
        <v>15.32</v>
      </c>
      <c r="K17" s="104">
        <v>19.200000000000003</v>
      </c>
      <c r="L17" s="104">
        <v>15.430000000000001</v>
      </c>
      <c r="M17" s="104">
        <v>10.93</v>
      </c>
      <c r="N17" s="104">
        <v>22.519999999999996</v>
      </c>
      <c r="O17" s="104">
        <v>16.690000000000001</v>
      </c>
      <c r="P17" s="104">
        <v>13.7</v>
      </c>
      <c r="Q17" s="104">
        <v>12.22</v>
      </c>
      <c r="R17" s="18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3:36" s="3" customFormat="1" ht="24.75" customHeight="1" x14ac:dyDescent="0.2">
      <c r="C18" s="103"/>
      <c r="D18" s="108" t="s">
        <v>248</v>
      </c>
      <c r="E18" s="104">
        <f t="shared" si="2"/>
        <v>1109.6369999999997</v>
      </c>
      <c r="F18" s="104">
        <v>53.75</v>
      </c>
      <c r="G18" s="104">
        <v>89.64</v>
      </c>
      <c r="H18" s="104">
        <v>51.060000000000009</v>
      </c>
      <c r="I18" s="104">
        <v>55.66</v>
      </c>
      <c r="J18" s="104">
        <v>84.759999999999977</v>
      </c>
      <c r="K18" s="104">
        <v>162.07</v>
      </c>
      <c r="L18" s="104">
        <v>185.62199999999999</v>
      </c>
      <c r="M18" s="104">
        <v>148.58000000000001</v>
      </c>
      <c r="N18" s="104">
        <v>119.69999999999997</v>
      </c>
      <c r="O18" s="104">
        <v>61.884999999999998</v>
      </c>
      <c r="P18" s="104">
        <v>59.359999999999992</v>
      </c>
      <c r="Q18" s="104">
        <v>37.550000000000004</v>
      </c>
      <c r="R18" s="18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3:36" s="3" customFormat="1" ht="24.75" customHeight="1" x14ac:dyDescent="0.2">
      <c r="C19" s="103"/>
      <c r="D19" s="108" t="s">
        <v>249</v>
      </c>
      <c r="E19" s="104">
        <f t="shared" si="2"/>
        <v>388</v>
      </c>
      <c r="F19" s="104">
        <v>19.93</v>
      </c>
      <c r="G19" s="104">
        <v>8.1199999999999992</v>
      </c>
      <c r="H19" s="104">
        <v>24.000000000000004</v>
      </c>
      <c r="I19" s="104">
        <v>39.200000000000003</v>
      </c>
      <c r="J19" s="104">
        <v>39.619999999999997</v>
      </c>
      <c r="K19" s="104">
        <v>26.92</v>
      </c>
      <c r="L19" s="104">
        <v>25.099999999999998</v>
      </c>
      <c r="M19" s="104">
        <v>45.41</v>
      </c>
      <c r="N19" s="104">
        <v>47.71</v>
      </c>
      <c r="O19" s="104">
        <v>27.48</v>
      </c>
      <c r="P19" s="104">
        <v>61.56</v>
      </c>
      <c r="Q19" s="104">
        <v>22.950000000000003</v>
      </c>
      <c r="R19" s="18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3:36" s="3" customFormat="1" ht="24.75" customHeight="1" x14ac:dyDescent="0.2">
      <c r="C20" s="103"/>
      <c r="D20" s="108" t="s">
        <v>250</v>
      </c>
      <c r="E20" s="104">
        <f t="shared" si="2"/>
        <v>11669.50499999999</v>
      </c>
      <c r="F20" s="104">
        <v>997.71999999999969</v>
      </c>
      <c r="G20" s="104">
        <v>799.95899999999892</v>
      </c>
      <c r="H20" s="104">
        <v>934.57999999999959</v>
      </c>
      <c r="I20" s="104">
        <v>1101.264999999999</v>
      </c>
      <c r="J20" s="104">
        <v>1124.2999999999986</v>
      </c>
      <c r="K20" s="104">
        <v>1018.3879999999999</v>
      </c>
      <c r="L20" s="104">
        <v>914.27599999999882</v>
      </c>
      <c r="M20" s="104">
        <v>1081.3899999999992</v>
      </c>
      <c r="N20" s="104">
        <v>1025.9699999999991</v>
      </c>
      <c r="O20" s="104">
        <v>874.06199999999899</v>
      </c>
      <c r="P20" s="104">
        <v>881.01999999999839</v>
      </c>
      <c r="Q20" s="104">
        <v>916.57499999999891</v>
      </c>
      <c r="R20" s="18"/>
      <c r="S20" s="1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14"/>
      <c r="AH20" s="14"/>
      <c r="AI20" s="14"/>
      <c r="AJ20" s="14"/>
    </row>
    <row r="21" spans="3:36" s="3" customFormat="1" ht="9.75" customHeight="1" x14ac:dyDescent="0.2">
      <c r="C21" s="103"/>
      <c r="D21" s="13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8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3:36" s="2" customFormat="1" ht="30" customHeight="1" x14ac:dyDescent="0.2">
      <c r="C22" s="106"/>
      <c r="D22" s="107" t="s">
        <v>251</v>
      </c>
      <c r="E22" s="101">
        <f>SUM(E23:E34)</f>
        <v>8277.9219999999987</v>
      </c>
      <c r="F22" s="101">
        <f>SUM(F23:F34)</f>
        <v>698.16099999999994</v>
      </c>
      <c r="G22" s="101">
        <f>SUM(G23:G34)</f>
        <v>655.64400000000001</v>
      </c>
      <c r="H22" s="101">
        <f>SUM(H23:H34)</f>
        <v>730.00200000000029</v>
      </c>
      <c r="I22" s="101">
        <f t="shared" ref="I22:O22" si="3">SUM(I23:I34)</f>
        <v>889.27</v>
      </c>
      <c r="J22" s="101">
        <f t="shared" si="3"/>
        <v>691.39</v>
      </c>
      <c r="K22" s="101">
        <f>SUM(K23:K34)</f>
        <v>788.57999999999993</v>
      </c>
      <c r="L22" s="101">
        <f t="shared" si="3"/>
        <v>669.2900000000003</v>
      </c>
      <c r="M22" s="101">
        <f t="shared" si="3"/>
        <v>641.88</v>
      </c>
      <c r="N22" s="101">
        <f t="shared" si="3"/>
        <v>512.21</v>
      </c>
      <c r="O22" s="101">
        <f t="shared" si="3"/>
        <v>621.37000000000012</v>
      </c>
      <c r="P22" s="101">
        <f>SUM(P23:P34)</f>
        <v>699.23500000000013</v>
      </c>
      <c r="Q22" s="101">
        <f>SUM(Q23:Q34)</f>
        <v>680.89</v>
      </c>
      <c r="R22" s="17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3:36" s="3" customFormat="1" ht="25.5" customHeight="1" x14ac:dyDescent="0.2">
      <c r="C23" s="103"/>
      <c r="D23" s="108" t="s">
        <v>252</v>
      </c>
      <c r="E23" s="104">
        <f>SUM(F23:Q23)</f>
        <v>7548.9</v>
      </c>
      <c r="F23" s="104">
        <v>654.63999999999987</v>
      </c>
      <c r="G23" s="104">
        <v>624.45000000000005</v>
      </c>
      <c r="H23" s="104">
        <v>677.00000000000023</v>
      </c>
      <c r="I23" s="104">
        <v>852.3</v>
      </c>
      <c r="J23" s="104">
        <v>621.39</v>
      </c>
      <c r="K23" s="104">
        <v>747.31999999999994</v>
      </c>
      <c r="L23" s="104">
        <v>599.82000000000016</v>
      </c>
      <c r="M23" s="104">
        <v>567.94999999999993</v>
      </c>
      <c r="N23" s="104">
        <v>408.11</v>
      </c>
      <c r="O23" s="104">
        <v>541.48</v>
      </c>
      <c r="P23" s="104">
        <v>633.84</v>
      </c>
      <c r="Q23" s="104">
        <v>620.59999999999991</v>
      </c>
      <c r="R23" s="18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3:36" s="3" customFormat="1" ht="25.5" customHeight="1" x14ac:dyDescent="0.2">
      <c r="C24" s="103"/>
      <c r="D24" s="108" t="s">
        <v>253</v>
      </c>
      <c r="E24" s="104">
        <f>SUM(F24:Q24)</f>
        <v>11.900000000000002</v>
      </c>
      <c r="F24" s="104">
        <v>2.85</v>
      </c>
      <c r="G24" s="104">
        <v>3.2000000000000006</v>
      </c>
      <c r="H24" s="104">
        <v>1.4500000000000002</v>
      </c>
      <c r="I24" s="104">
        <v>0.68</v>
      </c>
      <c r="J24" s="104">
        <v>0.4</v>
      </c>
      <c r="K24" s="104">
        <v>0.8</v>
      </c>
      <c r="L24" s="104">
        <v>0.5</v>
      </c>
      <c r="M24" s="104">
        <v>0.60000000000000009</v>
      </c>
      <c r="N24" s="104">
        <v>0.30000000000000004</v>
      </c>
      <c r="O24" s="104">
        <v>0.48000000000000004</v>
      </c>
      <c r="P24" s="104">
        <v>0.36</v>
      </c>
      <c r="Q24" s="104">
        <v>0.28000000000000003</v>
      </c>
      <c r="R24" s="18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3:36" s="3" customFormat="1" ht="25.5" customHeight="1" x14ac:dyDescent="0.2">
      <c r="C25" s="103"/>
      <c r="D25" s="108" t="s">
        <v>254</v>
      </c>
      <c r="E25" s="104">
        <f>SUM(F25:Q25)</f>
        <v>3.8350000000000004</v>
      </c>
      <c r="F25" s="104">
        <v>1</v>
      </c>
      <c r="G25" s="104">
        <v>1.1000000000000001</v>
      </c>
      <c r="H25" s="104">
        <v>0.1</v>
      </c>
      <c r="I25" s="161">
        <v>0</v>
      </c>
      <c r="J25" s="104">
        <v>0.48000000000000004</v>
      </c>
      <c r="K25" s="104">
        <v>0.06</v>
      </c>
      <c r="L25" s="104">
        <v>0.24000000000000002</v>
      </c>
      <c r="M25" s="104">
        <v>0.22</v>
      </c>
      <c r="N25" s="104">
        <v>0.59</v>
      </c>
      <c r="O25" s="161">
        <v>0</v>
      </c>
      <c r="P25" s="104">
        <v>4.4999999999999998E-2</v>
      </c>
      <c r="Q25" s="161">
        <v>0</v>
      </c>
      <c r="R25" s="18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3:36" s="3" customFormat="1" ht="25.5" customHeight="1" x14ac:dyDescent="0.2">
      <c r="C26" s="103"/>
      <c r="D26" s="108" t="s">
        <v>122</v>
      </c>
      <c r="E26" s="104">
        <f t="shared" ref="E26:E34" si="4">SUM(F26:Q26)</f>
        <v>64.759999999999991</v>
      </c>
      <c r="F26" s="104">
        <v>8.58</v>
      </c>
      <c r="G26" s="104">
        <v>3.32</v>
      </c>
      <c r="H26" s="104">
        <v>8.56</v>
      </c>
      <c r="I26" s="104">
        <v>3.9000000000000004</v>
      </c>
      <c r="J26" s="104">
        <v>9.2999999999999989</v>
      </c>
      <c r="K26" s="104">
        <v>0.2</v>
      </c>
      <c r="L26" s="104">
        <v>4.6000000000000005</v>
      </c>
      <c r="M26" s="104">
        <v>0.8600000000000001</v>
      </c>
      <c r="N26" s="104">
        <v>10.9</v>
      </c>
      <c r="O26" s="104">
        <v>3.72</v>
      </c>
      <c r="P26" s="161">
        <v>0</v>
      </c>
      <c r="Q26" s="104">
        <v>10.82</v>
      </c>
      <c r="R26" s="18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3:36" s="3" customFormat="1" ht="25.5" customHeight="1" x14ac:dyDescent="0.2">
      <c r="C27" s="103"/>
      <c r="D27" s="108" t="s">
        <v>255</v>
      </c>
      <c r="E27" s="104">
        <f t="shared" si="4"/>
        <v>414.77300000000002</v>
      </c>
      <c r="F27" s="104">
        <v>18.361000000000001</v>
      </c>
      <c r="G27" s="104">
        <v>11.122</v>
      </c>
      <c r="H27" s="104">
        <v>32.440000000000019</v>
      </c>
      <c r="I27" s="104">
        <v>23.040000000000003</v>
      </c>
      <c r="J27" s="104">
        <v>41.8</v>
      </c>
      <c r="K27" s="104">
        <v>37.879999999999995</v>
      </c>
      <c r="L27" s="104">
        <v>52.33</v>
      </c>
      <c r="M27" s="104">
        <v>41.480000000000004</v>
      </c>
      <c r="N27" s="104">
        <v>38.5</v>
      </c>
      <c r="O27" s="104">
        <v>54.800000000000004</v>
      </c>
      <c r="P27" s="104">
        <v>21</v>
      </c>
      <c r="Q27" s="104">
        <v>42.02</v>
      </c>
      <c r="R27" s="18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3:36" s="3" customFormat="1" ht="25.5" customHeight="1" x14ac:dyDescent="0.2">
      <c r="C28" s="103"/>
      <c r="D28" s="108" t="s">
        <v>256</v>
      </c>
      <c r="E28" s="104">
        <f t="shared" si="4"/>
        <v>17.7</v>
      </c>
      <c r="F28" s="104">
        <v>3.94</v>
      </c>
      <c r="G28" s="104">
        <v>5.54</v>
      </c>
      <c r="H28" s="104">
        <v>3.2050000000000001</v>
      </c>
      <c r="I28" s="104">
        <v>1.75</v>
      </c>
      <c r="J28" s="161">
        <v>0</v>
      </c>
      <c r="K28" s="161">
        <v>0</v>
      </c>
      <c r="L28" s="104">
        <v>0.82</v>
      </c>
      <c r="M28" s="161">
        <v>0</v>
      </c>
      <c r="N28" s="161">
        <v>0</v>
      </c>
      <c r="O28" s="161">
        <v>0.745</v>
      </c>
      <c r="P28" s="104">
        <v>1.25</v>
      </c>
      <c r="Q28" s="104">
        <v>0.45</v>
      </c>
      <c r="R28" s="18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3:36" s="3" customFormat="1" ht="25.5" customHeight="1" x14ac:dyDescent="0.2">
      <c r="C29" s="103"/>
      <c r="D29" s="108" t="s">
        <v>257</v>
      </c>
      <c r="E29" s="104">
        <f t="shared" si="4"/>
        <v>4.8600000000000003</v>
      </c>
      <c r="F29" s="104">
        <v>4.2</v>
      </c>
      <c r="G29" s="161">
        <v>0</v>
      </c>
      <c r="H29" s="104">
        <v>0.66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8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3:36" s="3" customFormat="1" ht="25.5" customHeight="1" x14ac:dyDescent="0.2">
      <c r="C30" s="103"/>
      <c r="D30" s="108" t="s">
        <v>258</v>
      </c>
      <c r="E30" s="104">
        <f t="shared" si="4"/>
        <v>3.3500000000000005</v>
      </c>
      <c r="F30" s="104">
        <v>0.15</v>
      </c>
      <c r="G30" s="161">
        <v>0</v>
      </c>
      <c r="H30" s="161">
        <v>0</v>
      </c>
      <c r="I30" s="161">
        <v>0</v>
      </c>
      <c r="J30" s="104">
        <v>0.32</v>
      </c>
      <c r="K30" s="104">
        <v>0.5</v>
      </c>
      <c r="L30" s="104">
        <v>0.67999999999999994</v>
      </c>
      <c r="M30" s="104" t="s">
        <v>259</v>
      </c>
      <c r="N30" s="104">
        <v>0.67999999999999994</v>
      </c>
      <c r="O30" s="104">
        <v>0.2</v>
      </c>
      <c r="P30" s="104">
        <v>0.82000000000000006</v>
      </c>
      <c r="Q30" s="104">
        <v>0</v>
      </c>
      <c r="R30" s="18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3:36" s="3" customFormat="1" ht="25.5" customHeight="1" x14ac:dyDescent="0.2">
      <c r="C31" s="103"/>
      <c r="D31" s="108" t="s">
        <v>260</v>
      </c>
      <c r="E31" s="104">
        <f t="shared" si="4"/>
        <v>26.954999999999998</v>
      </c>
      <c r="F31" s="104">
        <v>3.9099999999999997</v>
      </c>
      <c r="G31" s="104">
        <v>2.8400000000000007</v>
      </c>
      <c r="H31" s="104">
        <v>3.1</v>
      </c>
      <c r="I31" s="104">
        <v>2.3200000000000003</v>
      </c>
      <c r="J31" s="104">
        <v>2.6900000000000004</v>
      </c>
      <c r="K31" s="104">
        <v>0.98</v>
      </c>
      <c r="L31" s="104">
        <v>1.57</v>
      </c>
      <c r="M31" s="104">
        <v>1.81</v>
      </c>
      <c r="N31" s="104">
        <v>1.77</v>
      </c>
      <c r="O31" s="104">
        <v>2.4750000000000005</v>
      </c>
      <c r="P31" s="104">
        <v>2.02</v>
      </c>
      <c r="Q31" s="104">
        <v>1.47</v>
      </c>
      <c r="R31" s="18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3:36" s="3" customFormat="1" ht="25.5" customHeight="1" x14ac:dyDescent="0.2">
      <c r="C32" s="103"/>
      <c r="D32" s="108" t="s">
        <v>261</v>
      </c>
      <c r="E32" s="104">
        <f t="shared" si="4"/>
        <v>135.87400000000002</v>
      </c>
      <c r="F32" s="161">
        <v>0</v>
      </c>
      <c r="G32" s="104">
        <v>1.4870000000000001</v>
      </c>
      <c r="H32" s="104">
        <v>1.4870000000000001</v>
      </c>
      <c r="I32" s="104">
        <v>5</v>
      </c>
      <c r="J32" s="104">
        <v>14</v>
      </c>
      <c r="K32" s="104">
        <v>0.5</v>
      </c>
      <c r="L32" s="104">
        <v>5.5</v>
      </c>
      <c r="M32" s="104">
        <v>28.2</v>
      </c>
      <c r="N32" s="104">
        <v>25</v>
      </c>
      <c r="O32" s="104">
        <v>12.15</v>
      </c>
      <c r="P32" s="104">
        <v>38</v>
      </c>
      <c r="Q32" s="104">
        <v>4.55</v>
      </c>
      <c r="R32" s="18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3:36" s="3" customFormat="1" ht="25.5" customHeight="1" x14ac:dyDescent="0.2">
      <c r="C33" s="103"/>
      <c r="D33" s="108" t="s">
        <v>262</v>
      </c>
      <c r="E33" s="104">
        <f t="shared" si="4"/>
        <v>8.2950000000000017</v>
      </c>
      <c r="F33" s="104">
        <v>0.4</v>
      </c>
      <c r="G33" s="104">
        <v>1.3</v>
      </c>
      <c r="H33" s="104">
        <v>2</v>
      </c>
      <c r="I33" s="104">
        <v>0.2</v>
      </c>
      <c r="J33" s="104">
        <v>0.36</v>
      </c>
      <c r="K33" s="104">
        <v>7.4999999999999997E-2</v>
      </c>
      <c r="L33" s="104">
        <v>0.98</v>
      </c>
      <c r="M33" s="104">
        <v>0.6</v>
      </c>
      <c r="N33" s="104">
        <v>0.98</v>
      </c>
      <c r="O33" s="104" t="s">
        <v>259</v>
      </c>
      <c r="P33" s="104">
        <v>0.7</v>
      </c>
      <c r="Q33" s="104">
        <v>0.7</v>
      </c>
      <c r="R33" s="18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3:36" s="3" customFormat="1" ht="25.5" customHeight="1" x14ac:dyDescent="0.2">
      <c r="C34" s="103"/>
      <c r="D34" s="108" t="s">
        <v>263</v>
      </c>
      <c r="E34" s="104">
        <f t="shared" si="4"/>
        <v>36.72</v>
      </c>
      <c r="F34" s="104">
        <v>0.13</v>
      </c>
      <c r="G34" s="104">
        <v>1.2850000000000001</v>
      </c>
      <c r="H34" s="104" t="s">
        <v>259</v>
      </c>
      <c r="I34" s="104">
        <v>0.08</v>
      </c>
      <c r="J34" s="104">
        <v>0.65</v>
      </c>
      <c r="K34" s="104">
        <v>0.26500000000000001</v>
      </c>
      <c r="L34" s="104">
        <v>2.25</v>
      </c>
      <c r="M34" s="104">
        <v>0.16</v>
      </c>
      <c r="N34" s="104">
        <v>25.38</v>
      </c>
      <c r="O34" s="104">
        <v>5.32</v>
      </c>
      <c r="P34" s="104">
        <v>1.2</v>
      </c>
      <c r="Q34" s="161">
        <v>0</v>
      </c>
      <c r="R34" s="18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3:36" s="3" customFormat="1" ht="9.75" customHeight="1" x14ac:dyDescent="0.2">
      <c r="C35" s="103"/>
      <c r="D35" s="13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8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3:36" s="2" customFormat="1" ht="30" customHeight="1" x14ac:dyDescent="0.2">
      <c r="C36" s="106"/>
      <c r="D36" s="107" t="s">
        <v>264</v>
      </c>
      <c r="E36" s="101">
        <f>SUM(E38:E40)</f>
        <v>8.0500000000000007</v>
      </c>
      <c r="F36" s="101">
        <f t="shared" ref="F36:Q36" si="5">SUM(F38:F40)</f>
        <v>2.7100000000000004</v>
      </c>
      <c r="G36" s="101">
        <f t="shared" si="5"/>
        <v>2.6</v>
      </c>
      <c r="H36" s="101">
        <f t="shared" si="5"/>
        <v>0.58000000000000007</v>
      </c>
      <c r="I36" s="101">
        <f t="shared" si="5"/>
        <v>0.36</v>
      </c>
      <c r="J36" s="101">
        <f t="shared" si="5"/>
        <v>0.89999999999999991</v>
      </c>
      <c r="K36" s="101">
        <f t="shared" si="5"/>
        <v>0</v>
      </c>
      <c r="L36" s="101">
        <f t="shared" si="5"/>
        <v>0.05</v>
      </c>
      <c r="M36" s="101">
        <f t="shared" si="5"/>
        <v>0</v>
      </c>
      <c r="N36" s="101">
        <f t="shared" si="5"/>
        <v>0</v>
      </c>
      <c r="O36" s="101">
        <f t="shared" si="5"/>
        <v>0</v>
      </c>
      <c r="P36" s="101">
        <f t="shared" si="5"/>
        <v>0</v>
      </c>
      <c r="Q36" s="101">
        <f t="shared" si="5"/>
        <v>0.85000000000000009</v>
      </c>
      <c r="R36" s="17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</row>
    <row r="37" spans="3:36" s="3" customFormat="1" ht="6.75" customHeight="1" x14ac:dyDescent="0.2">
      <c r="C37" s="10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8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3:36" s="3" customFormat="1" ht="25.5" customHeight="1" x14ac:dyDescent="0.2">
      <c r="C38" s="103"/>
      <c r="D38" s="108" t="s">
        <v>265</v>
      </c>
      <c r="E38" s="104">
        <f>SUM(F38:Q38)</f>
        <v>8.0500000000000007</v>
      </c>
      <c r="F38" s="104">
        <v>2.7100000000000004</v>
      </c>
      <c r="G38" s="104">
        <v>2.6</v>
      </c>
      <c r="H38" s="104">
        <v>0.58000000000000007</v>
      </c>
      <c r="I38" s="104">
        <v>0.36</v>
      </c>
      <c r="J38" s="104">
        <v>0.89999999999999991</v>
      </c>
      <c r="K38" s="161">
        <v>0</v>
      </c>
      <c r="L38" s="104">
        <v>0.05</v>
      </c>
      <c r="M38" s="161">
        <v>0</v>
      </c>
      <c r="N38" s="161">
        <v>0</v>
      </c>
      <c r="O38" s="161">
        <v>0</v>
      </c>
      <c r="P38" s="161">
        <v>0</v>
      </c>
      <c r="Q38" s="104">
        <v>0.85000000000000009</v>
      </c>
      <c r="R38" s="18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3:36" s="3" customFormat="1" ht="25.5" customHeight="1" x14ac:dyDescent="0.2">
      <c r="C39" s="103"/>
      <c r="D39" s="108" t="s">
        <v>266</v>
      </c>
      <c r="E39" s="161">
        <f>SUM(F39:Q39)</f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8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3:36" s="3" customFormat="1" ht="25.5" customHeight="1" x14ac:dyDescent="0.2">
      <c r="C40" s="103"/>
      <c r="D40" s="108" t="s">
        <v>267</v>
      </c>
      <c r="E40" s="161">
        <f>SUM(F40:Q40)</f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8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3:36" s="3" customFormat="1" ht="6.75" customHeight="1" x14ac:dyDescent="0.2">
      <c r="C41" s="103"/>
      <c r="D41" s="108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8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3:36" s="3" customFormat="1" ht="9.75" customHeight="1" x14ac:dyDescent="0.2">
      <c r="C42" s="4"/>
      <c r="D42" s="5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3:36" s="3" customFormat="1" ht="4.5" hidden="1" customHeight="1" x14ac:dyDescent="0.2"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3:36" s="3" customFormat="1" ht="8.25" customHeight="1" x14ac:dyDescent="0.2"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3:36" s="8" customFormat="1" ht="14.25" customHeight="1" x14ac:dyDescent="0.2">
      <c r="D45" s="113" t="s">
        <v>268</v>
      </c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3:36" s="3" customFormat="1" ht="11.25" customHeight="1" x14ac:dyDescent="0.2">
      <c r="C46" s="13"/>
      <c r="D46" s="113" t="s">
        <v>39</v>
      </c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3:36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3:36" s="3" customFormat="1" ht="11.25" customHeight="1" x14ac:dyDescent="0.2">
      <c r="C48" s="13"/>
      <c r="D48" s="9"/>
      <c r="E48" s="9"/>
      <c r="F48" s="9"/>
      <c r="G48" s="10"/>
      <c r="H48" s="10"/>
      <c r="I48" s="10"/>
      <c r="J48" s="10"/>
      <c r="K48" s="10"/>
      <c r="L48" s="10"/>
      <c r="M48" s="10"/>
      <c r="N48" s="10"/>
      <c r="O48" s="10"/>
      <c r="P48" s="1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3:36" s="3" customFormat="1" ht="11.25" customHeight="1" x14ac:dyDescent="0.2"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0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3:36" s="3" customFormat="1" ht="11.25" customHeight="1" x14ac:dyDescent="0.2"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0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3:36" s="9" customFormat="1" ht="11.25" customHeight="1" x14ac:dyDescent="0.2">
      <c r="C51" s="11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0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3:36" s="9" customFormat="1" ht="11.25" customHeight="1" x14ac:dyDescent="0.2">
      <c r="D52" s="14"/>
      <c r="E52" s="14"/>
      <c r="F52" s="14"/>
      <c r="G52" s="14"/>
      <c r="I52" s="14"/>
      <c r="J52" s="14"/>
      <c r="K52" s="14"/>
      <c r="L52" s="14"/>
      <c r="M52" s="14"/>
      <c r="N52" s="14"/>
      <c r="O52" s="14"/>
      <c r="P52" s="10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3:36" s="9" customFormat="1" ht="14.25" x14ac:dyDescent="0.2">
      <c r="D53" s="14"/>
      <c r="E53" s="14"/>
      <c r="F53" s="14"/>
      <c r="G53" s="14"/>
      <c r="I53" s="14"/>
      <c r="J53" s="14"/>
      <c r="K53" s="14"/>
      <c r="L53" s="14"/>
      <c r="M53" s="14"/>
      <c r="N53" s="14"/>
      <c r="O53" s="14"/>
      <c r="P53" s="10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3:36" s="9" customFormat="1" ht="14.25" x14ac:dyDescent="0.2">
      <c r="D54" s="14"/>
      <c r="E54" s="14"/>
      <c r="F54" s="14"/>
      <c r="G54" s="14"/>
      <c r="I54" s="14"/>
      <c r="J54" s="14"/>
      <c r="K54" s="14"/>
      <c r="L54" s="14"/>
      <c r="M54" s="14"/>
      <c r="N54" s="14"/>
      <c r="O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3:36" s="9" customFormat="1" ht="14.25" x14ac:dyDescent="0.2">
      <c r="F55" s="14"/>
      <c r="G55" s="14"/>
      <c r="I55" s="14"/>
      <c r="J55" s="14"/>
      <c r="K55" s="14"/>
      <c r="L55" s="14"/>
      <c r="M55" s="14"/>
      <c r="N55" s="14"/>
      <c r="O55" s="14"/>
      <c r="S55" s="9" t="s">
        <v>269</v>
      </c>
      <c r="T55" s="9">
        <f>+E9</f>
        <v>50581.650999999998</v>
      </c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3:36" s="9" customFormat="1" ht="14.25" x14ac:dyDescent="0.2">
      <c r="F56" s="14"/>
      <c r="G56" s="14"/>
      <c r="I56" s="14"/>
      <c r="J56" s="14"/>
      <c r="K56" s="14"/>
      <c r="L56" s="14"/>
      <c r="M56" s="14"/>
      <c r="N56" s="14"/>
      <c r="O56" s="14"/>
      <c r="S56" s="9" t="s">
        <v>270</v>
      </c>
      <c r="T56" s="9">
        <f>+E22</f>
        <v>8277.9219999999987</v>
      </c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3:36" s="9" customFormat="1" ht="14.25" x14ac:dyDescent="0.2">
      <c r="F57" s="14"/>
      <c r="G57" s="14"/>
      <c r="I57" s="14"/>
      <c r="J57" s="14"/>
      <c r="K57" s="14"/>
      <c r="L57" s="14"/>
      <c r="M57" s="14"/>
      <c r="N57" s="14"/>
      <c r="O57" s="14"/>
      <c r="S57" s="9" t="s">
        <v>271</v>
      </c>
      <c r="T57" s="9">
        <f>+E36</f>
        <v>8.0500000000000007</v>
      </c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3:36" s="9" customFormat="1" ht="14.25" x14ac:dyDescent="0.2">
      <c r="F58" s="14"/>
      <c r="G58" s="14"/>
      <c r="I58" s="14"/>
      <c r="J58" s="14"/>
      <c r="K58" s="14"/>
      <c r="L58" s="14"/>
      <c r="M58" s="14"/>
      <c r="N58" s="14"/>
      <c r="O58" s="14"/>
      <c r="T58" s="9">
        <f>SUM(T55:T57)</f>
        <v>58867.623</v>
      </c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3:36" s="9" customFormat="1" ht="14.25" x14ac:dyDescent="0.2">
      <c r="D59" s="14"/>
      <c r="E59" s="14"/>
      <c r="F59" s="14"/>
      <c r="G59" s="14"/>
      <c r="I59" s="14"/>
      <c r="J59" s="14"/>
      <c r="K59" s="14"/>
      <c r="L59" s="14"/>
      <c r="M59" s="14"/>
      <c r="N59" s="14"/>
      <c r="O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3:36" s="9" customFormat="1" ht="14.25" x14ac:dyDescent="0.2">
      <c r="D60" s="14"/>
      <c r="E60" s="14"/>
      <c r="F60" s="14"/>
      <c r="G60" s="14"/>
      <c r="I60" s="14"/>
      <c r="J60" s="14"/>
      <c r="K60" s="14"/>
      <c r="L60" s="14"/>
      <c r="M60" s="14"/>
      <c r="N60" s="14"/>
      <c r="O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3:36" s="9" customFormat="1" ht="14.25" x14ac:dyDescent="0.2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0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3:36" s="11" customFormat="1" x14ac:dyDescent="0.2">
      <c r="D62" s="15"/>
      <c r="E62" s="15"/>
      <c r="F62" s="15"/>
      <c r="G62" s="15"/>
      <c r="H62" s="13"/>
      <c r="I62" s="13"/>
      <c r="J62" s="12"/>
      <c r="K62" s="12"/>
      <c r="L62" s="12"/>
      <c r="M62" s="12"/>
      <c r="N62" s="12"/>
      <c r="O62" s="12"/>
      <c r="P62" s="12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3:36" s="11" customFormat="1" x14ac:dyDescent="0.2">
      <c r="D63" s="13"/>
      <c r="E63" s="13"/>
      <c r="F63" s="13"/>
      <c r="G63" s="13"/>
      <c r="H63" s="13"/>
      <c r="I63" s="13"/>
      <c r="J63" s="12"/>
      <c r="K63" s="12"/>
      <c r="L63" s="12"/>
      <c r="M63" s="12"/>
      <c r="N63" s="12"/>
      <c r="O63" s="12"/>
      <c r="P63" s="12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3:36" s="11" customFormat="1" x14ac:dyDescent="0.2">
      <c r="D64" s="13"/>
      <c r="E64" s="13"/>
      <c r="F64" s="13"/>
      <c r="G64" s="13"/>
      <c r="H64" s="13"/>
      <c r="I64" s="13"/>
      <c r="J64" s="12"/>
      <c r="K64" s="12"/>
      <c r="L64" s="12"/>
      <c r="M64" s="12"/>
      <c r="N64" s="12"/>
      <c r="O64" s="12"/>
      <c r="P64" s="1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84" spans="2:12" x14ac:dyDescent="0.2">
      <c r="D84" s="8"/>
    </row>
    <row r="86" spans="2:12" ht="14.25" x14ac:dyDescent="0.2">
      <c r="B86" s="31" t="s">
        <v>272</v>
      </c>
    </row>
    <row r="94" spans="2:12" x14ac:dyDescent="0.2">
      <c r="L94" s="29"/>
    </row>
  </sheetData>
  <mergeCells count="4">
    <mergeCell ref="C2:R2"/>
    <mergeCell ref="C3:R3"/>
    <mergeCell ref="C5:D5"/>
    <mergeCell ref="C7:D7"/>
  </mergeCells>
  <printOptions horizontalCentered="1" verticalCentered="1"/>
  <pageMargins left="0" right="0" top="0" bottom="0" header="0" footer="0"/>
  <pageSetup scale="48" orientation="portrait" r:id="rId1"/>
  <headerFooter alignWithMargins="0"/>
  <colBreaks count="1" manualBreakCount="1">
    <brk id="17" min="1" max="85" man="1"/>
  </colBreaks>
  <ignoredErrors>
    <ignoredError sqref="E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C1:AF75"/>
  <sheetViews>
    <sheetView showGridLines="0" zoomScale="80" zoomScaleNormal="80" zoomScaleSheetLayoutView="70" workbookViewId="0">
      <selection activeCell="D30" sqref="D30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5.5703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9" width="9.140625" style="13"/>
    <col min="20" max="20" width="13.7109375" style="13" customWidth="1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" customFormat="1" ht="24" customHeight="1" x14ac:dyDescent="0.25">
      <c r="C2" s="198" t="s">
        <v>273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3:32" s="1" customFormat="1" ht="19.5" customHeight="1" x14ac:dyDescent="0.2">
      <c r="C3" s="193" t="s">
        <v>238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3:32" s="1" customFormat="1" ht="15.75" customHeight="1" x14ac:dyDescent="0.2"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3:32" s="2" customFormat="1" ht="38.25" customHeight="1" x14ac:dyDescent="0.2">
      <c r="C5" s="194" t="s">
        <v>239</v>
      </c>
      <c r="D5" s="199"/>
      <c r="E5" s="98" t="s">
        <v>3</v>
      </c>
      <c r="F5" s="98" t="s">
        <v>4</v>
      </c>
      <c r="G5" s="98" t="s">
        <v>5</v>
      </c>
      <c r="H5" s="98" t="s">
        <v>6</v>
      </c>
      <c r="I5" s="98" t="s">
        <v>240</v>
      </c>
      <c r="J5" s="98" t="s">
        <v>8</v>
      </c>
      <c r="K5" s="98" t="s">
        <v>9</v>
      </c>
      <c r="L5" s="98" t="s">
        <v>10</v>
      </c>
      <c r="M5" s="98" t="s">
        <v>11</v>
      </c>
      <c r="N5" s="98" t="s">
        <v>12</v>
      </c>
      <c r="O5" s="98" t="s">
        <v>13</v>
      </c>
      <c r="P5" s="98" t="s">
        <v>14</v>
      </c>
      <c r="Q5" s="98" t="s">
        <v>15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3:32" s="2" customFormat="1" ht="11.25" customHeight="1" x14ac:dyDescent="0.2">
      <c r="C6" s="9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0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3:32" s="2" customFormat="1" ht="15" customHeight="1" x14ac:dyDescent="0.2">
      <c r="C7" s="196" t="s">
        <v>3</v>
      </c>
      <c r="D7" s="197"/>
      <c r="E7" s="101">
        <f t="shared" ref="E7:Q7" si="0">SUM(E9,E22,E34)</f>
        <v>83514.226999999999</v>
      </c>
      <c r="F7" s="101">
        <f t="shared" si="0"/>
        <v>8079.329999999999</v>
      </c>
      <c r="G7" s="101">
        <f>SUM(G9,G22,G34)</f>
        <v>7182.7450000000017</v>
      </c>
      <c r="H7" s="101">
        <f t="shared" si="0"/>
        <v>7702.1969999999983</v>
      </c>
      <c r="I7" s="101">
        <f t="shared" si="0"/>
        <v>8287.0749999999989</v>
      </c>
      <c r="J7" s="101">
        <f t="shared" si="0"/>
        <v>6738.5730000000003</v>
      </c>
      <c r="K7" s="101">
        <f t="shared" si="0"/>
        <v>6394.9359999999988</v>
      </c>
      <c r="L7" s="101">
        <f t="shared" si="0"/>
        <v>5962.3409999999985</v>
      </c>
      <c r="M7" s="101">
        <f t="shared" si="0"/>
        <v>5818.4719999999988</v>
      </c>
      <c r="N7" s="101">
        <f t="shared" si="0"/>
        <v>5633.6630000000005</v>
      </c>
      <c r="O7" s="101">
        <f t="shared" si="0"/>
        <v>7420.57</v>
      </c>
      <c r="P7" s="101">
        <f t="shared" si="0"/>
        <v>7012.9050000000007</v>
      </c>
      <c r="Q7" s="102">
        <f t="shared" si="0"/>
        <v>7234.7400000000016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3:32" s="3" customFormat="1" ht="11.25" customHeight="1" x14ac:dyDescent="0.2">
      <c r="C8" s="103"/>
      <c r="D8" s="1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5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106"/>
      <c r="D9" s="107" t="s">
        <v>241</v>
      </c>
      <c r="E9" s="101">
        <f t="shared" ref="E9:P9" si="1">SUM(E10:E20)</f>
        <v>59985.448000000004</v>
      </c>
      <c r="F9" s="101">
        <f>SUM(F10:F20)</f>
        <v>6099.9259999999995</v>
      </c>
      <c r="G9" s="101">
        <f>SUM(G10:G20)</f>
        <v>5357.5930000000008</v>
      </c>
      <c r="H9" s="101">
        <f>SUM(H10:H20)</f>
        <v>5784.3779999999988</v>
      </c>
      <c r="I9" s="101">
        <f t="shared" si="1"/>
        <v>6083.5169999999998</v>
      </c>
      <c r="J9" s="101">
        <f t="shared" si="1"/>
        <v>4828.9440000000004</v>
      </c>
      <c r="K9" s="101">
        <f>SUM(K10:K20)</f>
        <v>4533.3359999999993</v>
      </c>
      <c r="L9" s="101">
        <f t="shared" si="1"/>
        <v>3939.7079999999987</v>
      </c>
      <c r="M9" s="101">
        <f t="shared" si="1"/>
        <v>3972.3979999999992</v>
      </c>
      <c r="N9" s="101">
        <f t="shared" si="1"/>
        <v>3799.3309999999997</v>
      </c>
      <c r="O9" s="101">
        <f t="shared" si="1"/>
        <v>5531.759</v>
      </c>
      <c r="P9" s="101">
        <f t="shared" si="1"/>
        <v>5095.7170000000006</v>
      </c>
      <c r="Q9" s="102">
        <f>SUM(Q10:Q20)</f>
        <v>4958.8410000000013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3:32" s="3" customFormat="1" ht="25.5" customHeight="1" x14ac:dyDescent="0.2">
      <c r="C10" s="103"/>
      <c r="D10" s="108" t="s">
        <v>86</v>
      </c>
      <c r="E10" s="104">
        <f>SUM(F10:Q10)</f>
        <v>13421.698</v>
      </c>
      <c r="F10" s="104">
        <v>1830.701</v>
      </c>
      <c r="G10" s="104">
        <v>1097.9570000000001</v>
      </c>
      <c r="H10" s="104">
        <v>1379.2489999999996</v>
      </c>
      <c r="I10" s="104">
        <v>1138.376</v>
      </c>
      <c r="J10" s="104">
        <v>1127.162</v>
      </c>
      <c r="K10" s="104">
        <v>1536.646</v>
      </c>
      <c r="L10" s="104">
        <v>440.12</v>
      </c>
      <c r="M10" s="104">
        <v>405.09000000000003</v>
      </c>
      <c r="N10" s="104">
        <v>460.48400000000015</v>
      </c>
      <c r="O10" s="104">
        <v>159.89999999999998</v>
      </c>
      <c r="P10" s="104">
        <v>2090.5139999999997</v>
      </c>
      <c r="Q10" s="105">
        <v>1755.4990000000003</v>
      </c>
      <c r="R10" s="14"/>
      <c r="S10" s="25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103"/>
      <c r="D11" s="108" t="s">
        <v>242</v>
      </c>
      <c r="E11" s="104">
        <f t="shared" ref="E11:E20" si="2">SUM(F11:Q11)</f>
        <v>4947.277</v>
      </c>
      <c r="F11" s="104">
        <v>1243.944</v>
      </c>
      <c r="G11" s="104">
        <v>936.43899999999996</v>
      </c>
      <c r="H11" s="104">
        <v>576.26799999999992</v>
      </c>
      <c r="I11" s="104">
        <v>119.968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04">
        <v>550.31399999999996</v>
      </c>
      <c r="P11" s="104">
        <v>558.24</v>
      </c>
      <c r="Q11" s="105">
        <v>962.10400000000004</v>
      </c>
      <c r="R11" s="14"/>
      <c r="S11" s="2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103"/>
      <c r="D12" s="108" t="s">
        <v>60</v>
      </c>
      <c r="E12" s="104">
        <f t="shared" si="2"/>
        <v>14199.479000000001</v>
      </c>
      <c r="F12" s="104">
        <v>1052.319</v>
      </c>
      <c r="G12" s="104">
        <v>1343.6770000000001</v>
      </c>
      <c r="H12" s="104">
        <v>1310.6940000000002</v>
      </c>
      <c r="I12" s="104">
        <v>2061.91</v>
      </c>
      <c r="J12" s="104">
        <v>1095.5540000000001</v>
      </c>
      <c r="K12" s="104">
        <v>1011.9509999999999</v>
      </c>
      <c r="L12" s="104">
        <v>1277.2400000000002</v>
      </c>
      <c r="M12" s="104">
        <v>642.48000000000013</v>
      </c>
      <c r="N12" s="104">
        <v>762.36300000000017</v>
      </c>
      <c r="O12" s="104">
        <v>2995.6610000000005</v>
      </c>
      <c r="P12" s="104">
        <v>348.43000000000006</v>
      </c>
      <c r="Q12" s="105">
        <v>297.2</v>
      </c>
      <c r="R12" s="14"/>
      <c r="S12" s="2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103"/>
      <c r="D13" s="108" t="s">
        <v>243</v>
      </c>
      <c r="E13" s="104">
        <f t="shared" si="2"/>
        <v>3211.7999999999997</v>
      </c>
      <c r="F13" s="104">
        <v>283.85099999999994</v>
      </c>
      <c r="G13" s="104">
        <v>286.16699999999997</v>
      </c>
      <c r="H13" s="104">
        <v>303.09199999999998</v>
      </c>
      <c r="I13" s="104">
        <v>355.94</v>
      </c>
      <c r="J13" s="104">
        <v>321.70999999999998</v>
      </c>
      <c r="K13" s="104">
        <v>271.08</v>
      </c>
      <c r="L13" s="104">
        <v>245.44</v>
      </c>
      <c r="M13" s="104">
        <v>268.70200000000006</v>
      </c>
      <c r="N13" s="104">
        <v>285.44799999999998</v>
      </c>
      <c r="O13" s="104">
        <v>209.18599999999998</v>
      </c>
      <c r="P13" s="104">
        <v>185.21599999999998</v>
      </c>
      <c r="Q13" s="105">
        <v>195.96799999999999</v>
      </c>
      <c r="R13" s="14"/>
      <c r="S13" s="2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103"/>
      <c r="D14" s="108" t="s">
        <v>244</v>
      </c>
      <c r="E14" s="104">
        <f t="shared" si="2"/>
        <v>3284.8219999999997</v>
      </c>
      <c r="F14" s="104">
        <v>240.38399999999996</v>
      </c>
      <c r="G14" s="104">
        <v>284.572</v>
      </c>
      <c r="H14" s="104">
        <v>316.94199999999995</v>
      </c>
      <c r="I14" s="104">
        <v>357.8119999999999</v>
      </c>
      <c r="J14" s="104">
        <v>408.62399999999997</v>
      </c>
      <c r="K14" s="104">
        <v>253.70000000000002</v>
      </c>
      <c r="L14" s="104">
        <v>218.22400000000002</v>
      </c>
      <c r="M14" s="104">
        <v>401.50799999999992</v>
      </c>
      <c r="N14" s="104">
        <v>369.12</v>
      </c>
      <c r="O14" s="104">
        <v>134.82799999999997</v>
      </c>
      <c r="P14" s="104">
        <v>121.36000000000001</v>
      </c>
      <c r="Q14" s="105">
        <v>177.74799999999999</v>
      </c>
      <c r="R14" s="14"/>
      <c r="S14" s="2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103"/>
      <c r="D15" s="108" t="s">
        <v>246</v>
      </c>
      <c r="E15" s="104">
        <f t="shared" si="2"/>
        <v>3175.1220000000003</v>
      </c>
      <c r="F15" s="104">
        <v>190.91800000000001</v>
      </c>
      <c r="G15" s="104">
        <v>146.86099999999999</v>
      </c>
      <c r="H15" s="104">
        <v>311.70999999999998</v>
      </c>
      <c r="I15" s="104">
        <v>309.24</v>
      </c>
      <c r="J15" s="104">
        <v>301.63099999999997</v>
      </c>
      <c r="K15" s="104">
        <v>132.99800000000002</v>
      </c>
      <c r="L15" s="104">
        <v>170.24</v>
      </c>
      <c r="M15" s="104">
        <v>441.29999999999995</v>
      </c>
      <c r="N15" s="104">
        <v>170.376</v>
      </c>
      <c r="O15" s="104">
        <v>103.096</v>
      </c>
      <c r="P15" s="104">
        <v>582.77799999999991</v>
      </c>
      <c r="Q15" s="105">
        <v>313.97399999999993</v>
      </c>
      <c r="R15" s="14"/>
      <c r="S15" s="2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103"/>
      <c r="D16" s="108" t="s">
        <v>248</v>
      </c>
      <c r="E16" s="104">
        <f t="shared" si="2"/>
        <v>96.429999999999993</v>
      </c>
      <c r="F16" s="104">
        <v>1.5</v>
      </c>
      <c r="G16" s="161">
        <v>0</v>
      </c>
      <c r="H16" s="161">
        <v>0</v>
      </c>
      <c r="I16" s="161">
        <v>0</v>
      </c>
      <c r="J16" s="161">
        <v>0</v>
      </c>
      <c r="K16" s="104">
        <v>16</v>
      </c>
      <c r="L16" s="104">
        <v>18.3</v>
      </c>
      <c r="M16" s="104">
        <v>31.97</v>
      </c>
      <c r="N16" s="104">
        <v>21.7</v>
      </c>
      <c r="O16" s="104">
        <v>5.9599999999999991</v>
      </c>
      <c r="P16" s="104">
        <v>1</v>
      </c>
      <c r="Q16" s="162">
        <v>0</v>
      </c>
      <c r="R16" s="14"/>
      <c r="S16" s="25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103"/>
      <c r="D17" s="108" t="s">
        <v>247</v>
      </c>
      <c r="E17" s="104">
        <f t="shared" si="2"/>
        <v>3.1280000000000001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04">
        <v>1</v>
      </c>
      <c r="M17" s="104">
        <v>2.1280000000000001</v>
      </c>
      <c r="N17" s="161">
        <v>0</v>
      </c>
      <c r="O17" s="161">
        <v>0</v>
      </c>
      <c r="P17" s="161">
        <v>0</v>
      </c>
      <c r="Q17" s="162">
        <v>0</v>
      </c>
      <c r="R17" s="14"/>
      <c r="S17" s="2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103"/>
      <c r="D18" s="108" t="s">
        <v>245</v>
      </c>
      <c r="E18" s="104">
        <f t="shared" si="2"/>
        <v>47.82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04">
        <v>0.6</v>
      </c>
      <c r="L18" s="161">
        <v>0</v>
      </c>
      <c r="M18" s="104">
        <v>2.444</v>
      </c>
      <c r="N18" s="104">
        <v>12.7</v>
      </c>
      <c r="O18" s="104">
        <v>16.152000000000001</v>
      </c>
      <c r="P18" s="104">
        <v>15.923999999999999</v>
      </c>
      <c r="Q18" s="162">
        <v>0</v>
      </c>
      <c r="R18" s="14"/>
      <c r="S18" s="2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103"/>
      <c r="D19" s="108" t="s">
        <v>249</v>
      </c>
      <c r="E19" s="104">
        <f t="shared" si="2"/>
        <v>540.28</v>
      </c>
      <c r="F19" s="104">
        <v>45.14</v>
      </c>
      <c r="G19" s="104">
        <v>11</v>
      </c>
      <c r="H19" s="104">
        <v>8</v>
      </c>
      <c r="I19" s="104">
        <v>40.5</v>
      </c>
      <c r="J19" s="104">
        <v>25.9</v>
      </c>
      <c r="K19" s="104">
        <v>30.44</v>
      </c>
      <c r="L19" s="104">
        <v>38.200000000000003</v>
      </c>
      <c r="M19" s="104">
        <v>62.4</v>
      </c>
      <c r="N19" s="104">
        <v>87.300000000000011</v>
      </c>
      <c r="O19" s="104">
        <v>77.900000000000006</v>
      </c>
      <c r="P19" s="104">
        <v>59</v>
      </c>
      <c r="Q19" s="105">
        <v>54.5</v>
      </c>
      <c r="R19" s="14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4"/>
    </row>
    <row r="20" spans="3:32" s="3" customFormat="1" ht="25.5" customHeight="1" x14ac:dyDescent="0.2">
      <c r="C20" s="103"/>
      <c r="D20" s="108" t="s">
        <v>250</v>
      </c>
      <c r="E20" s="104">
        <f t="shared" si="2"/>
        <v>17057.592000000001</v>
      </c>
      <c r="F20" s="104">
        <v>1211.1690000000003</v>
      </c>
      <c r="G20" s="104">
        <v>1250.92</v>
      </c>
      <c r="H20" s="104">
        <v>1578.4230000000002</v>
      </c>
      <c r="I20" s="104">
        <v>1699.771</v>
      </c>
      <c r="J20" s="104">
        <v>1548.3630000000001</v>
      </c>
      <c r="K20" s="104">
        <v>1279.9209999999994</v>
      </c>
      <c r="L20" s="104">
        <v>1530.9439999999986</v>
      </c>
      <c r="M20" s="104">
        <v>1714.3759999999993</v>
      </c>
      <c r="N20" s="104">
        <v>1629.8399999999997</v>
      </c>
      <c r="O20" s="104">
        <v>1278.7619999999999</v>
      </c>
      <c r="P20" s="104">
        <v>1133.2550000000008</v>
      </c>
      <c r="Q20" s="109">
        <v>1201.8480000000015</v>
      </c>
      <c r="R20" s="14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4"/>
    </row>
    <row r="21" spans="3:32" s="3" customFormat="1" ht="15" customHeight="1" x14ac:dyDescent="0.2">
      <c r="C21" s="103"/>
      <c r="D21" s="13" t="s">
        <v>27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5"/>
      <c r="R21" s="14"/>
      <c r="S21" s="25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s="2" customFormat="1" ht="30" customHeight="1" x14ac:dyDescent="0.2">
      <c r="C22" s="106"/>
      <c r="D22" s="107" t="s">
        <v>251</v>
      </c>
      <c r="E22" s="101">
        <f t="shared" ref="E22:Q22" si="3">SUM(E23:E32)</f>
        <v>22825.249</v>
      </c>
      <c r="F22" s="101">
        <f t="shared" si="3"/>
        <v>1979.4039999999995</v>
      </c>
      <c r="G22" s="101">
        <f t="shared" si="3"/>
        <v>1770.5920000000001</v>
      </c>
      <c r="H22" s="101">
        <f t="shared" si="3"/>
        <v>1861.8989999999999</v>
      </c>
      <c r="I22" s="101">
        <f t="shared" si="3"/>
        <v>2136.5979999999995</v>
      </c>
      <c r="J22" s="101">
        <f t="shared" si="3"/>
        <v>1837.7089999999998</v>
      </c>
      <c r="K22" s="101">
        <f>SUM(K23:K32)</f>
        <v>1799.9499999999998</v>
      </c>
      <c r="L22" s="101">
        <f t="shared" si="3"/>
        <v>1961.5129999999999</v>
      </c>
      <c r="M22" s="101">
        <f t="shared" si="3"/>
        <v>1793.914</v>
      </c>
      <c r="N22" s="101">
        <f t="shared" si="3"/>
        <v>1789.5320000000008</v>
      </c>
      <c r="O22" s="101">
        <f t="shared" si="3"/>
        <v>1821.0509999999997</v>
      </c>
      <c r="P22" s="101">
        <f t="shared" si="3"/>
        <v>1861.6679999999999</v>
      </c>
      <c r="Q22" s="102">
        <f t="shared" si="3"/>
        <v>2211.4190000000003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3:32" s="3" customFormat="1" ht="26.25" customHeight="1" x14ac:dyDescent="0.2">
      <c r="C23" s="103"/>
      <c r="D23" s="108" t="s">
        <v>252</v>
      </c>
      <c r="E23" s="104">
        <f t="shared" ref="E23:E32" si="4">SUM(F23:Q23)</f>
        <v>19493.825999999997</v>
      </c>
      <c r="F23" s="104">
        <v>1736.6679999999994</v>
      </c>
      <c r="G23" s="104">
        <v>1495.6550000000002</v>
      </c>
      <c r="H23" s="104">
        <v>1600.0949999999998</v>
      </c>
      <c r="I23" s="104">
        <v>1839.5959999999993</v>
      </c>
      <c r="J23" s="104">
        <v>1524.335</v>
      </c>
      <c r="K23" s="104">
        <v>1484.8409999999999</v>
      </c>
      <c r="L23" s="104">
        <v>1673.211</v>
      </c>
      <c r="M23" s="104">
        <v>1551.491</v>
      </c>
      <c r="N23" s="104">
        <v>1502.7380000000005</v>
      </c>
      <c r="O23" s="104">
        <v>1529.3329999999996</v>
      </c>
      <c r="P23" s="104">
        <v>1617.616</v>
      </c>
      <c r="Q23" s="105">
        <v>1938.2470000000003</v>
      </c>
      <c r="R23" s="14"/>
      <c r="S23" s="25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3:32" s="3" customFormat="1" ht="26.25" customHeight="1" x14ac:dyDescent="0.2">
      <c r="C24" s="103"/>
      <c r="D24" s="108" t="s">
        <v>122</v>
      </c>
      <c r="E24" s="104">
        <f t="shared" si="4"/>
        <v>202.05999999999997</v>
      </c>
      <c r="F24" s="104">
        <v>14.66</v>
      </c>
      <c r="G24" s="104">
        <v>15.43</v>
      </c>
      <c r="H24" s="104">
        <v>9.99</v>
      </c>
      <c r="I24" s="104">
        <v>30.82</v>
      </c>
      <c r="J24" s="104">
        <v>22.85</v>
      </c>
      <c r="K24" s="104">
        <v>31.250000000000004</v>
      </c>
      <c r="L24" s="104">
        <v>26.57</v>
      </c>
      <c r="M24" s="104">
        <v>19.82</v>
      </c>
      <c r="N24" s="104">
        <v>9.66</v>
      </c>
      <c r="O24" s="104">
        <v>15.309999999999999</v>
      </c>
      <c r="P24" s="104">
        <v>2.97</v>
      </c>
      <c r="Q24" s="105">
        <v>2.73</v>
      </c>
      <c r="R24" s="14"/>
      <c r="S24" s="25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3:32" s="3" customFormat="1" ht="26.25" customHeight="1" x14ac:dyDescent="0.2">
      <c r="C25" s="103"/>
      <c r="D25" s="108" t="s">
        <v>255</v>
      </c>
      <c r="E25" s="104">
        <f t="shared" si="4"/>
        <v>1961.1490000000003</v>
      </c>
      <c r="F25" s="104">
        <v>156.68000000000006</v>
      </c>
      <c r="G25" s="104">
        <v>152.86000000000001</v>
      </c>
      <c r="H25" s="104">
        <v>169.05</v>
      </c>
      <c r="I25" s="104">
        <v>167.05</v>
      </c>
      <c r="J25" s="104">
        <v>173.19499999999994</v>
      </c>
      <c r="K25" s="104">
        <v>150.99000000000007</v>
      </c>
      <c r="L25" s="104">
        <v>166.06000000000006</v>
      </c>
      <c r="M25" s="104">
        <v>131.31399999999999</v>
      </c>
      <c r="N25" s="104">
        <v>179.26</v>
      </c>
      <c r="O25" s="104">
        <v>177.64000000000001</v>
      </c>
      <c r="P25" s="104">
        <v>161.71999999999991</v>
      </c>
      <c r="Q25" s="105">
        <v>175.33</v>
      </c>
      <c r="R25" s="14"/>
      <c r="S25" s="25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3:32" s="3" customFormat="1" ht="26.25" customHeight="1" x14ac:dyDescent="0.2">
      <c r="C26" s="103"/>
      <c r="D26" s="108" t="s">
        <v>254</v>
      </c>
      <c r="E26" s="104">
        <f t="shared" si="4"/>
        <v>1.5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04">
        <v>1.5</v>
      </c>
      <c r="N26" s="161">
        <v>0</v>
      </c>
      <c r="O26" s="161">
        <v>0</v>
      </c>
      <c r="P26" s="161">
        <v>0</v>
      </c>
      <c r="Q26" s="162">
        <v>0</v>
      </c>
      <c r="R26" s="14"/>
      <c r="S26" s="25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s="3" customFormat="1" ht="26.25" customHeight="1" x14ac:dyDescent="0.2">
      <c r="C27" s="103"/>
      <c r="D27" s="108" t="s">
        <v>274</v>
      </c>
      <c r="E27" s="104">
        <f t="shared" si="4"/>
        <v>378.02000000000004</v>
      </c>
      <c r="F27" s="104">
        <v>20.320000000000007</v>
      </c>
      <c r="G27" s="104">
        <v>22.800000000000004</v>
      </c>
      <c r="H27" s="104">
        <v>30.88000000000001</v>
      </c>
      <c r="I27" s="104">
        <v>33.04</v>
      </c>
      <c r="J27" s="104">
        <v>33.36</v>
      </c>
      <c r="K27" s="104">
        <v>38.580000000000005</v>
      </c>
      <c r="L27" s="104">
        <v>34.160000000000004</v>
      </c>
      <c r="M27" s="104">
        <v>30.560000000000006</v>
      </c>
      <c r="N27" s="104">
        <v>29.120000000000005</v>
      </c>
      <c r="O27" s="104">
        <v>37.440000000000005</v>
      </c>
      <c r="P27" s="104">
        <v>32.000000000000007</v>
      </c>
      <c r="Q27" s="105">
        <v>35.760000000000005</v>
      </c>
      <c r="R27" s="14"/>
      <c r="S27" s="25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3:32" s="3" customFormat="1" ht="26.25" customHeight="1" x14ac:dyDescent="0.2">
      <c r="C28" s="103"/>
      <c r="D28" s="108" t="s">
        <v>275</v>
      </c>
      <c r="E28" s="104">
        <f t="shared" si="4"/>
        <v>460.89400000000006</v>
      </c>
      <c r="F28" s="104">
        <v>39.876000000000005</v>
      </c>
      <c r="G28" s="104">
        <v>30.777000000000001</v>
      </c>
      <c r="H28" s="104">
        <v>30.884000000000004</v>
      </c>
      <c r="I28" s="104">
        <v>20.571999999999999</v>
      </c>
      <c r="J28" s="104">
        <v>48.969000000000001</v>
      </c>
      <c r="K28" s="104">
        <v>64.948999999999998</v>
      </c>
      <c r="L28" s="104">
        <v>45.192000000000007</v>
      </c>
      <c r="M28" s="104">
        <v>34.518999999999998</v>
      </c>
      <c r="N28" s="104">
        <v>37.033999999999999</v>
      </c>
      <c r="O28" s="104">
        <v>41.457999999999998</v>
      </c>
      <c r="P28" s="104">
        <v>34.552</v>
      </c>
      <c r="Q28" s="105">
        <v>32.112000000000002</v>
      </c>
      <c r="R28" s="14"/>
      <c r="S28" s="2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26.25" customHeight="1" x14ac:dyDescent="0.2">
      <c r="C29" s="103"/>
      <c r="D29" s="108" t="s">
        <v>257</v>
      </c>
      <c r="E29" s="161">
        <f t="shared" si="4"/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2">
        <v>0</v>
      </c>
      <c r="R29" s="14"/>
      <c r="S29" s="25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26.25" customHeight="1" x14ac:dyDescent="0.2">
      <c r="C30" s="103"/>
      <c r="D30" s="108" t="s">
        <v>256</v>
      </c>
      <c r="E30" s="104">
        <f t="shared" si="4"/>
        <v>86.93</v>
      </c>
      <c r="F30" s="161">
        <v>0</v>
      </c>
      <c r="G30" s="104">
        <v>26.110000000000003</v>
      </c>
      <c r="H30" s="161">
        <v>0</v>
      </c>
      <c r="I30" s="104">
        <v>13.53</v>
      </c>
      <c r="J30" s="161">
        <v>0</v>
      </c>
      <c r="K30" s="104">
        <v>9.74</v>
      </c>
      <c r="L30" s="161">
        <v>0</v>
      </c>
      <c r="M30" s="104">
        <v>2.75</v>
      </c>
      <c r="N30" s="104">
        <v>21.009999999999998</v>
      </c>
      <c r="O30" s="104">
        <v>1.5</v>
      </c>
      <c r="P30" s="161">
        <v>0</v>
      </c>
      <c r="Q30" s="105">
        <v>12.290000000000001</v>
      </c>
      <c r="R30" s="14"/>
      <c r="S30" s="25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3" customFormat="1" ht="26.25" customHeight="1" x14ac:dyDescent="0.2">
      <c r="C31" s="103"/>
      <c r="D31" s="108" t="s">
        <v>261</v>
      </c>
      <c r="E31" s="161">
        <f t="shared" si="4"/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2">
        <v>0</v>
      </c>
      <c r="R31" s="14"/>
      <c r="S31" s="25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3:32" s="3" customFormat="1" ht="26.25" customHeight="1" x14ac:dyDescent="0.2">
      <c r="C32" s="103"/>
      <c r="D32" s="108" t="s">
        <v>263</v>
      </c>
      <c r="E32" s="104">
        <f t="shared" si="4"/>
        <v>240.87</v>
      </c>
      <c r="F32" s="104">
        <v>11.2</v>
      </c>
      <c r="G32" s="104">
        <v>26.96</v>
      </c>
      <c r="H32" s="104">
        <v>20.999999999999996</v>
      </c>
      <c r="I32" s="104">
        <v>31.99</v>
      </c>
      <c r="J32" s="104">
        <v>35</v>
      </c>
      <c r="K32" s="104">
        <v>19.600000000000001</v>
      </c>
      <c r="L32" s="104">
        <v>16.32</v>
      </c>
      <c r="M32" s="104">
        <v>21.96</v>
      </c>
      <c r="N32" s="104">
        <v>10.71</v>
      </c>
      <c r="O32" s="104">
        <v>18.37</v>
      </c>
      <c r="P32" s="104">
        <v>12.809999999999999</v>
      </c>
      <c r="Q32" s="105">
        <v>14.95</v>
      </c>
      <c r="R32" s="14"/>
      <c r="S32" s="25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15" customHeight="1" x14ac:dyDescent="0.2">
      <c r="C33" s="103"/>
      <c r="D33" s="13" t="s">
        <v>27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  <c r="R33" s="14"/>
      <c r="S33" s="25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2" customFormat="1" ht="30" customHeight="1" x14ac:dyDescent="0.2">
      <c r="C34" s="106"/>
      <c r="D34" s="107" t="s">
        <v>264</v>
      </c>
      <c r="E34" s="101">
        <f>E35+E36</f>
        <v>703.53</v>
      </c>
      <c r="F34" s="101">
        <f>SUM(F36:F36)</f>
        <v>0</v>
      </c>
      <c r="G34" s="101">
        <f>SUM(G35:G36)</f>
        <v>54.56</v>
      </c>
      <c r="H34" s="101">
        <f t="shared" ref="H34:Q34" si="5">SUM(H35:H36)</f>
        <v>55.919999999999987</v>
      </c>
      <c r="I34" s="101">
        <f t="shared" si="5"/>
        <v>66.960000000000008</v>
      </c>
      <c r="J34" s="101">
        <f t="shared" si="5"/>
        <v>71.919999999999973</v>
      </c>
      <c r="K34" s="101">
        <f t="shared" si="5"/>
        <v>61.649999999999991</v>
      </c>
      <c r="L34" s="101">
        <f>SUM(L35:L36)</f>
        <v>61.119999999999983</v>
      </c>
      <c r="M34" s="101">
        <f t="shared" si="5"/>
        <v>52.159999999999989</v>
      </c>
      <c r="N34" s="101">
        <f t="shared" si="5"/>
        <v>44.800000000000011</v>
      </c>
      <c r="O34" s="101">
        <f t="shared" si="5"/>
        <v>67.760000000000005</v>
      </c>
      <c r="P34" s="101">
        <f t="shared" si="5"/>
        <v>55.519999999999989</v>
      </c>
      <c r="Q34" s="102">
        <f t="shared" si="5"/>
        <v>64.47999999999999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3:32" s="3" customFormat="1" ht="27.75" customHeight="1" x14ac:dyDescent="0.2">
      <c r="C35" s="103"/>
      <c r="D35" s="116" t="s">
        <v>265</v>
      </c>
      <c r="E35" s="104">
        <f>SUM(F35:Q35)</f>
        <v>703.53</v>
      </c>
      <c r="F35" s="104">
        <v>46.68</v>
      </c>
      <c r="G35" s="104">
        <v>54.56</v>
      </c>
      <c r="H35" s="104">
        <v>55.919999999999987</v>
      </c>
      <c r="I35" s="104">
        <v>66.960000000000008</v>
      </c>
      <c r="J35" s="104">
        <v>71.919999999999973</v>
      </c>
      <c r="K35" s="104">
        <v>61.649999999999991</v>
      </c>
      <c r="L35" s="104">
        <v>61.119999999999983</v>
      </c>
      <c r="M35" s="104">
        <v>52.159999999999989</v>
      </c>
      <c r="N35" s="104">
        <v>44.800000000000011</v>
      </c>
      <c r="O35" s="104">
        <v>67.760000000000005</v>
      </c>
      <c r="P35" s="104">
        <v>55.519999999999989</v>
      </c>
      <c r="Q35" s="105">
        <v>64.47999999999999</v>
      </c>
      <c r="R35" s="14"/>
      <c r="S35" s="25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3" customFormat="1" ht="27.75" customHeight="1" x14ac:dyDescent="0.2">
      <c r="C36" s="103"/>
      <c r="D36" s="108" t="s">
        <v>266</v>
      </c>
      <c r="E36" s="161">
        <f>SUM(F36:Q36)</f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2">
        <v>0</v>
      </c>
      <c r="R36" s="14"/>
      <c r="S36" s="25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3:32" s="3" customFormat="1" ht="10.5" customHeight="1" x14ac:dyDescent="0.2">
      <c r="C37" s="2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1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3" customFormat="1" ht="4.5" hidden="1" customHeight="1" x14ac:dyDescent="0.2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3:32" s="3" customFormat="1" ht="14.25" customHeight="1" x14ac:dyDescent="0.2">
      <c r="D39" s="113" t="s">
        <v>276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8" customFormat="1" ht="14.25" customHeight="1" x14ac:dyDescent="0.2">
      <c r="D40" s="67" t="s">
        <v>39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</row>
    <row r="41" spans="3:32" s="3" customFormat="1" ht="11.25" customHeight="1" x14ac:dyDescent="0.2">
      <c r="C41" s="13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3" customFormat="1" ht="11.25" customHeight="1" x14ac:dyDescent="0.2">
      <c r="C42" s="13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3:32" s="3" customFormat="1" ht="11.25" customHeight="1" x14ac:dyDescent="0.2">
      <c r="C43" s="1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3" customFormat="1" ht="11.25" customHeight="1" x14ac:dyDescent="0.2">
      <c r="C44" s="13"/>
      <c r="D44" s="9"/>
      <c r="E44" s="9"/>
      <c r="F44" s="9"/>
      <c r="G44" s="10"/>
      <c r="H44" s="10"/>
      <c r="I44" s="10"/>
      <c r="J44" s="10"/>
      <c r="K44" s="10"/>
      <c r="L44" s="10"/>
      <c r="M44" s="10"/>
      <c r="N44" s="10"/>
      <c r="O44" s="10"/>
      <c r="P44" s="10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3:32" s="3" customFormat="1" ht="11.25" customHeight="1" x14ac:dyDescent="0.2">
      <c r="C45" s="13"/>
      <c r="D45" s="9"/>
      <c r="E45" s="9"/>
      <c r="F45" s="9"/>
      <c r="G45" s="10"/>
      <c r="H45" s="10"/>
      <c r="I45" s="10"/>
      <c r="J45" s="10"/>
      <c r="K45" s="10"/>
      <c r="L45" s="10"/>
      <c r="M45" s="10"/>
      <c r="N45" s="10"/>
      <c r="O45" s="10"/>
      <c r="P45" s="10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9" customFormat="1" ht="11.25" customHeight="1" x14ac:dyDescent="0.2">
      <c r="C46" s="11"/>
      <c r="D46" s="14"/>
      <c r="E46" s="14"/>
      <c r="F46" s="14"/>
      <c r="G46" s="14">
        <f>G45*100</f>
        <v>0</v>
      </c>
      <c r="J46" s="10"/>
      <c r="K46" s="10"/>
      <c r="L46" s="10"/>
      <c r="M46" s="10"/>
      <c r="N46" s="10"/>
      <c r="O46" s="10"/>
      <c r="P46" s="10"/>
      <c r="R46" s="14"/>
      <c r="S46" s="32"/>
      <c r="T46" s="32"/>
      <c r="U46" s="32"/>
      <c r="V46" s="32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s="3" customFormat="1" ht="11.25" customHeight="1" x14ac:dyDescent="0.2">
      <c r="D47" s="9"/>
      <c r="E47" s="9"/>
      <c r="F47" s="9"/>
      <c r="G47" s="14"/>
      <c r="R47" s="14"/>
      <c r="S47" s="32"/>
      <c r="T47" s="32"/>
      <c r="U47" s="32"/>
      <c r="V47" s="32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3:32" s="3" customFormat="1" ht="14.25" x14ac:dyDescent="0.2">
      <c r="D48" s="9"/>
      <c r="E48" s="9"/>
      <c r="F48" s="9"/>
      <c r="G48" s="14"/>
      <c r="R48" s="14"/>
      <c r="S48" s="32"/>
      <c r="T48" s="32"/>
      <c r="U48" s="32"/>
      <c r="V48" s="32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4:32" s="3" customFormat="1" ht="14.25" x14ac:dyDescent="0.2">
      <c r="D49" s="9"/>
      <c r="E49" s="9"/>
      <c r="F49" s="9"/>
      <c r="G49" s="14"/>
      <c r="R49" s="14"/>
      <c r="S49" s="9"/>
      <c r="T49" s="9"/>
      <c r="U49" s="9"/>
      <c r="V49" s="9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4:32" s="3" customFormat="1" ht="14.25" x14ac:dyDescent="0.2">
      <c r="D50" s="9" t="s">
        <v>269</v>
      </c>
      <c r="E50" s="9">
        <f>+E9</f>
        <v>59985.448000000004</v>
      </c>
      <c r="F50" s="9">
        <f>ROUND(E50/E$54*100,2)</f>
        <v>71.83</v>
      </c>
      <c r="G50" s="14"/>
      <c r="R50" s="14"/>
      <c r="S50" s="9"/>
      <c r="T50" s="9" t="s">
        <v>269</v>
      </c>
      <c r="U50" s="9">
        <f>+E9</f>
        <v>59985.448000000004</v>
      </c>
      <c r="V50" s="9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4:32" s="3" customFormat="1" ht="14.25" x14ac:dyDescent="0.2">
      <c r="D51" s="9" t="s">
        <v>270</v>
      </c>
      <c r="E51" s="9">
        <f>+E22</f>
        <v>22825.249</v>
      </c>
      <c r="F51" s="9">
        <f>ROUND(E51/E$54*100,2)</f>
        <v>27.33</v>
      </c>
      <c r="G51" s="14"/>
      <c r="R51" s="14"/>
      <c r="S51" s="9"/>
      <c r="T51" s="9" t="s">
        <v>270</v>
      </c>
      <c r="U51" s="9">
        <f>+E22</f>
        <v>22825.249</v>
      </c>
      <c r="V51" s="9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4:32" s="3" customFormat="1" ht="14.25" x14ac:dyDescent="0.2">
      <c r="D52" s="9" t="s">
        <v>271</v>
      </c>
      <c r="E52" s="9">
        <f>+E34</f>
        <v>703.53</v>
      </c>
      <c r="F52" s="9">
        <f>ROUND(E52/E$54*100,2)</f>
        <v>0.84</v>
      </c>
      <c r="G52" s="14"/>
      <c r="R52" s="14"/>
      <c r="S52" s="9"/>
      <c r="T52" s="9" t="s">
        <v>271</v>
      </c>
      <c r="U52" s="9">
        <f>+E34</f>
        <v>703.53</v>
      </c>
      <c r="V52" s="9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4:32" s="3" customFormat="1" ht="14.25" x14ac:dyDescent="0.2">
      <c r="D53" s="9" t="s">
        <v>277</v>
      </c>
      <c r="E53" s="9">
        <v>0</v>
      </c>
      <c r="F53" s="9">
        <f>ROUND(E53/E$54*100,2)</f>
        <v>0</v>
      </c>
      <c r="G53" s="14"/>
      <c r="R53" s="14"/>
      <c r="S53" s="9"/>
      <c r="T53" s="9"/>
      <c r="U53" s="9">
        <f>SUM(U50:U52)</f>
        <v>83514.226999999999</v>
      </c>
      <c r="V53" s="9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4:32" s="3" customFormat="1" ht="14.25" x14ac:dyDescent="0.2">
      <c r="D54" s="9"/>
      <c r="E54" s="9">
        <f>SUM(E50:E53)</f>
        <v>83514.226999999999</v>
      </c>
      <c r="F54" s="9"/>
      <c r="G54" s="14"/>
      <c r="R54" s="14"/>
      <c r="S54" s="9"/>
      <c r="T54" s="9"/>
      <c r="U54" s="9"/>
      <c r="V54" s="9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4:32" s="3" customFormat="1" ht="14.25" x14ac:dyDescent="0.2">
      <c r="D55" s="9"/>
      <c r="E55" s="9"/>
      <c r="F55" s="9"/>
      <c r="G55" s="14"/>
      <c r="R55" s="14"/>
      <c r="S55" s="32"/>
      <c r="T55" s="32"/>
      <c r="U55" s="32"/>
      <c r="V55" s="32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4:32" x14ac:dyDescent="0.2">
      <c r="D56" s="11"/>
      <c r="E56" s="11"/>
      <c r="F56" s="11"/>
      <c r="G56" s="15"/>
      <c r="R56" s="15"/>
      <c r="S56" s="33"/>
      <c r="T56" s="33"/>
      <c r="U56" s="33"/>
      <c r="V56" s="33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4:32" x14ac:dyDescent="0.2">
      <c r="D57" s="11"/>
      <c r="E57" s="11"/>
      <c r="F57" s="11"/>
      <c r="G57" s="15"/>
      <c r="R57" s="15"/>
      <c r="S57" s="33"/>
      <c r="T57" s="33"/>
      <c r="U57" s="33"/>
      <c r="V57" s="33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4:32" x14ac:dyDescent="0.2">
      <c r="D58" s="15"/>
      <c r="E58" s="15"/>
      <c r="F58" s="15"/>
      <c r="G58" s="15"/>
      <c r="R58" s="15"/>
      <c r="S58" s="33"/>
      <c r="T58" s="33"/>
      <c r="U58" s="33"/>
      <c r="V58" s="33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4:32" x14ac:dyDescent="0.2">
      <c r="D59" s="15"/>
      <c r="E59" s="15"/>
      <c r="F59" s="15"/>
      <c r="G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4:32" x14ac:dyDescent="0.2">
      <c r="D60" s="11"/>
      <c r="E60" s="11"/>
      <c r="F60" s="11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4:32" x14ac:dyDescent="0.2">
      <c r="D61" s="11"/>
      <c r="E61" s="11"/>
      <c r="F61" s="11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4:32" x14ac:dyDescent="0.2">
      <c r="D62" s="11"/>
      <c r="E62" s="11"/>
      <c r="F62" s="11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4:32" x14ac:dyDescent="0.2">
      <c r="D63" s="11"/>
      <c r="E63" s="11"/>
      <c r="F63" s="11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4:32" x14ac:dyDescent="0.2"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4:32" x14ac:dyDescent="0.2"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4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4:32" x14ac:dyDescent="0.2"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4:32" x14ac:dyDescent="0.2"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4:32" x14ac:dyDescent="0.2"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4:32" x14ac:dyDescent="0.2"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4:32" x14ac:dyDescent="0.2"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4:32" x14ac:dyDescent="0.2"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4:32" x14ac:dyDescent="0.2"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4:32" x14ac:dyDescent="0.2"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4:32" x14ac:dyDescent="0.2">
      <c r="D75" s="113" t="s">
        <v>276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</sheetData>
  <mergeCells count="4"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F82"/>
  <sheetViews>
    <sheetView showGridLines="0" topLeftCell="B1" zoomScale="80" zoomScaleNormal="80" workbookViewId="0">
      <selection activeCell="C2" sqref="C2:Q2"/>
    </sheetView>
  </sheetViews>
  <sheetFormatPr baseColWidth="10" defaultColWidth="9.140625" defaultRowHeight="12.75" x14ac:dyDescent="0.2"/>
  <cols>
    <col min="1" max="1" width="2.28515625" style="13" hidden="1" customWidth="1"/>
    <col min="2" max="2" width="2.42578125" style="13" customWidth="1"/>
    <col min="3" max="3" width="0.85546875" style="13" customWidth="1"/>
    <col min="4" max="4" width="22.42578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9" width="9.140625" style="13"/>
    <col min="20" max="20" width="13.5703125" style="13" bestFit="1" customWidth="1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" customFormat="1" ht="18" customHeight="1" x14ac:dyDescent="0.2">
      <c r="C2" s="201" t="s">
        <v>278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3:32" s="1" customFormat="1" ht="19.5" customHeight="1" x14ac:dyDescent="0.2">
      <c r="C3" s="193" t="s">
        <v>238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3:32" s="1" customFormat="1" ht="15.75" customHeight="1" x14ac:dyDescent="0.2"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3:32" s="2" customFormat="1" ht="38.25" customHeight="1" x14ac:dyDescent="0.2">
      <c r="C5" s="194" t="s">
        <v>239</v>
      </c>
      <c r="D5" s="199"/>
      <c r="E5" s="98" t="s">
        <v>3</v>
      </c>
      <c r="F5" s="98" t="s">
        <v>4</v>
      </c>
      <c r="G5" s="98" t="s">
        <v>5</v>
      </c>
      <c r="H5" s="98" t="s">
        <v>6</v>
      </c>
      <c r="I5" s="98" t="s">
        <v>240</v>
      </c>
      <c r="J5" s="98" t="s">
        <v>8</v>
      </c>
      <c r="K5" s="98" t="s">
        <v>9</v>
      </c>
      <c r="L5" s="98" t="s">
        <v>10</v>
      </c>
      <c r="M5" s="98" t="s">
        <v>11</v>
      </c>
      <c r="N5" s="98" t="s">
        <v>12</v>
      </c>
      <c r="O5" s="98" t="s">
        <v>13</v>
      </c>
      <c r="P5" s="98" t="s">
        <v>14</v>
      </c>
      <c r="Q5" s="98" t="s">
        <v>15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3:32" s="2" customFormat="1" ht="11.25" customHeight="1" x14ac:dyDescent="0.2">
      <c r="C6" s="9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0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3:32" s="2" customFormat="1" ht="15" customHeight="1" x14ac:dyDescent="0.2">
      <c r="C7" s="196" t="s">
        <v>3</v>
      </c>
      <c r="D7" s="197"/>
      <c r="E7" s="101">
        <f t="shared" ref="E7:Q7" si="0">SUM(E9,E23,E38)</f>
        <v>110870.09371799811</v>
      </c>
      <c r="F7" s="101">
        <f t="shared" si="0"/>
        <v>12506.415342599988</v>
      </c>
      <c r="G7" s="101">
        <f t="shared" si="0"/>
        <v>11227.047983999995</v>
      </c>
      <c r="H7" s="101">
        <f t="shared" si="0"/>
        <v>11309.623968465918</v>
      </c>
      <c r="I7" s="101">
        <f t="shared" si="0"/>
        <v>9805.0438660999989</v>
      </c>
      <c r="J7" s="101">
        <f t="shared" si="0"/>
        <v>9078.7085237999963</v>
      </c>
      <c r="K7" s="101">
        <f t="shared" si="0"/>
        <v>8743.0793541727835</v>
      </c>
      <c r="L7" s="101">
        <f t="shared" si="0"/>
        <v>6052.6423201999987</v>
      </c>
      <c r="M7" s="101">
        <f t="shared" si="0"/>
        <v>7081.3727786999943</v>
      </c>
      <c r="N7" s="101">
        <f t="shared" si="0"/>
        <v>5435.6006076999965</v>
      </c>
      <c r="O7" s="101">
        <f t="shared" si="0"/>
        <v>8796.1919568572739</v>
      </c>
      <c r="P7" s="101">
        <f t="shared" si="0"/>
        <v>10455.580064002155</v>
      </c>
      <c r="Q7" s="102">
        <f t="shared" si="0"/>
        <v>10378.78695139999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3:32" s="3" customFormat="1" ht="11.25" customHeight="1" x14ac:dyDescent="0.2">
      <c r="C8" s="103"/>
      <c r="D8" s="1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5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106"/>
      <c r="D9" s="107" t="s">
        <v>241</v>
      </c>
      <c r="E9" s="101">
        <f>SUM(E10:E21)</f>
        <v>102737.42276999995</v>
      </c>
      <c r="F9" s="101">
        <f>SUM(F10:F21)</f>
        <v>11820.202999999989</v>
      </c>
      <c r="G9" s="101">
        <f t="shared" ref="G9:Q9" si="1">SUM(G10:G21)</f>
        <v>10646.538499999995</v>
      </c>
      <c r="H9" s="101">
        <f t="shared" si="1"/>
        <v>10550.322369999993</v>
      </c>
      <c r="I9" s="101">
        <f t="shared" si="1"/>
        <v>9234.4064999999991</v>
      </c>
      <c r="J9" s="101">
        <f t="shared" si="1"/>
        <v>8511.6021999999957</v>
      </c>
      <c r="K9" s="101">
        <f t="shared" si="1"/>
        <v>8219.1499999999978</v>
      </c>
      <c r="L9" s="101">
        <f t="shared" si="1"/>
        <v>5427.1561999999994</v>
      </c>
      <c r="M9" s="101">
        <f t="shared" si="1"/>
        <v>6401.0477999999939</v>
      </c>
      <c r="N9" s="101">
        <f t="shared" si="1"/>
        <v>4827.9327999999969</v>
      </c>
      <c r="O9" s="101">
        <f t="shared" si="1"/>
        <v>8165.666399999991</v>
      </c>
      <c r="P9" s="101">
        <f t="shared" si="1"/>
        <v>9644.4344999999885</v>
      </c>
      <c r="Q9" s="102">
        <f t="shared" si="1"/>
        <v>9288.9624999999905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3:32" s="3" customFormat="1" ht="25.5" customHeight="1" x14ac:dyDescent="0.2">
      <c r="C10" s="103"/>
      <c r="D10" s="108" t="s">
        <v>86</v>
      </c>
      <c r="E10" s="104">
        <f>SUM(F10:Q10)</f>
        <v>24296.148999999998</v>
      </c>
      <c r="F10" s="104">
        <v>3900.0099999999979</v>
      </c>
      <c r="G10" s="104">
        <v>2902.6099999999983</v>
      </c>
      <c r="H10" s="104">
        <v>3199.5599999999986</v>
      </c>
      <c r="I10" s="104">
        <v>2553.6300000000006</v>
      </c>
      <c r="J10" s="104">
        <v>2453.21</v>
      </c>
      <c r="K10" s="104">
        <v>2630.7899999999991</v>
      </c>
      <c r="L10" s="104">
        <v>324.91000000000003</v>
      </c>
      <c r="M10" s="104">
        <v>31.935000000000013</v>
      </c>
      <c r="N10" s="104">
        <v>35.16999999999998</v>
      </c>
      <c r="O10" s="104">
        <v>52.109999999999985</v>
      </c>
      <c r="P10" s="104">
        <v>3146.2739999999999</v>
      </c>
      <c r="Q10" s="105">
        <v>3065.9399999999982</v>
      </c>
      <c r="R10" s="14"/>
      <c r="S10" s="25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103"/>
      <c r="D11" s="108" t="s">
        <v>242</v>
      </c>
      <c r="E11" s="104">
        <f t="shared" ref="E11:E21" si="2">SUM(F11:Q11)</f>
        <v>3076.8739999999998</v>
      </c>
      <c r="F11" s="104">
        <v>560.18899999999996</v>
      </c>
      <c r="G11" s="104">
        <v>528.19600000000003</v>
      </c>
      <c r="H11" s="104">
        <v>410.447</v>
      </c>
      <c r="I11" s="104">
        <v>102.59399999999999</v>
      </c>
      <c r="J11" s="104">
        <v>1.61</v>
      </c>
      <c r="K11" s="104">
        <v>0.58099999999999996</v>
      </c>
      <c r="L11" s="104">
        <v>2.2480000000000002</v>
      </c>
      <c r="M11" s="104">
        <v>3.43</v>
      </c>
      <c r="N11" s="104">
        <v>1.2</v>
      </c>
      <c r="O11" s="104">
        <v>298.19200000000001</v>
      </c>
      <c r="P11" s="104">
        <v>656.6239999999998</v>
      </c>
      <c r="Q11" s="105">
        <v>511.56299999999999</v>
      </c>
      <c r="R11" s="14"/>
      <c r="S11" s="2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103"/>
      <c r="D12" s="108" t="s">
        <v>60</v>
      </c>
      <c r="E12" s="104">
        <f t="shared" si="2"/>
        <v>13276.023000000001</v>
      </c>
      <c r="F12" s="104">
        <v>1121.4149999999995</v>
      </c>
      <c r="G12" s="104">
        <v>1700.2900000000002</v>
      </c>
      <c r="H12" s="104">
        <v>1342.2490000000009</v>
      </c>
      <c r="I12" s="104">
        <v>1507.0590000000007</v>
      </c>
      <c r="J12" s="104">
        <v>754.47000000000014</v>
      </c>
      <c r="K12" s="104">
        <v>969.04000000000008</v>
      </c>
      <c r="L12" s="104">
        <v>1072.5199999999995</v>
      </c>
      <c r="M12" s="104">
        <v>562.65500000000009</v>
      </c>
      <c r="N12" s="104">
        <v>602.03500000000054</v>
      </c>
      <c r="O12" s="104">
        <v>3205.2149999999974</v>
      </c>
      <c r="P12" s="104">
        <v>223.90999999999997</v>
      </c>
      <c r="Q12" s="105">
        <v>215.16500000000005</v>
      </c>
      <c r="R12" s="14"/>
      <c r="S12" s="2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103"/>
      <c r="D13" s="108" t="s">
        <v>243</v>
      </c>
      <c r="E13" s="104">
        <f t="shared" si="2"/>
        <v>657.36199999999985</v>
      </c>
      <c r="F13" s="104">
        <v>97.695499999999981</v>
      </c>
      <c r="G13" s="104">
        <v>51.962499999999991</v>
      </c>
      <c r="H13" s="104">
        <v>67.386499999999984</v>
      </c>
      <c r="I13" s="104">
        <v>51.930999999999983</v>
      </c>
      <c r="J13" s="104">
        <v>49.865500000000011</v>
      </c>
      <c r="K13" s="104">
        <v>49.06049999999999</v>
      </c>
      <c r="L13" s="104">
        <v>43.380499999999977</v>
      </c>
      <c r="M13" s="104">
        <v>47.315000000000005</v>
      </c>
      <c r="N13" s="104">
        <v>57.025999999999968</v>
      </c>
      <c r="O13" s="104">
        <v>61.542999999999999</v>
      </c>
      <c r="P13" s="104">
        <v>28.860499999999991</v>
      </c>
      <c r="Q13" s="105">
        <v>51.335500000000017</v>
      </c>
      <c r="R13" s="14"/>
      <c r="S13" s="2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103"/>
      <c r="D14" s="108" t="s">
        <v>244</v>
      </c>
      <c r="E14" s="104">
        <f t="shared" si="2"/>
        <v>1893.8960000000002</v>
      </c>
      <c r="F14" s="104">
        <v>217.95250000000004</v>
      </c>
      <c r="G14" s="104">
        <v>183.52749999999997</v>
      </c>
      <c r="H14" s="104">
        <v>176.38499999999999</v>
      </c>
      <c r="I14" s="104">
        <v>203.86249999999998</v>
      </c>
      <c r="J14" s="104">
        <v>169.60999999999999</v>
      </c>
      <c r="K14" s="104">
        <v>114.55</v>
      </c>
      <c r="L14" s="104">
        <v>88.469999999999985</v>
      </c>
      <c r="M14" s="104">
        <v>156.62750000000005</v>
      </c>
      <c r="N14" s="104">
        <v>183.44449999999998</v>
      </c>
      <c r="O14" s="104">
        <v>158.63750000000007</v>
      </c>
      <c r="P14" s="104">
        <v>98.838000000000022</v>
      </c>
      <c r="Q14" s="105">
        <v>141.99099999999996</v>
      </c>
      <c r="R14" s="14"/>
      <c r="S14" s="2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103"/>
      <c r="D15" s="108" t="s">
        <v>246</v>
      </c>
      <c r="E15" s="104">
        <f t="shared" si="2"/>
        <v>33177.861999999994</v>
      </c>
      <c r="F15" s="104">
        <v>3166.7149999999992</v>
      </c>
      <c r="G15" s="104">
        <v>2890.8250000000007</v>
      </c>
      <c r="H15" s="104">
        <v>2990.4700000000003</v>
      </c>
      <c r="I15" s="104">
        <v>2771.9099999999994</v>
      </c>
      <c r="J15" s="104">
        <v>3241.1549999999988</v>
      </c>
      <c r="K15" s="104">
        <v>2518.9449999999993</v>
      </c>
      <c r="L15" s="104">
        <v>1891.242</v>
      </c>
      <c r="M15" s="104">
        <v>3743.4399999999982</v>
      </c>
      <c r="N15" s="104">
        <v>2120.56</v>
      </c>
      <c r="O15" s="104">
        <v>2028.61</v>
      </c>
      <c r="P15" s="104">
        <v>3175.7150000000001</v>
      </c>
      <c r="Q15" s="105">
        <v>2638.2749999999996</v>
      </c>
      <c r="R15" s="14"/>
      <c r="S15" s="2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103"/>
      <c r="D16" s="108" t="s">
        <v>248</v>
      </c>
      <c r="E16" s="104">
        <f t="shared" si="2"/>
        <v>162.4085</v>
      </c>
      <c r="F16" s="104">
        <v>9.4</v>
      </c>
      <c r="G16" s="104">
        <v>11.174999999999999</v>
      </c>
      <c r="H16" s="104">
        <v>13.274999999999995</v>
      </c>
      <c r="I16" s="104">
        <v>9.4055000000000035</v>
      </c>
      <c r="J16" s="104">
        <v>9.7650000000000059</v>
      </c>
      <c r="K16" s="104">
        <v>13.948499999999999</v>
      </c>
      <c r="L16" s="104">
        <v>16.301499999999994</v>
      </c>
      <c r="M16" s="104">
        <v>18.700499999999998</v>
      </c>
      <c r="N16" s="104">
        <v>17.066500000000008</v>
      </c>
      <c r="O16" s="104">
        <v>15.102999999999996</v>
      </c>
      <c r="P16" s="104">
        <v>15.227999999999996</v>
      </c>
      <c r="Q16" s="105">
        <v>13.039999999999996</v>
      </c>
      <c r="R16" s="14"/>
      <c r="S16" s="25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103"/>
      <c r="D17" s="108" t="s">
        <v>247</v>
      </c>
      <c r="E17" s="104">
        <f t="shared" si="2"/>
        <v>832.52299999999991</v>
      </c>
      <c r="F17" s="104">
        <v>95.947500000000005</v>
      </c>
      <c r="G17" s="104">
        <v>82.043999999999969</v>
      </c>
      <c r="H17" s="104">
        <v>42.181999999999974</v>
      </c>
      <c r="I17" s="104">
        <v>45.610999999999983</v>
      </c>
      <c r="J17" s="104">
        <v>66.39200000000001</v>
      </c>
      <c r="K17" s="104">
        <v>54.638500000000001</v>
      </c>
      <c r="L17" s="104">
        <v>53.407499999999999</v>
      </c>
      <c r="M17" s="104">
        <v>47.931000000000004</v>
      </c>
      <c r="N17" s="104">
        <v>67.496000000000024</v>
      </c>
      <c r="O17" s="104">
        <v>92.062500000000043</v>
      </c>
      <c r="P17" s="104">
        <v>58.256999999999977</v>
      </c>
      <c r="Q17" s="105">
        <v>126.55400000000002</v>
      </c>
      <c r="R17" s="14"/>
      <c r="S17" s="2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103"/>
      <c r="D18" s="108" t="s">
        <v>279</v>
      </c>
      <c r="E18" s="104">
        <f t="shared" si="2"/>
        <v>1034.6134999999999</v>
      </c>
      <c r="F18" s="104">
        <v>116.12550000000003</v>
      </c>
      <c r="G18" s="104">
        <v>138.29249999999999</v>
      </c>
      <c r="H18" s="104">
        <v>97.42800000000004</v>
      </c>
      <c r="I18" s="104">
        <v>91.073999999999998</v>
      </c>
      <c r="J18" s="104">
        <v>89.041499999999928</v>
      </c>
      <c r="K18" s="104">
        <v>83.082000000000022</v>
      </c>
      <c r="L18" s="104">
        <v>87.466500000000025</v>
      </c>
      <c r="M18" s="104">
        <v>76.231500000000011</v>
      </c>
      <c r="N18" s="104">
        <v>91.780499999999975</v>
      </c>
      <c r="O18" s="104">
        <v>49.575000000000003</v>
      </c>
      <c r="P18" s="104">
        <v>60.962499999999963</v>
      </c>
      <c r="Q18" s="105">
        <v>53.554000000000009</v>
      </c>
      <c r="R18" s="14"/>
      <c r="S18" s="2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103"/>
      <c r="D19" s="108" t="s">
        <v>245</v>
      </c>
      <c r="E19" s="104">
        <f t="shared" si="2"/>
        <v>550.92000000000007</v>
      </c>
      <c r="F19" s="104">
        <v>30.029999999999994</v>
      </c>
      <c r="G19" s="104">
        <v>18.875000000000007</v>
      </c>
      <c r="H19" s="104">
        <v>15.880000000000004</v>
      </c>
      <c r="I19" s="104">
        <v>25.500000000000004</v>
      </c>
      <c r="J19" s="104">
        <v>21.24</v>
      </c>
      <c r="K19" s="104">
        <v>39.844999999999992</v>
      </c>
      <c r="L19" s="104">
        <v>59.920000000000009</v>
      </c>
      <c r="M19" s="104">
        <v>37.19</v>
      </c>
      <c r="N19" s="104">
        <v>30.534999999999997</v>
      </c>
      <c r="O19" s="104">
        <v>94.67500000000004</v>
      </c>
      <c r="P19" s="104">
        <v>158.03499999999997</v>
      </c>
      <c r="Q19" s="105">
        <v>19.195000000000007</v>
      </c>
      <c r="R19" s="14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4"/>
    </row>
    <row r="20" spans="3:32" s="3" customFormat="1" ht="25.5" customHeight="1" x14ac:dyDescent="0.2">
      <c r="C20" s="103"/>
      <c r="D20" s="108" t="s">
        <v>249</v>
      </c>
      <c r="E20" s="104">
        <f t="shared" si="2"/>
        <v>2638.5249999999996</v>
      </c>
      <c r="F20" s="104">
        <v>376.50549999999998</v>
      </c>
      <c r="G20" s="104">
        <v>235.08650000000006</v>
      </c>
      <c r="H20" s="104">
        <v>421.47999999999985</v>
      </c>
      <c r="I20" s="104">
        <v>108.24550000000002</v>
      </c>
      <c r="J20" s="104">
        <v>61.161999999999964</v>
      </c>
      <c r="K20" s="104">
        <v>173.9139999999999</v>
      </c>
      <c r="L20" s="104">
        <v>153.66800000000001</v>
      </c>
      <c r="M20" s="104">
        <v>138.46600000000007</v>
      </c>
      <c r="N20" s="104">
        <v>167.39700000000011</v>
      </c>
      <c r="O20" s="104">
        <v>250.50799999999995</v>
      </c>
      <c r="P20" s="104">
        <v>277.18099999999987</v>
      </c>
      <c r="Q20" s="109">
        <v>274.91149999999993</v>
      </c>
      <c r="R20" s="14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4"/>
    </row>
    <row r="21" spans="3:32" s="3" customFormat="1" ht="25.5" customHeight="1" x14ac:dyDescent="0.2">
      <c r="C21" s="103"/>
      <c r="D21" s="108" t="s">
        <v>250</v>
      </c>
      <c r="E21" s="104">
        <f t="shared" si="2"/>
        <v>21140.266769999944</v>
      </c>
      <c r="F21" s="104">
        <v>2128.2174999999911</v>
      </c>
      <c r="G21" s="104">
        <v>1903.6544999999974</v>
      </c>
      <c r="H21" s="104">
        <v>1773.5798699999941</v>
      </c>
      <c r="I21" s="104">
        <v>1763.5839999999989</v>
      </c>
      <c r="J21" s="104">
        <v>1594.0811999999962</v>
      </c>
      <c r="K21" s="104">
        <v>1570.7554999999979</v>
      </c>
      <c r="L21" s="104">
        <v>1633.6221999999996</v>
      </c>
      <c r="M21" s="104">
        <v>1537.1262999999965</v>
      </c>
      <c r="N21" s="104">
        <v>1454.2222999999967</v>
      </c>
      <c r="O21" s="104">
        <v>1859.4353999999928</v>
      </c>
      <c r="P21" s="104">
        <v>1744.5494999999908</v>
      </c>
      <c r="Q21" s="109">
        <v>2177.4384999999911</v>
      </c>
      <c r="R21" s="14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4"/>
    </row>
    <row r="22" spans="3:32" s="3" customFormat="1" ht="15" customHeight="1" x14ac:dyDescent="0.2">
      <c r="C22" s="103"/>
      <c r="D22" s="13" t="s">
        <v>27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  <c r="R22" s="14"/>
      <c r="S22" s="25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3:32" s="2" customFormat="1" ht="30" customHeight="1" x14ac:dyDescent="0.2">
      <c r="C23" s="106"/>
      <c r="D23" s="107" t="s">
        <v>251</v>
      </c>
      <c r="E23" s="101">
        <f>SUM(E24:E36)</f>
        <v>7890.1289479981597</v>
      </c>
      <c r="F23" s="101">
        <f>SUM(F24:F36)</f>
        <v>660.91534259999992</v>
      </c>
      <c r="G23" s="101">
        <f t="shared" ref="G23:Q23" si="3">SUM(G24:G36)</f>
        <v>559.53848400000004</v>
      </c>
      <c r="H23" s="101">
        <f t="shared" si="3"/>
        <v>739.28159846592416</v>
      </c>
      <c r="I23" s="101">
        <f t="shared" si="3"/>
        <v>551.85136609999984</v>
      </c>
      <c r="J23" s="101">
        <f t="shared" si="3"/>
        <v>548.13232380000011</v>
      </c>
      <c r="K23" s="101">
        <f t="shared" si="3"/>
        <v>506.02835417278629</v>
      </c>
      <c r="L23" s="101">
        <f t="shared" si="3"/>
        <v>606.90712020000001</v>
      </c>
      <c r="M23" s="101">
        <f t="shared" si="3"/>
        <v>661.28597870000033</v>
      </c>
      <c r="N23" s="101">
        <f t="shared" si="3"/>
        <v>588.1108076999999</v>
      </c>
      <c r="O23" s="101">
        <f t="shared" si="3"/>
        <v>609.93055685728405</v>
      </c>
      <c r="P23" s="101">
        <f t="shared" si="3"/>
        <v>790.7125640021651</v>
      </c>
      <c r="Q23" s="102">
        <f t="shared" si="3"/>
        <v>1067.4344513999997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3:32" s="3" customFormat="1" ht="26.25" customHeight="1" x14ac:dyDescent="0.2">
      <c r="C24" s="103"/>
      <c r="D24" s="108" t="s">
        <v>252</v>
      </c>
      <c r="E24" s="114">
        <f t="shared" ref="E24:E36" si="4">SUM(F24:Q24)</f>
        <v>5504.545000000001</v>
      </c>
      <c r="F24" s="114">
        <v>459.75800000000004</v>
      </c>
      <c r="G24" s="114">
        <v>388.22100000000006</v>
      </c>
      <c r="H24" s="114">
        <v>538.02200000000005</v>
      </c>
      <c r="I24" s="114">
        <v>367.42</v>
      </c>
      <c r="J24" s="114">
        <v>352.92800000000005</v>
      </c>
      <c r="K24" s="114">
        <v>326.38499999999993</v>
      </c>
      <c r="L24" s="114">
        <v>406.97200000000009</v>
      </c>
      <c r="M24" s="114">
        <v>469.62600000000026</v>
      </c>
      <c r="N24" s="114">
        <v>373.81600000000003</v>
      </c>
      <c r="O24" s="114">
        <v>401.67200000000008</v>
      </c>
      <c r="P24" s="114">
        <v>597.33900000000006</v>
      </c>
      <c r="Q24" s="115">
        <v>822.38600000000008</v>
      </c>
      <c r="R24" s="14"/>
      <c r="S24" s="25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3:32" s="3" customFormat="1" ht="26.25" customHeight="1" x14ac:dyDescent="0.2">
      <c r="C25" s="103"/>
      <c r="D25" s="108" t="s">
        <v>122</v>
      </c>
      <c r="E25" s="104">
        <f t="shared" si="4"/>
        <v>166.86146296203697</v>
      </c>
      <c r="F25" s="104">
        <v>11.186948999999998</v>
      </c>
      <c r="G25" s="104">
        <v>10.890822000000009</v>
      </c>
      <c r="H25" s="104">
        <v>13.729599065924001</v>
      </c>
      <c r="I25" s="104">
        <v>12.600830499999994</v>
      </c>
      <c r="J25" s="104">
        <v>14.5977926</v>
      </c>
      <c r="K25" s="104">
        <v>16.060431749999996</v>
      </c>
      <c r="L25" s="104">
        <v>14.676940599999998</v>
      </c>
      <c r="M25" s="104">
        <v>14.825338299999999</v>
      </c>
      <c r="N25" s="104">
        <v>17.446134100000002</v>
      </c>
      <c r="O25" s="104">
        <v>14.669417984587</v>
      </c>
      <c r="P25" s="104">
        <v>12.108198461526008</v>
      </c>
      <c r="Q25" s="115">
        <v>14.0690086</v>
      </c>
      <c r="R25" s="14"/>
      <c r="S25" s="25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3:32" s="3" customFormat="1" ht="26.25" customHeight="1" x14ac:dyDescent="0.2">
      <c r="C26" s="103"/>
      <c r="D26" s="108" t="s">
        <v>255</v>
      </c>
      <c r="E26" s="114">
        <f t="shared" si="4"/>
        <v>692.29149999999993</v>
      </c>
      <c r="F26" s="114">
        <v>57.667000000000087</v>
      </c>
      <c r="G26" s="114">
        <v>41.402000000000022</v>
      </c>
      <c r="H26" s="114">
        <v>74.261000000000038</v>
      </c>
      <c r="I26" s="114">
        <v>46.534999999999982</v>
      </c>
      <c r="J26" s="114">
        <v>52.523999999999994</v>
      </c>
      <c r="K26" s="114">
        <v>41.35299999999993</v>
      </c>
      <c r="L26" s="114">
        <v>53.912499999999923</v>
      </c>
      <c r="M26" s="114">
        <v>49.341000000000015</v>
      </c>
      <c r="N26" s="114">
        <v>72.127499999999941</v>
      </c>
      <c r="O26" s="114">
        <v>61.343000000000018</v>
      </c>
      <c r="P26" s="114">
        <v>53.982999999999997</v>
      </c>
      <c r="Q26" s="115">
        <v>87.842500000000115</v>
      </c>
      <c r="R26" s="14"/>
      <c r="S26" s="25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s="3" customFormat="1" ht="26.25" customHeight="1" x14ac:dyDescent="0.2">
      <c r="C27" s="103"/>
      <c r="D27" s="108" t="s">
        <v>254</v>
      </c>
      <c r="E27" s="114">
        <f t="shared" si="4"/>
        <v>143.47999999999999</v>
      </c>
      <c r="F27" s="114">
        <v>30.112999999999989</v>
      </c>
      <c r="G27" s="114">
        <v>29.464999999999989</v>
      </c>
      <c r="H27" s="114">
        <v>6.0809999999999986</v>
      </c>
      <c r="I27" s="114">
        <v>18.380000000000003</v>
      </c>
      <c r="J27" s="114">
        <v>18.315999999999995</v>
      </c>
      <c r="K27" s="114">
        <v>7.5959999999999992</v>
      </c>
      <c r="L27" s="114">
        <v>10.347999999999997</v>
      </c>
      <c r="M27" s="114">
        <v>7.895999999999999</v>
      </c>
      <c r="N27" s="114">
        <v>4.6450000000000005</v>
      </c>
      <c r="O27" s="114">
        <v>3.1519999999999997</v>
      </c>
      <c r="P27" s="114">
        <v>1.4180000000000001</v>
      </c>
      <c r="Q27" s="115">
        <v>6.07</v>
      </c>
      <c r="R27" s="14"/>
      <c r="S27" s="25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3:32" s="3" customFormat="1" ht="26.25" customHeight="1" x14ac:dyDescent="0.2">
      <c r="C28" s="103"/>
      <c r="D28" s="108" t="s">
        <v>253</v>
      </c>
      <c r="E28" s="104">
        <f t="shared" si="4"/>
        <v>562.54399999999976</v>
      </c>
      <c r="F28" s="104">
        <v>38.086999999999989</v>
      </c>
      <c r="G28" s="104">
        <v>32.67</v>
      </c>
      <c r="H28" s="104">
        <v>45.981999999999978</v>
      </c>
      <c r="I28" s="104">
        <v>45.525999999999968</v>
      </c>
      <c r="J28" s="104">
        <v>45.096000000000004</v>
      </c>
      <c r="K28" s="104">
        <v>51.992999999999959</v>
      </c>
      <c r="L28" s="104">
        <v>45.944000000000024</v>
      </c>
      <c r="M28" s="104">
        <v>46.678999999999981</v>
      </c>
      <c r="N28" s="104">
        <v>46.842000000000006</v>
      </c>
      <c r="O28" s="104">
        <v>58.409999999999982</v>
      </c>
      <c r="P28" s="104">
        <v>51.68799999999996</v>
      </c>
      <c r="Q28" s="105">
        <v>53.626999999999988</v>
      </c>
      <c r="R28" s="14"/>
      <c r="S28" s="2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26.25" customHeight="1" x14ac:dyDescent="0.2">
      <c r="C29" s="103"/>
      <c r="D29" s="108" t="s">
        <v>275</v>
      </c>
      <c r="E29" s="114">
        <f t="shared" si="4"/>
        <v>71.040999999999983</v>
      </c>
      <c r="F29" s="114">
        <v>5.427999999999999</v>
      </c>
      <c r="G29" s="114">
        <v>4.7909999999999986</v>
      </c>
      <c r="H29" s="114">
        <v>6.067999999999997</v>
      </c>
      <c r="I29" s="114">
        <v>3.3719999999999986</v>
      </c>
      <c r="J29" s="114">
        <v>5.2659999999999965</v>
      </c>
      <c r="K29" s="114">
        <v>5.4429999999999961</v>
      </c>
      <c r="L29" s="114">
        <v>3.5499999999999994</v>
      </c>
      <c r="M29" s="114">
        <v>5.0869999999999953</v>
      </c>
      <c r="N29" s="114">
        <v>4.333999999999997</v>
      </c>
      <c r="O29" s="114">
        <v>8.3209999999999962</v>
      </c>
      <c r="P29" s="114">
        <v>3.9979999999999993</v>
      </c>
      <c r="Q29" s="105">
        <v>15.38300000000001</v>
      </c>
      <c r="R29" s="14"/>
      <c r="S29" s="25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26.25" customHeight="1" x14ac:dyDescent="0.2">
      <c r="C30" s="103"/>
      <c r="D30" s="108" t="s">
        <v>257</v>
      </c>
      <c r="E30" s="104">
        <f t="shared" si="4"/>
        <v>127.76099999999992</v>
      </c>
      <c r="F30" s="104">
        <v>10.48999999999999</v>
      </c>
      <c r="G30" s="104">
        <v>7.4799999999999978</v>
      </c>
      <c r="H30" s="104">
        <v>4.6589999999999998</v>
      </c>
      <c r="I30" s="104">
        <v>9.1339999999999986</v>
      </c>
      <c r="J30" s="104">
        <v>12.870999999999997</v>
      </c>
      <c r="K30" s="104">
        <v>9.8769999999999936</v>
      </c>
      <c r="L30" s="104">
        <v>12.66599999999999</v>
      </c>
      <c r="M30" s="104">
        <v>11.133999999999991</v>
      </c>
      <c r="N30" s="104">
        <v>13.355999999999987</v>
      </c>
      <c r="O30" s="104">
        <v>13.530999999999993</v>
      </c>
      <c r="P30" s="104">
        <v>11.468999999999998</v>
      </c>
      <c r="Q30" s="105">
        <v>11.093999999999992</v>
      </c>
      <c r="R30" s="14"/>
      <c r="S30" s="25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3" customFormat="1" ht="26.25" customHeight="1" x14ac:dyDescent="0.2">
      <c r="C31" s="103"/>
      <c r="D31" s="108" t="s">
        <v>256</v>
      </c>
      <c r="E31" s="104">
        <f t="shared" si="4"/>
        <v>196.76470487973944</v>
      </c>
      <c r="F31" s="104">
        <v>16.061359599999996</v>
      </c>
      <c r="G31" s="104">
        <v>15.625331999999991</v>
      </c>
      <c r="H31" s="104">
        <v>18.442539399999987</v>
      </c>
      <c r="I31" s="104">
        <v>17.913039599999987</v>
      </c>
      <c r="J31" s="104">
        <v>15.586571199999989</v>
      </c>
      <c r="K31" s="104">
        <v>15.898854897899593</v>
      </c>
      <c r="L31" s="104">
        <v>17.673219599999982</v>
      </c>
      <c r="M31" s="104">
        <v>17.443760399999984</v>
      </c>
      <c r="N31" s="104">
        <v>15.955933599999984</v>
      </c>
      <c r="O31" s="104">
        <v>15.449158872736986</v>
      </c>
      <c r="P31" s="104">
        <v>15.461792909102989</v>
      </c>
      <c r="Q31" s="105">
        <v>15.253142799999987</v>
      </c>
      <c r="R31" s="14"/>
      <c r="S31" s="25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3:32" s="3" customFormat="1" ht="26.25" customHeight="1" x14ac:dyDescent="0.2">
      <c r="C32" s="103"/>
      <c r="D32" s="108" t="s">
        <v>260</v>
      </c>
      <c r="E32" s="104">
        <f t="shared" si="4"/>
        <v>171.54728015638273</v>
      </c>
      <c r="F32" s="104">
        <v>11.072534000000001</v>
      </c>
      <c r="G32" s="104">
        <v>11.888329999999995</v>
      </c>
      <c r="H32" s="104">
        <v>12.297459999999999</v>
      </c>
      <c r="I32" s="104">
        <v>11.112495999999998</v>
      </c>
      <c r="J32" s="104">
        <v>14.012959999999996</v>
      </c>
      <c r="K32" s="104">
        <v>13.801067524886824</v>
      </c>
      <c r="L32" s="104">
        <v>15.344959999999991</v>
      </c>
      <c r="M32" s="104">
        <v>16.266879999999993</v>
      </c>
      <c r="N32" s="104">
        <v>17.064239999999991</v>
      </c>
      <c r="O32" s="104">
        <v>16.092979999959987</v>
      </c>
      <c r="P32" s="104">
        <v>16.76957263153599</v>
      </c>
      <c r="Q32" s="105">
        <v>15.823799999999991</v>
      </c>
      <c r="R32" s="14"/>
      <c r="S32" s="25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26.25" customHeight="1" x14ac:dyDescent="0.2">
      <c r="C33" s="103"/>
      <c r="D33" s="108" t="s">
        <v>261</v>
      </c>
      <c r="E33" s="166">
        <f t="shared" si="4"/>
        <v>18.575000000000003</v>
      </c>
      <c r="F33" s="161">
        <v>0</v>
      </c>
      <c r="G33" s="166">
        <v>0.15</v>
      </c>
      <c r="H33" s="161">
        <v>0</v>
      </c>
      <c r="I33" s="166">
        <v>0.12</v>
      </c>
      <c r="J33" s="166">
        <v>0.875</v>
      </c>
      <c r="K33" s="166">
        <v>1.365</v>
      </c>
      <c r="L33" s="166">
        <v>1.2750000000000001</v>
      </c>
      <c r="M33" s="166">
        <v>2.5250000000000004</v>
      </c>
      <c r="N33" s="166">
        <v>2.0150000000000001</v>
      </c>
      <c r="O33" s="104">
        <v>2.7900000000000005</v>
      </c>
      <c r="P33" s="104">
        <v>3.4750000000000005</v>
      </c>
      <c r="Q33" s="105">
        <v>3.9849999999999999</v>
      </c>
      <c r="R33" s="14"/>
      <c r="S33" s="25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3" customFormat="1" ht="26.25" customHeight="1" x14ac:dyDescent="0.2">
      <c r="C34" s="103"/>
      <c r="D34" s="108" t="s">
        <v>258</v>
      </c>
      <c r="E34" s="166">
        <f t="shared" si="4"/>
        <v>3.3820000000000001</v>
      </c>
      <c r="F34" s="166">
        <v>0.15</v>
      </c>
      <c r="G34" s="161">
        <v>0</v>
      </c>
      <c r="H34" s="104">
        <v>0.51</v>
      </c>
      <c r="I34" s="166">
        <v>0.43500000000000005</v>
      </c>
      <c r="J34" s="166">
        <v>0.6</v>
      </c>
      <c r="K34" s="166">
        <v>0.73</v>
      </c>
      <c r="L34" s="166">
        <v>0.63900000000000001</v>
      </c>
      <c r="M34" s="166">
        <v>0.1</v>
      </c>
      <c r="N34" s="166">
        <v>1.7999999999999999E-2</v>
      </c>
      <c r="O34" s="161">
        <v>0</v>
      </c>
      <c r="P34" s="161">
        <v>0</v>
      </c>
      <c r="Q34" s="105">
        <v>0.19999999999999998</v>
      </c>
      <c r="R34" s="14"/>
      <c r="S34" s="25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3:32" s="3" customFormat="1" ht="26.25" customHeight="1" x14ac:dyDescent="0.2">
      <c r="C35" s="103"/>
      <c r="D35" s="108" t="s">
        <v>262</v>
      </c>
      <c r="E35" s="166">
        <f t="shared" si="4"/>
        <v>10.260000000000002</v>
      </c>
      <c r="F35" s="166">
        <v>0.42</v>
      </c>
      <c r="G35" s="166">
        <v>0.84000000000000019</v>
      </c>
      <c r="H35" s="166">
        <v>1.26</v>
      </c>
      <c r="I35" s="166">
        <v>0.96000000000000008</v>
      </c>
      <c r="J35" s="166">
        <v>1.4400000000000004</v>
      </c>
      <c r="K35" s="166">
        <v>0.90000000000000013</v>
      </c>
      <c r="L35" s="166">
        <v>1.6800000000000002</v>
      </c>
      <c r="M35" s="166">
        <v>1.08</v>
      </c>
      <c r="N35" s="166">
        <v>0.90000000000000013</v>
      </c>
      <c r="O35" s="166">
        <v>0.36</v>
      </c>
      <c r="P35" s="166">
        <v>0.3</v>
      </c>
      <c r="Q35" s="167">
        <v>0.12</v>
      </c>
      <c r="R35" s="14"/>
      <c r="S35" s="25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3" customFormat="1" ht="26.25" customHeight="1" x14ac:dyDescent="0.2">
      <c r="C36" s="103"/>
      <c r="D36" s="108" t="s">
        <v>263</v>
      </c>
      <c r="E36" s="166">
        <f t="shared" si="4"/>
        <v>221.07599999999999</v>
      </c>
      <c r="F36" s="166">
        <v>20.481499999999997</v>
      </c>
      <c r="G36" s="166">
        <v>16.115000000000009</v>
      </c>
      <c r="H36" s="166">
        <v>17.969000000000001</v>
      </c>
      <c r="I36" s="166">
        <v>18.342999999999996</v>
      </c>
      <c r="J36" s="166">
        <v>14.01900000000002</v>
      </c>
      <c r="K36" s="166">
        <v>14.626000000000014</v>
      </c>
      <c r="L36" s="166">
        <v>22.225500000000011</v>
      </c>
      <c r="M36" s="166">
        <v>19.281999999999989</v>
      </c>
      <c r="N36" s="166">
        <v>19.590999999999987</v>
      </c>
      <c r="O36" s="166">
        <v>14.139999999999997</v>
      </c>
      <c r="P36" s="166">
        <v>22.702999999999978</v>
      </c>
      <c r="Q36" s="167">
        <v>21.581000000000007</v>
      </c>
      <c r="R36" s="14"/>
      <c r="S36" s="25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3:32" s="3" customFormat="1" ht="15" customHeight="1" x14ac:dyDescent="0.2">
      <c r="C37" s="103"/>
      <c r="D37" s="13" t="s">
        <v>27</v>
      </c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7"/>
      <c r="R37" s="14"/>
      <c r="S37" s="25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2" customFormat="1" ht="30" customHeight="1" x14ac:dyDescent="0.2">
      <c r="C38" s="106"/>
      <c r="D38" s="107" t="s">
        <v>264</v>
      </c>
      <c r="E38" s="165">
        <f>E39+E40+E41</f>
        <v>242.54200000000006</v>
      </c>
      <c r="F38" s="165">
        <f>SUM(F39:F41)</f>
        <v>25.297000000000004</v>
      </c>
      <c r="G38" s="165">
        <f>SUM(G39:G41)</f>
        <v>20.971000000000014</v>
      </c>
      <c r="H38" s="165">
        <f>SUM(H39:H41)</f>
        <v>20.02000000000001</v>
      </c>
      <c r="I38" s="165">
        <f>SUM(I39:I41)</f>
        <v>18.786000000000019</v>
      </c>
      <c r="J38" s="165">
        <f t="shared" ref="J38:Q38" si="5">SUM(J39:J41)</f>
        <v>18.974000000000004</v>
      </c>
      <c r="K38" s="165">
        <f t="shared" si="5"/>
        <v>17.90100000000001</v>
      </c>
      <c r="L38" s="165">
        <f t="shared" si="5"/>
        <v>18.579000000000004</v>
      </c>
      <c r="M38" s="165">
        <f t="shared" si="5"/>
        <v>19.039000000000005</v>
      </c>
      <c r="N38" s="165">
        <f t="shared" si="5"/>
        <v>19.556999999999999</v>
      </c>
      <c r="O38" s="165">
        <f t="shared" si="5"/>
        <v>20.595000000000002</v>
      </c>
      <c r="P38" s="165">
        <f t="shared" si="5"/>
        <v>20.433000000000003</v>
      </c>
      <c r="Q38" s="168">
        <f t="shared" si="5"/>
        <v>22.390000000000011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3:32" s="3" customFormat="1" ht="27.75" customHeight="1" x14ac:dyDescent="0.2">
      <c r="C39" s="103"/>
      <c r="D39" s="116" t="s">
        <v>265</v>
      </c>
      <c r="E39" s="166">
        <f>SUM(F39:Q39)</f>
        <v>242.54200000000006</v>
      </c>
      <c r="F39" s="166">
        <v>25.297000000000004</v>
      </c>
      <c r="G39" s="166">
        <v>20.971000000000014</v>
      </c>
      <c r="H39" s="166">
        <v>20.02000000000001</v>
      </c>
      <c r="I39" s="166">
        <v>18.786000000000019</v>
      </c>
      <c r="J39" s="166">
        <v>18.974000000000004</v>
      </c>
      <c r="K39" s="166">
        <v>17.90100000000001</v>
      </c>
      <c r="L39" s="166">
        <v>18.579000000000004</v>
      </c>
      <c r="M39" s="166">
        <v>19.039000000000005</v>
      </c>
      <c r="N39" s="166">
        <v>19.556999999999999</v>
      </c>
      <c r="O39" s="166">
        <v>20.595000000000002</v>
      </c>
      <c r="P39" s="166">
        <v>20.433000000000003</v>
      </c>
      <c r="Q39" s="167">
        <v>22.390000000000011</v>
      </c>
      <c r="R39" s="14"/>
      <c r="S39" s="25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3" customFormat="1" ht="27.75" customHeight="1" x14ac:dyDescent="0.2">
      <c r="C40" s="103"/>
      <c r="D40" s="116" t="s">
        <v>280</v>
      </c>
      <c r="E40" s="161">
        <f>SUM(F40:Q40)</f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2">
        <v>0</v>
      </c>
      <c r="R40" s="14"/>
      <c r="S40" s="25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3:32" s="3" customFormat="1" ht="27.75" customHeight="1" x14ac:dyDescent="0.2">
      <c r="C41" s="103"/>
      <c r="D41" s="108" t="s">
        <v>266</v>
      </c>
      <c r="E41" s="161">
        <f>SUM(F41:Q41)</f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2">
        <v>0</v>
      </c>
      <c r="R41" s="14"/>
      <c r="S41" s="25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3" customFormat="1" ht="10.5" customHeight="1" x14ac:dyDescent="0.2"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2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3:32" s="3" customFormat="1" ht="4.5" hidden="1" customHeight="1" x14ac:dyDescent="0.2"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8" customFormat="1" ht="14.25" customHeight="1" x14ac:dyDescent="0.2">
      <c r="D44" s="200" t="s">
        <v>281</v>
      </c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</row>
    <row r="45" spans="3:32" s="3" customFormat="1" ht="19.5" customHeight="1" x14ac:dyDescent="0.2">
      <c r="C45" s="13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3" customFormat="1" ht="11.25" customHeight="1" x14ac:dyDescent="0.2">
      <c r="C46" s="13"/>
      <c r="D46" s="113" t="s">
        <v>39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8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3:32" s="3" customFormat="1" ht="11.25" customHeight="1" x14ac:dyDescent="0.2">
      <c r="C48" s="1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3:32" s="3" customFormat="1" ht="11.25" customHeight="1" x14ac:dyDescent="0.2">
      <c r="C49" s="1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3:32" s="9" customFormat="1" ht="11.25" customHeight="1" x14ac:dyDescent="0.2">
      <c r="C50" s="11"/>
      <c r="J50" s="10"/>
      <c r="K50" s="10"/>
      <c r="L50" s="10"/>
      <c r="M50" s="10"/>
      <c r="N50" s="10"/>
      <c r="O50" s="10"/>
      <c r="P50" s="10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3:32" s="3" customFormat="1" ht="11.25" customHeight="1" x14ac:dyDescent="0.2"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3:32" s="3" customFormat="1" ht="14.25" x14ac:dyDescent="0.2">
      <c r="D52" s="9"/>
      <c r="E52" s="9"/>
      <c r="F52" s="9"/>
      <c r="G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3:32" s="3" customFormat="1" ht="14.25" x14ac:dyDescent="0.2">
      <c r="D53" s="9"/>
      <c r="E53" s="9"/>
      <c r="F53" s="9"/>
      <c r="G53" s="14"/>
      <c r="R53" s="14"/>
      <c r="S53" s="14"/>
      <c r="T53" s="9"/>
      <c r="U53" s="9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3:32" s="3" customFormat="1" ht="14.25" x14ac:dyDescent="0.2">
      <c r="D54" s="9" t="s">
        <v>269</v>
      </c>
      <c r="E54" s="9">
        <f>+E9</f>
        <v>102737.42276999995</v>
      </c>
      <c r="F54" s="9">
        <f>ROUND(E54/E$58*100,2)</f>
        <v>92.66</v>
      </c>
      <c r="G54" s="14"/>
      <c r="R54" s="14"/>
      <c r="S54" s="14"/>
      <c r="T54" s="9" t="s">
        <v>269</v>
      </c>
      <c r="U54" s="9">
        <f>+E9</f>
        <v>102737.42276999995</v>
      </c>
      <c r="V54" s="32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3:32" s="3" customFormat="1" ht="14.25" x14ac:dyDescent="0.2">
      <c r="D55" s="9" t="s">
        <v>270</v>
      </c>
      <c r="E55" s="9">
        <f>+E23</f>
        <v>7890.1289479981597</v>
      </c>
      <c r="F55" s="9">
        <f>ROUND(E55/E$58*100,2)</f>
        <v>7.12</v>
      </c>
      <c r="G55" s="14"/>
      <c r="R55" s="14"/>
      <c r="S55" s="14"/>
      <c r="T55" s="9" t="s">
        <v>270</v>
      </c>
      <c r="U55" s="9">
        <f>+E23</f>
        <v>7890.1289479981597</v>
      </c>
      <c r="V55" s="32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3:32" s="3" customFormat="1" ht="14.25" x14ac:dyDescent="0.2">
      <c r="D56" s="9" t="s">
        <v>271</v>
      </c>
      <c r="E56" s="9">
        <f>+E38</f>
        <v>242.54200000000006</v>
      </c>
      <c r="F56" s="9">
        <f>ROUND(E56/E$58*100,2)</f>
        <v>0.22</v>
      </c>
      <c r="G56" s="14"/>
      <c r="R56" s="14"/>
      <c r="S56" s="14"/>
      <c r="T56" s="9" t="s">
        <v>271</v>
      </c>
      <c r="U56" s="9">
        <f>+E38</f>
        <v>242.54200000000006</v>
      </c>
      <c r="V56" s="32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3:32" s="3" customFormat="1" ht="14.25" x14ac:dyDescent="0.2">
      <c r="D57" s="9" t="s">
        <v>277</v>
      </c>
      <c r="E57" s="9">
        <v>0</v>
      </c>
      <c r="F57" s="9">
        <f>ROUND(E57/E$58*100,2)</f>
        <v>0</v>
      </c>
      <c r="G57" s="14"/>
      <c r="R57" s="14"/>
      <c r="S57" s="14"/>
      <c r="T57" s="9"/>
      <c r="U57" s="9">
        <f>SUM(U54:U56)</f>
        <v>110870.09371799811</v>
      </c>
      <c r="V57" s="32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3:32" s="3" customFormat="1" ht="14.25" x14ac:dyDescent="0.2">
      <c r="D58" s="9"/>
      <c r="E58" s="9">
        <f>SUM(E54:E57)</f>
        <v>110870.09371799811</v>
      </c>
      <c r="F58" s="9"/>
      <c r="G58" s="14"/>
      <c r="R58" s="14"/>
      <c r="S58" s="14"/>
      <c r="T58" s="9"/>
      <c r="U58" s="9"/>
      <c r="V58" s="32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3:32" s="3" customFormat="1" ht="14.25" x14ac:dyDescent="0.2">
      <c r="D59" s="9"/>
      <c r="E59" s="9"/>
      <c r="F59" s="9"/>
      <c r="G59" s="14"/>
      <c r="R59" s="14"/>
      <c r="S59" s="14"/>
      <c r="T59" s="9"/>
      <c r="U59" s="9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3:32" x14ac:dyDescent="0.2">
      <c r="D60" s="11"/>
      <c r="E60" s="11"/>
      <c r="F60" s="11"/>
      <c r="G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3:32" x14ac:dyDescent="0.2">
      <c r="D61" s="15"/>
      <c r="E61" s="15"/>
      <c r="F61" s="15"/>
      <c r="G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3:32" x14ac:dyDescent="0.2"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3:32" x14ac:dyDescent="0.2"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3:32" x14ac:dyDescent="0.2"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8:32" x14ac:dyDescent="0.2"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8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8:32" x14ac:dyDescent="0.2"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8:32" x14ac:dyDescent="0.2"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8:32" x14ac:dyDescent="0.2"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8:32" x14ac:dyDescent="0.2"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8:32" x14ac:dyDescent="0.2"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8:32" x14ac:dyDescent="0.2"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8:32" x14ac:dyDescent="0.2"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8:32" x14ac:dyDescent="0.2"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8:32" x14ac:dyDescent="0.2"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8:32" x14ac:dyDescent="0.2"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8:32" x14ac:dyDescent="0.2"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8:32" x14ac:dyDescent="0.2"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8:32" x14ac:dyDescent="0.2"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1" spans="4:17" ht="12.75" customHeight="1" x14ac:dyDescent="0.2">
      <c r="D81" s="200" t="s">
        <v>282</v>
      </c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</row>
    <row r="82" spans="4:17" ht="12.75" customHeight="1" x14ac:dyDescent="0.2"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</row>
  </sheetData>
  <mergeCells count="6">
    <mergeCell ref="D44:Q45"/>
    <mergeCell ref="D81:Q82"/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C1:AF77"/>
  <sheetViews>
    <sheetView showGridLines="0" zoomScale="80" zoomScaleNormal="80" zoomScaleSheetLayoutView="70" workbookViewId="0">
      <selection activeCell="D16" sqref="D16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5.42578125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19" width="9.140625" style="13"/>
    <col min="20" max="20" width="14.42578125" style="13" customWidth="1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1" customFormat="1" ht="33.75" customHeight="1" x14ac:dyDescent="0.2">
      <c r="C2" s="201" t="s">
        <v>283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3:32" s="1" customFormat="1" ht="19.5" customHeight="1" x14ac:dyDescent="0.2">
      <c r="C3" s="193" t="s">
        <v>238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3:32" s="1" customFormat="1" ht="15.75" customHeight="1" x14ac:dyDescent="0.2"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3:32" s="2" customFormat="1" ht="38.25" customHeight="1" x14ac:dyDescent="0.2">
      <c r="C5" s="194" t="s">
        <v>239</v>
      </c>
      <c r="D5" s="199"/>
      <c r="E5" s="98" t="s">
        <v>3</v>
      </c>
      <c r="F5" s="98" t="s">
        <v>4</v>
      </c>
      <c r="G5" s="98" t="s">
        <v>5</v>
      </c>
      <c r="H5" s="98" t="s">
        <v>6</v>
      </c>
      <c r="I5" s="98" t="s">
        <v>240</v>
      </c>
      <c r="J5" s="98" t="s">
        <v>8</v>
      </c>
      <c r="K5" s="98" t="s">
        <v>9</v>
      </c>
      <c r="L5" s="98" t="s">
        <v>10</v>
      </c>
      <c r="M5" s="98" t="s">
        <v>11</v>
      </c>
      <c r="N5" s="98" t="s">
        <v>12</v>
      </c>
      <c r="O5" s="98" t="s">
        <v>13</v>
      </c>
      <c r="P5" s="98" t="s">
        <v>14</v>
      </c>
      <c r="Q5" s="98" t="s">
        <v>15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3:32" s="2" customFormat="1" ht="11.25" customHeight="1" x14ac:dyDescent="0.2">
      <c r="C6" s="9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0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3:32" s="2" customFormat="1" ht="15" customHeight="1" x14ac:dyDescent="0.2">
      <c r="C7" s="196" t="s">
        <v>3</v>
      </c>
      <c r="D7" s="197"/>
      <c r="E7" s="101">
        <f t="shared" ref="E7:Q7" si="0">SUM(E9,E23,E36)</f>
        <v>20970.768300000003</v>
      </c>
      <c r="F7" s="101">
        <f t="shared" si="0"/>
        <v>2475.7088000000003</v>
      </c>
      <c r="G7" s="101">
        <f t="shared" si="0"/>
        <v>2187.5770000000002</v>
      </c>
      <c r="H7" s="101">
        <f t="shared" si="0"/>
        <v>2552.2960000000007</v>
      </c>
      <c r="I7" s="101">
        <f t="shared" si="0"/>
        <v>2303.6149999999998</v>
      </c>
      <c r="J7" s="101">
        <f t="shared" si="0"/>
        <v>1511.1409999999996</v>
      </c>
      <c r="K7" s="101">
        <f t="shared" si="0"/>
        <v>1497.9385</v>
      </c>
      <c r="L7" s="101">
        <f t="shared" si="0"/>
        <v>1052.3040000000001</v>
      </c>
      <c r="M7" s="101">
        <f t="shared" si="0"/>
        <v>883.52900000000011</v>
      </c>
      <c r="N7" s="101">
        <f t="shared" si="0"/>
        <v>841.88499999999999</v>
      </c>
      <c r="O7" s="101">
        <f t="shared" si="0"/>
        <v>1217.9240000000002</v>
      </c>
      <c r="P7" s="101">
        <f t="shared" si="0"/>
        <v>2265.7090000000003</v>
      </c>
      <c r="Q7" s="102">
        <f t="shared" si="0"/>
        <v>2181.1409999999996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3:32" s="3" customFormat="1" ht="11.25" customHeight="1" x14ac:dyDescent="0.2">
      <c r="C8" s="103"/>
      <c r="D8" s="1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5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106"/>
      <c r="D9" s="107" t="s">
        <v>241</v>
      </c>
      <c r="E9" s="101">
        <f t="shared" ref="E9:Q9" si="1">SUM(E10:E21)</f>
        <v>17796.236500000003</v>
      </c>
      <c r="F9" s="101">
        <f t="shared" si="1"/>
        <v>2310.2190000000005</v>
      </c>
      <c r="G9" s="101">
        <f t="shared" si="1"/>
        <v>1903.1770000000001</v>
      </c>
      <c r="H9" s="101">
        <f t="shared" si="1"/>
        <v>2479.7350000000006</v>
      </c>
      <c r="I9" s="101">
        <f t="shared" si="1"/>
        <v>2165.0949999999998</v>
      </c>
      <c r="J9" s="101">
        <f t="shared" si="1"/>
        <v>1401.8049999999998</v>
      </c>
      <c r="K9" s="101">
        <f t="shared" si="1"/>
        <v>1290.0474999999999</v>
      </c>
      <c r="L9" s="101">
        <f t="shared" si="1"/>
        <v>801.84300000000019</v>
      </c>
      <c r="M9" s="101">
        <f t="shared" si="1"/>
        <v>514.79000000000019</v>
      </c>
      <c r="N9" s="101">
        <f t="shared" si="1"/>
        <v>610.90000000000009</v>
      </c>
      <c r="O9" s="101">
        <f t="shared" si="1"/>
        <v>1023.2500000000001</v>
      </c>
      <c r="P9" s="101">
        <f t="shared" si="1"/>
        <v>1649.6650000000002</v>
      </c>
      <c r="Q9" s="102">
        <f t="shared" si="1"/>
        <v>1645.7099999999998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3:32" s="3" customFormat="1" ht="25.5" customHeight="1" x14ac:dyDescent="0.2">
      <c r="C10" s="103"/>
      <c r="D10" s="108" t="s">
        <v>86</v>
      </c>
      <c r="E10" s="104">
        <f>SUM(F10:Q10)</f>
        <v>5921.88</v>
      </c>
      <c r="F10" s="104">
        <v>1070.1999999999998</v>
      </c>
      <c r="G10" s="104">
        <v>574.85</v>
      </c>
      <c r="H10" s="104">
        <v>975.23500000000001</v>
      </c>
      <c r="I10" s="104">
        <v>629.97</v>
      </c>
      <c r="J10" s="104">
        <v>311.2</v>
      </c>
      <c r="K10" s="104">
        <v>481.565</v>
      </c>
      <c r="L10" s="104">
        <v>19.16</v>
      </c>
      <c r="M10" s="104">
        <v>9.65</v>
      </c>
      <c r="N10" s="104">
        <v>33.549999999999997</v>
      </c>
      <c r="O10" s="104">
        <v>71.025000000000006</v>
      </c>
      <c r="P10" s="104">
        <v>1015.2999999999998</v>
      </c>
      <c r="Q10" s="105">
        <v>730.17499999999995</v>
      </c>
      <c r="R10" s="14"/>
      <c r="S10" s="14"/>
      <c r="T10" s="25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103"/>
      <c r="D11" s="108" t="s">
        <v>242</v>
      </c>
      <c r="E11" s="104">
        <f t="shared" ref="E11:E21" si="2">SUM(F11:Q11)</f>
        <v>674.69</v>
      </c>
      <c r="F11" s="104">
        <v>194</v>
      </c>
      <c r="G11" s="104">
        <v>102.375</v>
      </c>
      <c r="H11" s="104">
        <v>29.8</v>
      </c>
      <c r="I11" s="104">
        <v>3.7250000000000001</v>
      </c>
      <c r="J11" s="104">
        <v>1.4</v>
      </c>
      <c r="K11" s="161">
        <v>0</v>
      </c>
      <c r="L11" s="161">
        <v>0</v>
      </c>
      <c r="M11" s="104">
        <v>4.5</v>
      </c>
      <c r="N11" s="161">
        <v>0</v>
      </c>
      <c r="O11" s="104">
        <v>7.74</v>
      </c>
      <c r="P11" s="104">
        <v>51.499999999999993</v>
      </c>
      <c r="Q11" s="105">
        <v>279.65000000000009</v>
      </c>
      <c r="R11" s="14"/>
      <c r="S11" s="14"/>
      <c r="T11" s="25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103"/>
      <c r="D12" s="108" t="s">
        <v>60</v>
      </c>
      <c r="E12" s="104">
        <f t="shared" si="2"/>
        <v>5670.9180000000006</v>
      </c>
      <c r="F12" s="104">
        <v>499.75</v>
      </c>
      <c r="G12" s="104">
        <v>505.31499999999994</v>
      </c>
      <c r="H12" s="104">
        <v>466.89500000000004</v>
      </c>
      <c r="I12" s="104">
        <v>978.96799999999996</v>
      </c>
      <c r="J12" s="104">
        <v>574.44000000000005</v>
      </c>
      <c r="K12" s="104">
        <v>430.75000000000006</v>
      </c>
      <c r="L12" s="104">
        <v>483.44499999999999</v>
      </c>
      <c r="M12" s="104">
        <v>245.92000000000002</v>
      </c>
      <c r="N12" s="104">
        <v>350.1</v>
      </c>
      <c r="O12" s="104">
        <v>737.34000000000015</v>
      </c>
      <c r="P12" s="104">
        <v>126.9</v>
      </c>
      <c r="Q12" s="105">
        <v>271.09500000000003</v>
      </c>
      <c r="R12" s="14"/>
      <c r="S12" s="14"/>
      <c r="T12" s="25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103"/>
      <c r="D13" s="108" t="s">
        <v>243</v>
      </c>
      <c r="E13" s="104">
        <f t="shared" si="2"/>
        <v>101.49999999999999</v>
      </c>
      <c r="F13" s="104">
        <v>4.8499999999999996</v>
      </c>
      <c r="G13" s="104">
        <v>8.11</v>
      </c>
      <c r="H13" s="104">
        <v>14.535</v>
      </c>
      <c r="I13" s="104">
        <v>14.540000000000001</v>
      </c>
      <c r="J13" s="104">
        <v>7.5</v>
      </c>
      <c r="K13" s="104">
        <v>12.55</v>
      </c>
      <c r="L13" s="104">
        <v>6.9899999999999993</v>
      </c>
      <c r="M13" s="104">
        <v>6.6749999999999998</v>
      </c>
      <c r="N13" s="104">
        <v>7.75</v>
      </c>
      <c r="O13" s="104">
        <v>5.1749999999999998</v>
      </c>
      <c r="P13" s="104">
        <v>5.3</v>
      </c>
      <c r="Q13" s="105">
        <v>7.5250000000000004</v>
      </c>
      <c r="R13" s="14"/>
      <c r="S13" s="14"/>
      <c r="T13" s="25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103"/>
      <c r="D14" s="108" t="s">
        <v>244</v>
      </c>
      <c r="E14" s="161">
        <f t="shared" si="2"/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161">
        <v>0</v>
      </c>
      <c r="O14" s="161">
        <v>0</v>
      </c>
      <c r="P14" s="161">
        <v>0</v>
      </c>
      <c r="Q14" s="162">
        <v>0</v>
      </c>
      <c r="R14" s="14"/>
      <c r="S14" s="14"/>
      <c r="T14" s="25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103"/>
      <c r="D15" s="108" t="s">
        <v>246</v>
      </c>
      <c r="E15" s="104">
        <f t="shared" si="2"/>
        <v>2946.13</v>
      </c>
      <c r="F15" s="104">
        <v>410.05</v>
      </c>
      <c r="G15" s="104">
        <v>532.15000000000009</v>
      </c>
      <c r="H15" s="104">
        <v>764.42499999999995</v>
      </c>
      <c r="I15" s="104">
        <v>262.95499999999998</v>
      </c>
      <c r="J15" s="104">
        <v>243.37499999999997</v>
      </c>
      <c r="K15" s="104">
        <v>145.97499999999999</v>
      </c>
      <c r="L15" s="104">
        <v>10.475</v>
      </c>
      <c r="M15" s="104">
        <v>13.975</v>
      </c>
      <c r="N15" s="104">
        <v>4.3</v>
      </c>
      <c r="O15" s="104">
        <v>11.125</v>
      </c>
      <c r="P15" s="104">
        <v>313.52500000000003</v>
      </c>
      <c r="Q15" s="105">
        <v>233.8</v>
      </c>
      <c r="R15" s="14"/>
      <c r="S15" s="14"/>
      <c r="T15" s="25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103"/>
      <c r="D16" s="108" t="s">
        <v>248</v>
      </c>
      <c r="E16" s="104">
        <f t="shared" si="2"/>
        <v>522.57999999999993</v>
      </c>
      <c r="F16" s="104">
        <v>24.674999999999994</v>
      </c>
      <c r="G16" s="104">
        <v>46.824999999999989</v>
      </c>
      <c r="H16" s="104">
        <v>53.674999999999997</v>
      </c>
      <c r="I16" s="104">
        <v>35.321999999999996</v>
      </c>
      <c r="J16" s="104">
        <v>60.724999999999994</v>
      </c>
      <c r="K16" s="104">
        <v>54.65</v>
      </c>
      <c r="L16" s="104">
        <v>84.858000000000004</v>
      </c>
      <c r="M16" s="104">
        <v>58.35</v>
      </c>
      <c r="N16" s="104">
        <v>40.625</v>
      </c>
      <c r="O16" s="104">
        <v>25.849999999999998</v>
      </c>
      <c r="P16" s="104">
        <v>17.775000000000002</v>
      </c>
      <c r="Q16" s="105">
        <v>19.25</v>
      </c>
      <c r="R16" s="14"/>
      <c r="S16" s="14"/>
      <c r="T16" s="25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103"/>
      <c r="D17" s="108" t="s">
        <v>247</v>
      </c>
      <c r="E17" s="104">
        <f t="shared" si="2"/>
        <v>22.911999999999999</v>
      </c>
      <c r="F17" s="161">
        <v>0</v>
      </c>
      <c r="G17" s="104">
        <v>1.375</v>
      </c>
      <c r="H17" s="104">
        <v>3.95</v>
      </c>
      <c r="I17" s="104">
        <v>1.8220000000000001</v>
      </c>
      <c r="J17" s="104">
        <v>5.3500000000000005</v>
      </c>
      <c r="K17" s="104">
        <v>3.35</v>
      </c>
      <c r="L17" s="104">
        <v>3.94</v>
      </c>
      <c r="M17" s="104">
        <v>1.925</v>
      </c>
      <c r="N17" s="104">
        <v>1.2</v>
      </c>
      <c r="O17" s="161">
        <v>0</v>
      </c>
      <c r="P17" s="161">
        <v>0</v>
      </c>
      <c r="Q17" s="162">
        <v>0</v>
      </c>
      <c r="R17" s="14"/>
      <c r="S17" s="14"/>
      <c r="T17" s="25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103"/>
      <c r="D18" s="108" t="s">
        <v>245</v>
      </c>
      <c r="E18" s="104">
        <f t="shared" si="2"/>
        <v>62.744999999999997</v>
      </c>
      <c r="F18" s="104">
        <v>0.05</v>
      </c>
      <c r="G18" s="161">
        <v>0</v>
      </c>
      <c r="H18" s="104">
        <v>2.15</v>
      </c>
      <c r="I18" s="161">
        <v>0</v>
      </c>
      <c r="J18" s="104">
        <v>4.5</v>
      </c>
      <c r="K18" s="104">
        <v>10.95</v>
      </c>
      <c r="L18" s="104">
        <v>12.295</v>
      </c>
      <c r="M18" s="104">
        <v>8.6999999999999993</v>
      </c>
      <c r="N18" s="104">
        <v>6.5</v>
      </c>
      <c r="O18" s="104">
        <v>4.5999999999999996</v>
      </c>
      <c r="P18" s="104">
        <v>5.6499999999999995</v>
      </c>
      <c r="Q18" s="105">
        <v>7.3500000000000005</v>
      </c>
      <c r="R18" s="14"/>
      <c r="S18" s="14"/>
      <c r="T18" s="25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103"/>
      <c r="D19" s="108" t="s">
        <v>284</v>
      </c>
      <c r="E19" s="104">
        <f t="shared" si="2"/>
        <v>123.94750000000001</v>
      </c>
      <c r="F19" s="104">
        <v>6.0249999999999995</v>
      </c>
      <c r="G19" s="104">
        <v>9.2850000000000001</v>
      </c>
      <c r="H19" s="104">
        <v>7.6000000000000005</v>
      </c>
      <c r="I19" s="104">
        <v>13.274999999999999</v>
      </c>
      <c r="J19" s="104">
        <v>22.049999999999997</v>
      </c>
      <c r="K19" s="104">
        <v>9.1875</v>
      </c>
      <c r="L19" s="104">
        <v>11.9</v>
      </c>
      <c r="M19" s="104">
        <v>6.25</v>
      </c>
      <c r="N19" s="104">
        <v>8.2749999999999986</v>
      </c>
      <c r="O19" s="104">
        <v>8.0250000000000004</v>
      </c>
      <c r="P19" s="104">
        <v>11.574999999999999</v>
      </c>
      <c r="Q19" s="105">
        <v>10.5</v>
      </c>
      <c r="R19" s="14"/>
      <c r="S19" s="14"/>
      <c r="T19" s="25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4"/>
    </row>
    <row r="20" spans="3:32" s="3" customFormat="1" ht="25.5" customHeight="1" x14ac:dyDescent="0.2">
      <c r="C20" s="103"/>
      <c r="D20" s="108" t="s">
        <v>249</v>
      </c>
      <c r="E20" s="104">
        <f t="shared" si="2"/>
        <v>24.150000000000002</v>
      </c>
      <c r="F20" s="161">
        <v>0</v>
      </c>
      <c r="G20" s="104">
        <v>1.875</v>
      </c>
      <c r="H20" s="104">
        <v>0.25</v>
      </c>
      <c r="I20" s="104">
        <v>7.8</v>
      </c>
      <c r="J20" s="104">
        <v>0.375</v>
      </c>
      <c r="K20" s="104">
        <v>2.0499999999999998</v>
      </c>
      <c r="L20" s="104">
        <v>1.875</v>
      </c>
      <c r="M20" s="161">
        <v>0</v>
      </c>
      <c r="N20" s="104">
        <v>1.925</v>
      </c>
      <c r="O20" s="104">
        <v>3.2249999999999996</v>
      </c>
      <c r="P20" s="104">
        <v>3.6749999999999998</v>
      </c>
      <c r="Q20" s="109">
        <v>1.1000000000000001</v>
      </c>
      <c r="R20" s="14"/>
      <c r="S20" s="14"/>
      <c r="T20" s="25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4"/>
    </row>
    <row r="21" spans="3:32" s="3" customFormat="1" ht="25.5" customHeight="1" x14ac:dyDescent="0.2">
      <c r="C21" s="103"/>
      <c r="D21" s="108" t="s">
        <v>250</v>
      </c>
      <c r="E21" s="104">
        <f t="shared" si="2"/>
        <v>1724.7840000000006</v>
      </c>
      <c r="F21" s="104">
        <v>100.619</v>
      </c>
      <c r="G21" s="104">
        <v>121.01700000000002</v>
      </c>
      <c r="H21" s="104">
        <v>161.22000000000006</v>
      </c>
      <c r="I21" s="104">
        <v>216.71800000000005</v>
      </c>
      <c r="J21" s="104">
        <v>170.89000000000004</v>
      </c>
      <c r="K21" s="104">
        <v>139.02000000000007</v>
      </c>
      <c r="L21" s="104">
        <v>166.90500000000011</v>
      </c>
      <c r="M21" s="104">
        <v>158.84500000000011</v>
      </c>
      <c r="N21" s="104">
        <v>156.6750000000001</v>
      </c>
      <c r="O21" s="104">
        <v>149.14500000000001</v>
      </c>
      <c r="P21" s="104">
        <v>98.465000000000117</v>
      </c>
      <c r="Q21" s="109">
        <v>85.264999999999972</v>
      </c>
      <c r="R21" s="14"/>
      <c r="S21" s="14"/>
      <c r="T21" s="25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4"/>
    </row>
    <row r="22" spans="3:32" s="3" customFormat="1" ht="15" customHeight="1" x14ac:dyDescent="0.2">
      <c r="C22" s="103"/>
      <c r="D22" s="13" t="s">
        <v>27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  <c r="R22" s="14"/>
      <c r="S22" s="14"/>
      <c r="T22" s="2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3:32" s="2" customFormat="1" ht="30" customHeight="1" x14ac:dyDescent="0.2">
      <c r="C23" s="106"/>
      <c r="D23" s="107" t="s">
        <v>251</v>
      </c>
      <c r="E23" s="101">
        <f t="shared" ref="E23:Q23" si="3">SUM(E24:E34)</f>
        <v>3109.6667999999991</v>
      </c>
      <c r="F23" s="101">
        <f t="shared" si="3"/>
        <v>154.98479999999995</v>
      </c>
      <c r="G23" s="101">
        <f t="shared" si="3"/>
        <v>278.59000000000003</v>
      </c>
      <c r="H23" s="101">
        <f t="shared" si="3"/>
        <v>68.531000000000006</v>
      </c>
      <c r="I23" s="101">
        <f t="shared" si="3"/>
        <v>133.34</v>
      </c>
      <c r="J23" s="101">
        <f t="shared" si="3"/>
        <v>105.23599999999999</v>
      </c>
      <c r="K23" s="101">
        <f t="shared" si="3"/>
        <v>203.93100000000001</v>
      </c>
      <c r="L23" s="101">
        <f>SUM(L24:L34)</f>
        <v>238.25099999999998</v>
      </c>
      <c r="M23" s="101">
        <f t="shared" si="3"/>
        <v>364.339</v>
      </c>
      <c r="N23" s="101">
        <f t="shared" si="3"/>
        <v>227.06499999999997</v>
      </c>
      <c r="O23" s="101">
        <f t="shared" si="3"/>
        <v>190.73400000000001</v>
      </c>
      <c r="P23" s="101">
        <f t="shared" si="3"/>
        <v>612.19399999999996</v>
      </c>
      <c r="Q23" s="102">
        <f t="shared" si="3"/>
        <v>532.471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3:32" s="3" customFormat="1" ht="26.25" customHeight="1" x14ac:dyDescent="0.2">
      <c r="C24" s="103"/>
      <c r="D24" s="108" t="s">
        <v>252</v>
      </c>
      <c r="E24" s="104">
        <f t="shared" ref="E24:E34" si="4">SUM(F24:Q24)</f>
        <v>2937.9719999999998</v>
      </c>
      <c r="F24" s="114">
        <v>126.82499999999999</v>
      </c>
      <c r="G24" s="114">
        <v>270.69499999999999</v>
      </c>
      <c r="H24" s="114">
        <v>59.140000000000008</v>
      </c>
      <c r="I24" s="114">
        <v>104</v>
      </c>
      <c r="J24" s="114">
        <v>98.259999999999977</v>
      </c>
      <c r="K24" s="114">
        <v>190.40100000000001</v>
      </c>
      <c r="L24" s="114">
        <v>219.70999999999995</v>
      </c>
      <c r="M24" s="114">
        <v>353.94499999999999</v>
      </c>
      <c r="N24" s="114">
        <v>211.16</v>
      </c>
      <c r="O24" s="114">
        <v>177.9</v>
      </c>
      <c r="P24" s="114">
        <v>601.19600000000003</v>
      </c>
      <c r="Q24" s="115">
        <v>524.74</v>
      </c>
      <c r="R24" s="14"/>
      <c r="S24" s="14"/>
      <c r="T24" s="2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3:32" s="3" customFormat="1" ht="26.25" customHeight="1" x14ac:dyDescent="0.2">
      <c r="C25" s="103"/>
      <c r="D25" s="108" t="s">
        <v>122</v>
      </c>
      <c r="E25" s="104">
        <f t="shared" si="4"/>
        <v>63.725000000000001</v>
      </c>
      <c r="F25" s="104">
        <v>4.2100000000000009</v>
      </c>
      <c r="G25" s="104">
        <v>3.6050000000000004</v>
      </c>
      <c r="H25" s="104">
        <v>3.91</v>
      </c>
      <c r="I25" s="104">
        <v>17.745000000000001</v>
      </c>
      <c r="J25" s="114">
        <v>2.2000000000000002</v>
      </c>
      <c r="K25" s="114">
        <v>4.37</v>
      </c>
      <c r="L25" s="114">
        <v>5.81</v>
      </c>
      <c r="M25" s="114">
        <v>4.9499999999999993</v>
      </c>
      <c r="N25" s="114">
        <v>5.9550000000000001</v>
      </c>
      <c r="O25" s="114">
        <v>3.63</v>
      </c>
      <c r="P25" s="114">
        <v>4.0449999999999999</v>
      </c>
      <c r="Q25" s="115">
        <v>3.2949999999999999</v>
      </c>
      <c r="R25" s="14"/>
      <c r="S25" s="14"/>
      <c r="T25" s="2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3:32" s="3" customFormat="1" ht="26.25" customHeight="1" x14ac:dyDescent="0.2">
      <c r="C26" s="103"/>
      <c r="D26" s="108" t="s">
        <v>255</v>
      </c>
      <c r="E26" s="104">
        <f t="shared" si="4"/>
        <v>6.3949999999999996</v>
      </c>
      <c r="F26" s="104">
        <v>0.25</v>
      </c>
      <c r="G26" s="104">
        <v>0.1</v>
      </c>
      <c r="H26" s="104">
        <v>0.5</v>
      </c>
      <c r="I26" s="104">
        <v>2.415</v>
      </c>
      <c r="J26" s="104">
        <v>0.2</v>
      </c>
      <c r="K26" s="104">
        <v>0.46</v>
      </c>
      <c r="L26" s="104">
        <v>0.2</v>
      </c>
      <c r="M26" s="161">
        <v>0</v>
      </c>
      <c r="N26" s="104">
        <v>1.17</v>
      </c>
      <c r="O26" s="104">
        <v>0.79999999999999993</v>
      </c>
      <c r="P26" s="104">
        <v>0.2</v>
      </c>
      <c r="Q26" s="105">
        <v>0.1</v>
      </c>
      <c r="R26" s="14"/>
      <c r="S26" s="14"/>
      <c r="T26" s="2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2" s="3" customFormat="1" ht="26.25" customHeight="1" x14ac:dyDescent="0.2">
      <c r="C27" s="103"/>
      <c r="D27" s="108" t="s">
        <v>254</v>
      </c>
      <c r="E27" s="104">
        <f t="shared" si="4"/>
        <v>0.31</v>
      </c>
      <c r="F27" s="104">
        <v>0.1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04">
        <v>0.21</v>
      </c>
      <c r="M27" s="161">
        <v>0</v>
      </c>
      <c r="N27" s="161">
        <v>0</v>
      </c>
      <c r="O27" s="161">
        <v>0</v>
      </c>
      <c r="P27" s="161">
        <v>0</v>
      </c>
      <c r="Q27" s="162">
        <v>0</v>
      </c>
      <c r="R27" s="14"/>
      <c r="S27" s="14"/>
      <c r="T27" s="2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3:32" s="3" customFormat="1" ht="26.25" customHeight="1" x14ac:dyDescent="0.2">
      <c r="C28" s="103"/>
      <c r="D28" s="108" t="s">
        <v>253</v>
      </c>
      <c r="E28" s="104">
        <f t="shared" si="4"/>
        <v>60.594800000000006</v>
      </c>
      <c r="F28" s="104">
        <v>8.7797999999999998</v>
      </c>
      <c r="G28" s="104">
        <v>3.51</v>
      </c>
      <c r="H28" s="104">
        <v>3.5859999999999999</v>
      </c>
      <c r="I28" s="104">
        <v>5.26</v>
      </c>
      <c r="J28" s="104">
        <v>3.0760000000000005</v>
      </c>
      <c r="K28" s="104">
        <v>5.64</v>
      </c>
      <c r="L28" s="104">
        <v>7.0959999999999983</v>
      </c>
      <c r="M28" s="104">
        <v>3.3040000000000007</v>
      </c>
      <c r="N28" s="104">
        <v>6.8500000000000014</v>
      </c>
      <c r="O28" s="104">
        <v>5.5990000000000011</v>
      </c>
      <c r="P28" s="104">
        <v>4.5580000000000007</v>
      </c>
      <c r="Q28" s="105">
        <v>3.335999999999999</v>
      </c>
      <c r="R28" s="14"/>
      <c r="S28" s="14"/>
      <c r="T28" s="25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26.25" customHeight="1" x14ac:dyDescent="0.2">
      <c r="C29" s="103"/>
      <c r="D29" s="108" t="s">
        <v>275</v>
      </c>
      <c r="E29" s="104">
        <f t="shared" si="4"/>
        <v>8.4150000000000009</v>
      </c>
      <c r="F29" s="114">
        <v>0.74999999999999989</v>
      </c>
      <c r="G29" s="114">
        <v>0.19500000000000001</v>
      </c>
      <c r="H29" s="114">
        <v>1.175</v>
      </c>
      <c r="I29" s="114">
        <v>0.2</v>
      </c>
      <c r="J29" s="114">
        <v>0.3</v>
      </c>
      <c r="K29" s="114">
        <v>1.1000000000000001</v>
      </c>
      <c r="L29" s="114">
        <v>0.42500000000000004</v>
      </c>
      <c r="M29" s="114">
        <v>1.3</v>
      </c>
      <c r="N29" s="114">
        <v>1.01</v>
      </c>
      <c r="O29" s="114">
        <v>1.2400000000000002</v>
      </c>
      <c r="P29" s="104">
        <v>0.72</v>
      </c>
      <c r="Q29" s="162">
        <v>0</v>
      </c>
      <c r="R29" s="14"/>
      <c r="S29" s="14"/>
      <c r="T29" s="25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26.25" customHeight="1" x14ac:dyDescent="0.2">
      <c r="C30" s="103"/>
      <c r="D30" s="108" t="s">
        <v>256</v>
      </c>
      <c r="E30" s="104">
        <f t="shared" si="4"/>
        <v>6.6</v>
      </c>
      <c r="F30" s="104">
        <v>2.7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04">
        <v>3.9</v>
      </c>
      <c r="M30" s="161">
        <v>0</v>
      </c>
      <c r="N30" s="161">
        <v>0</v>
      </c>
      <c r="O30" s="161">
        <v>0</v>
      </c>
      <c r="P30" s="161">
        <v>0</v>
      </c>
      <c r="Q30" s="162">
        <v>0</v>
      </c>
      <c r="R30" s="14"/>
      <c r="S30" s="14"/>
      <c r="T30" s="2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3" customFormat="1" ht="26.25" customHeight="1" x14ac:dyDescent="0.2">
      <c r="C31" s="103"/>
      <c r="D31" s="108" t="s">
        <v>260</v>
      </c>
      <c r="E31" s="104">
        <f t="shared" si="4"/>
        <v>11.410000000000002</v>
      </c>
      <c r="F31" s="104">
        <v>9.11</v>
      </c>
      <c r="G31" s="104">
        <v>0.41</v>
      </c>
      <c r="H31" s="104">
        <v>0.16</v>
      </c>
      <c r="I31" s="104">
        <v>0.65</v>
      </c>
      <c r="J31" s="104">
        <v>0.1</v>
      </c>
      <c r="K31" s="104">
        <v>0.5</v>
      </c>
      <c r="L31" s="104">
        <v>0</v>
      </c>
      <c r="M31" s="104">
        <v>0.05</v>
      </c>
      <c r="N31" s="104">
        <v>0.23</v>
      </c>
      <c r="O31" s="104">
        <v>0.15000000000000002</v>
      </c>
      <c r="P31" s="104">
        <v>0.05</v>
      </c>
      <c r="Q31" s="162">
        <v>0</v>
      </c>
      <c r="R31" s="14"/>
      <c r="S31" s="14"/>
      <c r="T31" s="25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3:32" s="3" customFormat="1" ht="26.25" customHeight="1" x14ac:dyDescent="0.2">
      <c r="C32" s="103"/>
      <c r="D32" s="108" t="s">
        <v>285</v>
      </c>
      <c r="E32" s="104">
        <f t="shared" si="4"/>
        <v>10.090000000000002</v>
      </c>
      <c r="F32" s="104">
        <v>0.06</v>
      </c>
      <c r="G32" s="161">
        <v>0</v>
      </c>
      <c r="H32" s="161">
        <v>0</v>
      </c>
      <c r="I32" s="104">
        <v>2.09</v>
      </c>
      <c r="J32" s="104">
        <v>0.9</v>
      </c>
      <c r="K32" s="104">
        <v>1.4100000000000004</v>
      </c>
      <c r="L32" s="104">
        <v>0.82000000000000028</v>
      </c>
      <c r="M32" s="104">
        <v>0.68000000000000016</v>
      </c>
      <c r="N32" s="104">
        <v>0.39</v>
      </c>
      <c r="O32" s="104">
        <v>1.3150000000000006</v>
      </c>
      <c r="P32" s="104">
        <v>1.4250000000000003</v>
      </c>
      <c r="Q32" s="105">
        <v>1.0000000000000002</v>
      </c>
      <c r="R32" s="14"/>
      <c r="S32" s="14"/>
      <c r="T32" s="25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26.25" customHeight="1" x14ac:dyDescent="0.2">
      <c r="C33" s="103"/>
      <c r="D33" s="108" t="s">
        <v>258</v>
      </c>
      <c r="E33" s="104">
        <f t="shared" si="4"/>
        <v>0.49</v>
      </c>
      <c r="F33" s="161">
        <v>0</v>
      </c>
      <c r="G33" s="104">
        <v>0.05</v>
      </c>
      <c r="H33" s="161">
        <v>0</v>
      </c>
      <c r="I33" s="104">
        <v>0.2</v>
      </c>
      <c r="J33" s="104">
        <v>0.05</v>
      </c>
      <c r="K33" s="104">
        <v>0</v>
      </c>
      <c r="L33" s="104">
        <v>0.08</v>
      </c>
      <c r="M33" s="104">
        <v>0.11</v>
      </c>
      <c r="N33" s="161">
        <v>0</v>
      </c>
      <c r="O33" s="161">
        <v>0</v>
      </c>
      <c r="P33" s="161">
        <v>0</v>
      </c>
      <c r="Q33" s="162">
        <v>0</v>
      </c>
      <c r="R33" s="14"/>
      <c r="S33" s="14"/>
      <c r="T33" s="25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3" customFormat="1" ht="26.25" customHeight="1" x14ac:dyDescent="0.2">
      <c r="C34" s="103"/>
      <c r="D34" s="108" t="s">
        <v>263</v>
      </c>
      <c r="E34" s="104">
        <f t="shared" si="4"/>
        <v>3.665</v>
      </c>
      <c r="F34" s="104">
        <v>2.2000000000000002</v>
      </c>
      <c r="G34" s="104">
        <v>2.5000000000000001E-2</v>
      </c>
      <c r="H34" s="104">
        <v>0.06</v>
      </c>
      <c r="I34" s="104">
        <v>0.78</v>
      </c>
      <c r="J34" s="104">
        <v>0.15000000000000002</v>
      </c>
      <c r="K34" s="104">
        <v>0.05</v>
      </c>
      <c r="L34" s="163">
        <v>0</v>
      </c>
      <c r="M34" s="163">
        <v>0</v>
      </c>
      <c r="N34" s="104">
        <v>0.3</v>
      </c>
      <c r="O34" s="104">
        <v>0.1</v>
      </c>
      <c r="P34" s="163">
        <v>0</v>
      </c>
      <c r="Q34" s="164">
        <v>0</v>
      </c>
      <c r="R34" s="14"/>
      <c r="S34" s="14"/>
      <c r="T34" s="25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3:32" s="3" customFormat="1" ht="15" customHeight="1" x14ac:dyDescent="0.2">
      <c r="C35" s="103"/>
      <c r="D35" s="13" t="s">
        <v>27</v>
      </c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5"/>
      <c r="R35" s="14"/>
      <c r="S35" s="14"/>
      <c r="T35" s="25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2" customFormat="1" ht="30" customHeight="1" x14ac:dyDescent="0.2">
      <c r="C36" s="106"/>
      <c r="D36" s="107" t="s">
        <v>264</v>
      </c>
      <c r="E36" s="101">
        <f>E37+E38+E39</f>
        <v>64.864999999999995</v>
      </c>
      <c r="F36" s="101">
        <f t="shared" ref="F36:Q36" si="5">SUM(F37:F39)</f>
        <v>10.505000000000001</v>
      </c>
      <c r="G36" s="101">
        <f t="shared" si="5"/>
        <v>5.8100000000000005</v>
      </c>
      <c r="H36" s="101">
        <f t="shared" si="5"/>
        <v>4.03</v>
      </c>
      <c r="I36" s="101">
        <f t="shared" si="5"/>
        <v>5.1800000000000006</v>
      </c>
      <c r="J36" s="101">
        <f t="shared" si="5"/>
        <v>4.1000000000000005</v>
      </c>
      <c r="K36" s="101">
        <f t="shared" si="5"/>
        <v>3.96</v>
      </c>
      <c r="L36" s="101">
        <f t="shared" si="5"/>
        <v>12.210000000000003</v>
      </c>
      <c r="M36" s="101">
        <f>SUM(M37:M39)</f>
        <v>4.4000000000000004</v>
      </c>
      <c r="N36" s="101">
        <f t="shared" si="5"/>
        <v>3.92</v>
      </c>
      <c r="O36" s="101">
        <f t="shared" si="5"/>
        <v>3.9400000000000004</v>
      </c>
      <c r="P36" s="101">
        <f t="shared" si="5"/>
        <v>3.8499999999999996</v>
      </c>
      <c r="Q36" s="102">
        <f t="shared" si="5"/>
        <v>2.9600000000000004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3:32" s="3" customFormat="1" ht="27.75" customHeight="1" x14ac:dyDescent="0.2">
      <c r="C37" s="103"/>
      <c r="D37" s="116" t="s">
        <v>265</v>
      </c>
      <c r="E37" s="104">
        <f>SUM(F37:Q37)</f>
        <v>64.864999999999995</v>
      </c>
      <c r="F37" s="104">
        <v>10.505000000000001</v>
      </c>
      <c r="G37" s="104">
        <v>5.8100000000000005</v>
      </c>
      <c r="H37" s="104">
        <v>4.03</v>
      </c>
      <c r="I37" s="104">
        <v>5.1800000000000006</v>
      </c>
      <c r="J37" s="104">
        <v>4.1000000000000005</v>
      </c>
      <c r="K37" s="104">
        <v>3.96</v>
      </c>
      <c r="L37" s="104">
        <v>12.210000000000003</v>
      </c>
      <c r="M37" s="104">
        <v>4.4000000000000004</v>
      </c>
      <c r="N37" s="104">
        <v>3.92</v>
      </c>
      <c r="O37" s="104">
        <v>3.9400000000000004</v>
      </c>
      <c r="P37" s="104">
        <v>3.8499999999999996</v>
      </c>
      <c r="Q37" s="105">
        <v>2.9600000000000004</v>
      </c>
      <c r="R37" s="14"/>
      <c r="S37" s="32"/>
      <c r="T37" s="25"/>
      <c r="U37" s="32"/>
      <c r="V37" s="32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3" customFormat="1" ht="27.75" customHeight="1" x14ac:dyDescent="0.2">
      <c r="C38" s="103"/>
      <c r="D38" s="116" t="s">
        <v>286</v>
      </c>
      <c r="E38" s="161">
        <f>SUM(F38:Q38)</f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2">
        <v>0</v>
      </c>
      <c r="R38" s="14"/>
      <c r="S38" s="32"/>
      <c r="T38" s="25"/>
      <c r="U38" s="32"/>
      <c r="V38" s="32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3:32" s="3" customFormat="1" ht="27.75" customHeight="1" x14ac:dyDescent="0.2">
      <c r="C39" s="103"/>
      <c r="D39" s="116" t="s">
        <v>280</v>
      </c>
      <c r="E39" s="161">
        <f>SUM(F39:Q39)</f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2">
        <v>0</v>
      </c>
      <c r="R39" s="14"/>
      <c r="S39" s="32"/>
      <c r="T39" s="25"/>
      <c r="U39" s="32"/>
      <c r="V39" s="32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3" customFormat="1" ht="10.5" customHeight="1" x14ac:dyDescent="0.2">
      <c r="C40" s="2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1"/>
      <c r="R40" s="14"/>
      <c r="S40" s="32"/>
      <c r="T40" s="32"/>
      <c r="U40" s="32"/>
      <c r="V40" s="32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3:32" s="3" customFormat="1" ht="4.5" hidden="1" customHeight="1" x14ac:dyDescent="0.2">
      <c r="R41" s="14"/>
      <c r="S41" s="32"/>
      <c r="T41" s="32"/>
      <c r="U41" s="32"/>
      <c r="V41" s="32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8" customFormat="1" ht="14.25" customHeight="1" x14ac:dyDescent="0.2">
      <c r="D42" s="113" t="s">
        <v>287</v>
      </c>
      <c r="R42" s="27"/>
      <c r="S42" s="34"/>
      <c r="T42" s="34"/>
      <c r="U42" s="34"/>
      <c r="V42" s="34"/>
      <c r="W42" s="27"/>
      <c r="X42" s="27"/>
      <c r="Y42" s="27"/>
      <c r="Z42" s="27"/>
      <c r="AA42" s="27"/>
      <c r="AB42" s="27"/>
      <c r="AC42" s="27"/>
      <c r="AD42" s="27"/>
      <c r="AE42" s="27"/>
      <c r="AF42" s="27"/>
    </row>
    <row r="43" spans="3:32" s="3" customFormat="1" ht="14.25" customHeight="1" x14ac:dyDescent="0.2">
      <c r="C43" s="13"/>
      <c r="D43" s="113" t="s">
        <v>39</v>
      </c>
      <c r="R43" s="14"/>
      <c r="S43" s="32"/>
      <c r="T43" s="32"/>
      <c r="U43" s="32"/>
      <c r="V43" s="32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3" customFormat="1" ht="11.25" customHeight="1" x14ac:dyDescent="0.2">
      <c r="C44" s="13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R44" s="14"/>
      <c r="S44" s="32"/>
      <c r="T44" s="32"/>
      <c r="U44" s="32"/>
      <c r="V44" s="32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3:32" s="3" customFormat="1" ht="11.25" customHeight="1" x14ac:dyDescent="0.2">
      <c r="C45" s="13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R45" s="14"/>
      <c r="S45" s="32"/>
      <c r="T45" s="32"/>
      <c r="U45" s="32"/>
      <c r="V45" s="32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3" customFormat="1" ht="11.25" customHeight="1" x14ac:dyDescent="0.2">
      <c r="C46" s="1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R46" s="14"/>
      <c r="S46" s="32"/>
      <c r="T46" s="32"/>
      <c r="U46" s="32"/>
      <c r="V46" s="32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s="3" customFormat="1" ht="11.25" customHeight="1" x14ac:dyDescent="0.2">
      <c r="C47" s="1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R47" s="14"/>
      <c r="S47" s="32"/>
      <c r="T47" s="32"/>
      <c r="U47" s="32"/>
      <c r="V47" s="32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3:32" s="9" customFormat="1" ht="11.25" customHeight="1" x14ac:dyDescent="0.2">
      <c r="C48" s="11"/>
      <c r="J48" s="10"/>
      <c r="K48" s="10"/>
      <c r="L48" s="10"/>
      <c r="M48" s="10"/>
      <c r="N48" s="10"/>
      <c r="O48" s="10"/>
      <c r="P48" s="10"/>
      <c r="R48" s="14"/>
      <c r="S48" s="32"/>
      <c r="T48" s="32"/>
      <c r="U48" s="32"/>
      <c r="V48" s="32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4:32" s="3" customFormat="1" ht="11.25" customHeight="1" x14ac:dyDescent="0.2">
      <c r="D49" s="9"/>
      <c r="E49" s="9"/>
      <c r="F49" s="9"/>
      <c r="G49" s="14"/>
      <c r="R49" s="14"/>
      <c r="S49" s="32"/>
      <c r="T49" s="32"/>
      <c r="U49" s="32"/>
      <c r="V49" s="32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4:32" s="3" customFormat="1" ht="14.25" x14ac:dyDescent="0.2">
      <c r="D50" s="9"/>
      <c r="E50" s="9"/>
      <c r="F50" s="9"/>
      <c r="G50" s="14"/>
      <c r="R50" s="14"/>
      <c r="S50" s="32"/>
      <c r="T50" s="32"/>
      <c r="U50" s="32"/>
      <c r="V50" s="32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4:32" s="3" customFormat="1" ht="14.25" x14ac:dyDescent="0.2">
      <c r="D51" s="9"/>
      <c r="E51" s="9"/>
      <c r="F51" s="9"/>
      <c r="G51" s="14"/>
      <c r="R51" s="14"/>
      <c r="S51" s="32"/>
      <c r="T51" s="32"/>
      <c r="U51" s="32"/>
      <c r="V51" s="32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4:32" s="3" customFormat="1" ht="14.25" x14ac:dyDescent="0.2">
      <c r="D52" s="9" t="s">
        <v>269</v>
      </c>
      <c r="E52" s="9">
        <f>+E9</f>
        <v>17796.236500000003</v>
      </c>
      <c r="F52" s="9">
        <f>ROUND(E52/E$56*100,2)</f>
        <v>84.86</v>
      </c>
      <c r="G52" s="14"/>
      <c r="R52" s="14"/>
      <c r="S52" s="32"/>
      <c r="T52" s="9" t="s">
        <v>269</v>
      </c>
      <c r="U52" s="9">
        <f>+E9</f>
        <v>17796.236500000003</v>
      </c>
      <c r="V52" s="32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4:32" s="3" customFormat="1" ht="14.25" x14ac:dyDescent="0.2">
      <c r="D53" s="9" t="s">
        <v>270</v>
      </c>
      <c r="E53" s="9">
        <f>+E23</f>
        <v>3109.6667999999991</v>
      </c>
      <c r="F53" s="9">
        <f>ROUND(E53/E$56*100,2)</f>
        <v>14.83</v>
      </c>
      <c r="G53" s="14"/>
      <c r="R53" s="14"/>
      <c r="S53" s="32"/>
      <c r="T53" s="9" t="s">
        <v>270</v>
      </c>
      <c r="U53" s="9">
        <f>+E23</f>
        <v>3109.6667999999991</v>
      </c>
      <c r="V53" s="32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4:32" s="3" customFormat="1" ht="14.25" x14ac:dyDescent="0.2">
      <c r="D54" s="9" t="s">
        <v>271</v>
      </c>
      <c r="E54" s="9">
        <f>+E36</f>
        <v>64.864999999999995</v>
      </c>
      <c r="F54" s="9">
        <f>ROUND(E54/E$56*100,2)</f>
        <v>0.31</v>
      </c>
      <c r="G54" s="14"/>
      <c r="R54" s="14"/>
      <c r="S54" s="32"/>
      <c r="T54" s="9" t="s">
        <v>271</v>
      </c>
      <c r="U54" s="9">
        <f>+E36</f>
        <v>64.864999999999995</v>
      </c>
      <c r="V54" s="32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4:32" s="3" customFormat="1" ht="14.25" x14ac:dyDescent="0.2">
      <c r="D55" s="9" t="s">
        <v>277</v>
      </c>
      <c r="E55" s="9">
        <v>0</v>
      </c>
      <c r="F55" s="9">
        <f>ROUND(E55/E$56*100,2)</f>
        <v>0</v>
      </c>
      <c r="G55" s="14"/>
      <c r="R55" s="14"/>
      <c r="S55" s="32"/>
      <c r="T55" s="9"/>
      <c r="U55" s="9">
        <f>SUM(U52:U54)</f>
        <v>20970.768300000003</v>
      </c>
      <c r="V55" s="32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4:32" s="3" customFormat="1" ht="14.25" x14ac:dyDescent="0.2">
      <c r="D56" s="9"/>
      <c r="E56" s="9">
        <f>SUM(E52:E55)</f>
        <v>20970.768300000003</v>
      </c>
      <c r="F56" s="9"/>
      <c r="G56" s="14"/>
      <c r="R56" s="14"/>
      <c r="S56" s="32"/>
      <c r="T56" s="32"/>
      <c r="U56" s="32"/>
      <c r="V56" s="32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4:32" s="3" customFormat="1" ht="14.25" x14ac:dyDescent="0.2">
      <c r="D57" s="9"/>
      <c r="E57" s="9"/>
      <c r="F57" s="9"/>
      <c r="G57" s="14"/>
      <c r="R57" s="14"/>
      <c r="S57" s="32"/>
      <c r="T57" s="32"/>
      <c r="U57" s="32"/>
      <c r="V57" s="32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4:32" x14ac:dyDescent="0.2">
      <c r="D58" s="11"/>
      <c r="E58" s="11"/>
      <c r="F58" s="11"/>
      <c r="G58" s="15"/>
      <c r="R58" s="15"/>
      <c r="S58" s="33"/>
      <c r="T58" s="33"/>
      <c r="U58" s="33"/>
      <c r="V58" s="33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4:32" x14ac:dyDescent="0.2">
      <c r="D59" s="15"/>
      <c r="E59" s="15"/>
      <c r="F59" s="15"/>
      <c r="G59" s="15"/>
      <c r="R59" s="15"/>
      <c r="S59" s="33"/>
      <c r="T59" s="33"/>
      <c r="U59" s="33"/>
      <c r="V59" s="33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4:32" x14ac:dyDescent="0.2">
      <c r="D60" s="15"/>
      <c r="E60" s="15"/>
      <c r="F60" s="15"/>
      <c r="G60" s="15"/>
      <c r="R60" s="15"/>
      <c r="S60" s="33"/>
      <c r="T60" s="33"/>
      <c r="U60" s="33"/>
      <c r="V60" s="33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4:32" x14ac:dyDescent="0.2">
      <c r="R61" s="15"/>
      <c r="S61" s="33"/>
      <c r="T61" s="33"/>
      <c r="U61" s="33"/>
      <c r="V61" s="33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4:32" x14ac:dyDescent="0.2">
      <c r="R62" s="15"/>
      <c r="S62" s="33"/>
      <c r="T62" s="33"/>
      <c r="U62" s="33"/>
      <c r="V62" s="33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4:32" x14ac:dyDescent="0.2">
      <c r="R63" s="15"/>
      <c r="S63" s="33"/>
      <c r="T63" s="33"/>
      <c r="U63" s="33"/>
      <c r="V63" s="33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4:32" x14ac:dyDescent="0.2">
      <c r="R64" s="15"/>
      <c r="S64" s="33"/>
      <c r="T64" s="33"/>
      <c r="U64" s="33"/>
      <c r="V64" s="33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4:32" x14ac:dyDescent="0.2">
      <c r="R65" s="15"/>
      <c r="S65" s="33"/>
      <c r="T65" s="33"/>
      <c r="U65" s="33"/>
      <c r="V65" s="33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4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4:32" x14ac:dyDescent="0.2"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4:32" x14ac:dyDescent="0.2"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4:32" x14ac:dyDescent="0.2"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4:32" x14ac:dyDescent="0.2"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4:32" x14ac:dyDescent="0.2"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4:32" x14ac:dyDescent="0.2"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4:32" x14ac:dyDescent="0.2"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4:32" x14ac:dyDescent="0.2"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4:32" x14ac:dyDescent="0.2"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4:32" x14ac:dyDescent="0.2"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4:32" x14ac:dyDescent="0.2">
      <c r="D77" s="113" t="s">
        <v>288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</sheetData>
  <mergeCells count="4"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C1:AF66"/>
  <sheetViews>
    <sheetView showGridLines="0" topLeftCell="A4" zoomScale="80" zoomScaleNormal="80" workbookViewId="0">
      <selection activeCell="G33" sqref="G33"/>
    </sheetView>
  </sheetViews>
  <sheetFormatPr baseColWidth="10" defaultColWidth="9.140625" defaultRowHeight="12.75" x14ac:dyDescent="0.2"/>
  <cols>
    <col min="1" max="1" width="2.28515625" style="13" customWidth="1"/>
    <col min="2" max="2" width="2.42578125" style="13" customWidth="1"/>
    <col min="3" max="3" width="0.85546875" style="13" customWidth="1"/>
    <col min="4" max="4" width="28.5703125" style="13" customWidth="1"/>
    <col min="5" max="5" width="18" style="13" customWidth="1"/>
    <col min="6" max="6" width="13.85546875" style="13" customWidth="1"/>
    <col min="7" max="7" width="14" style="13" customWidth="1"/>
    <col min="8" max="8" width="13.85546875" style="13" customWidth="1"/>
    <col min="9" max="9" width="14" style="13" customWidth="1"/>
    <col min="10" max="10" width="13.85546875" style="13" customWidth="1"/>
    <col min="11" max="11" width="13.28515625" style="13" customWidth="1"/>
    <col min="12" max="12" width="13.42578125" style="13" customWidth="1"/>
    <col min="13" max="13" width="14.140625" style="13" customWidth="1"/>
    <col min="14" max="14" width="14" style="13" customWidth="1"/>
    <col min="15" max="15" width="13.5703125" style="13" customWidth="1"/>
    <col min="16" max="17" width="13.5703125" style="13" bestFit="1" customWidth="1"/>
    <col min="18" max="20" width="9.140625" style="13"/>
    <col min="21" max="21" width="11.7109375" style="13" customWidth="1"/>
    <col min="22" max="16384" width="9.140625" style="13"/>
  </cols>
  <sheetData>
    <row r="1" spans="3:32" x14ac:dyDescent="0.2"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3:32" s="97" customFormat="1" ht="30.75" customHeight="1" x14ac:dyDescent="0.2">
      <c r="C2" s="201" t="s">
        <v>289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3:32" s="1" customFormat="1" ht="19.5" customHeight="1" x14ac:dyDescent="0.2">
      <c r="C3" s="193" t="s">
        <v>238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3:32" s="1" customFormat="1" ht="15.75" customHeight="1" x14ac:dyDescent="0.2"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3:32" s="2" customFormat="1" ht="38.25" customHeight="1" x14ac:dyDescent="0.2">
      <c r="C5" s="194" t="s">
        <v>239</v>
      </c>
      <c r="D5" s="199"/>
      <c r="E5" s="98" t="s">
        <v>3</v>
      </c>
      <c r="F5" s="98" t="s">
        <v>4</v>
      </c>
      <c r="G5" s="98" t="s">
        <v>5</v>
      </c>
      <c r="H5" s="98" t="s">
        <v>6</v>
      </c>
      <c r="I5" s="98" t="s">
        <v>240</v>
      </c>
      <c r="J5" s="98" t="s">
        <v>8</v>
      </c>
      <c r="K5" s="98" t="s">
        <v>9</v>
      </c>
      <c r="L5" s="98" t="s">
        <v>10</v>
      </c>
      <c r="M5" s="98" t="s">
        <v>11</v>
      </c>
      <c r="N5" s="98" t="s">
        <v>12</v>
      </c>
      <c r="O5" s="98" t="s">
        <v>13</v>
      </c>
      <c r="P5" s="98" t="s">
        <v>14</v>
      </c>
      <c r="Q5" s="98" t="s">
        <v>15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</row>
    <row r="6" spans="3:32" s="2" customFormat="1" ht="11.25" customHeight="1" x14ac:dyDescent="0.2">
      <c r="C6" s="9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0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3:32" s="2" customFormat="1" ht="15" customHeight="1" x14ac:dyDescent="0.2">
      <c r="C7" s="196" t="s">
        <v>3</v>
      </c>
      <c r="D7" s="197"/>
      <c r="E7" s="101">
        <f>E9</f>
        <v>1099.2019999999998</v>
      </c>
      <c r="F7" s="101">
        <f t="shared" ref="F7:P7" si="0">F9</f>
        <v>92.422999999999973</v>
      </c>
      <c r="G7" s="101">
        <f t="shared" si="0"/>
        <v>65.115000000000009</v>
      </c>
      <c r="H7" s="101">
        <f t="shared" si="0"/>
        <v>56.180999999999997</v>
      </c>
      <c r="I7" s="101">
        <f t="shared" si="0"/>
        <v>69.551000000000016</v>
      </c>
      <c r="J7" s="101">
        <f t="shared" si="0"/>
        <v>121.82799999999999</v>
      </c>
      <c r="K7" s="101">
        <f t="shared" si="0"/>
        <v>95.12700000000001</v>
      </c>
      <c r="L7" s="101">
        <f t="shared" si="0"/>
        <v>149.01599999999999</v>
      </c>
      <c r="M7" s="101">
        <f t="shared" si="0"/>
        <v>78.236999999999981</v>
      </c>
      <c r="N7" s="101">
        <f t="shared" si="0"/>
        <v>84.74199999999999</v>
      </c>
      <c r="O7" s="101">
        <f t="shared" si="0"/>
        <v>99.463000000000036</v>
      </c>
      <c r="P7" s="101">
        <f t="shared" si="0"/>
        <v>101.017</v>
      </c>
      <c r="Q7" s="102">
        <f>Q9</f>
        <v>86.50200000000001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3:32" s="3" customFormat="1" ht="11.25" customHeight="1" x14ac:dyDescent="0.2">
      <c r="C8" s="103"/>
      <c r="D8" s="1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5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3:32" s="2" customFormat="1" ht="30" customHeight="1" x14ac:dyDescent="0.2">
      <c r="C9" s="106"/>
      <c r="D9" s="107" t="s">
        <v>241</v>
      </c>
      <c r="E9" s="101">
        <f>SUM(E10:E27)</f>
        <v>1099.2019999999998</v>
      </c>
      <c r="F9" s="101">
        <f t="shared" ref="F9:P9" si="1">SUM(F10:F27)</f>
        <v>92.422999999999973</v>
      </c>
      <c r="G9" s="101">
        <f t="shared" si="1"/>
        <v>65.115000000000009</v>
      </c>
      <c r="H9" s="101">
        <f t="shared" si="1"/>
        <v>56.180999999999997</v>
      </c>
      <c r="I9" s="101">
        <f t="shared" si="1"/>
        <v>69.551000000000016</v>
      </c>
      <c r="J9" s="101">
        <f t="shared" si="1"/>
        <v>121.82799999999999</v>
      </c>
      <c r="K9" s="101">
        <f t="shared" si="1"/>
        <v>95.12700000000001</v>
      </c>
      <c r="L9" s="101">
        <f>SUM(L10:L27)</f>
        <v>149.01599999999999</v>
      </c>
      <c r="M9" s="101">
        <f t="shared" si="1"/>
        <v>78.236999999999981</v>
      </c>
      <c r="N9" s="101">
        <f t="shared" si="1"/>
        <v>84.74199999999999</v>
      </c>
      <c r="O9" s="101">
        <f t="shared" si="1"/>
        <v>99.463000000000036</v>
      </c>
      <c r="P9" s="101">
        <f t="shared" si="1"/>
        <v>101.017</v>
      </c>
      <c r="Q9" s="102">
        <f>SUM(Q10:Q27)</f>
        <v>86.50200000000001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3:32" s="3" customFormat="1" ht="25.5" customHeight="1" x14ac:dyDescent="0.2">
      <c r="C10" s="103"/>
      <c r="D10" s="108" t="s">
        <v>290</v>
      </c>
      <c r="E10" s="104">
        <f>SUM(F10:Q10)</f>
        <v>102.83799999999999</v>
      </c>
      <c r="F10" s="104">
        <v>8.5759999999999952</v>
      </c>
      <c r="G10" s="104">
        <v>8.2189999999999976</v>
      </c>
      <c r="H10" s="104">
        <v>9.4959999999999951</v>
      </c>
      <c r="I10" s="104">
        <v>7.4300000000000006</v>
      </c>
      <c r="J10" s="104">
        <v>4.2799999999999985</v>
      </c>
      <c r="K10" s="104">
        <v>8.4770000000000003</v>
      </c>
      <c r="L10" s="104">
        <v>11.306999999999999</v>
      </c>
      <c r="M10" s="104">
        <v>4.5899999999999954</v>
      </c>
      <c r="N10" s="104">
        <v>8.4279999999999973</v>
      </c>
      <c r="O10" s="104">
        <v>14.474000000000004</v>
      </c>
      <c r="P10" s="104">
        <v>9.694999999999995</v>
      </c>
      <c r="Q10" s="105">
        <v>7.8660000000000014</v>
      </c>
      <c r="R10" s="14"/>
      <c r="S10" s="25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3:32" s="3" customFormat="1" ht="25.5" customHeight="1" x14ac:dyDescent="0.2">
      <c r="C11" s="103"/>
      <c r="D11" s="108" t="s">
        <v>291</v>
      </c>
      <c r="E11" s="104">
        <f t="shared" ref="E11:E26" si="2">SUM(F11:Q11)</f>
        <v>88.159999999999982</v>
      </c>
      <c r="F11" s="104">
        <v>7.6289999999999969</v>
      </c>
      <c r="G11" s="104">
        <v>3.0129999999999999</v>
      </c>
      <c r="H11" s="104">
        <v>4.2319999999999984</v>
      </c>
      <c r="I11" s="104">
        <v>3.395</v>
      </c>
      <c r="J11" s="104">
        <v>9.2259999999999991</v>
      </c>
      <c r="K11" s="104">
        <v>9.3040000000000003</v>
      </c>
      <c r="L11" s="104">
        <v>16.218999999999998</v>
      </c>
      <c r="M11" s="104">
        <v>6.8449999999999998</v>
      </c>
      <c r="N11" s="104">
        <v>9.990000000000002</v>
      </c>
      <c r="O11" s="104">
        <v>6.9979999999999984</v>
      </c>
      <c r="P11" s="104">
        <v>6.0419999999999972</v>
      </c>
      <c r="Q11" s="105">
        <v>5.2670000000000012</v>
      </c>
      <c r="R11" s="14"/>
      <c r="S11" s="2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3:32" s="3" customFormat="1" ht="25.5" customHeight="1" x14ac:dyDescent="0.2">
      <c r="C12" s="103"/>
      <c r="D12" s="108" t="s">
        <v>292</v>
      </c>
      <c r="E12" s="104">
        <f t="shared" si="2"/>
        <v>51.317</v>
      </c>
      <c r="F12" s="104">
        <v>6.5060000000000002</v>
      </c>
      <c r="G12" s="104">
        <v>2.2379999999999995</v>
      </c>
      <c r="H12" s="104">
        <v>1.8079999999999998</v>
      </c>
      <c r="I12" s="104">
        <v>2.3370000000000006</v>
      </c>
      <c r="J12" s="104">
        <v>10.341000000000003</v>
      </c>
      <c r="K12" s="104">
        <v>11.282999999999999</v>
      </c>
      <c r="L12" s="104">
        <v>7.4729999999999972</v>
      </c>
      <c r="M12" s="104">
        <v>2.4099999999999993</v>
      </c>
      <c r="N12" s="104">
        <v>1.8310000000000002</v>
      </c>
      <c r="O12" s="104">
        <v>1.7190000000000001</v>
      </c>
      <c r="P12" s="104">
        <v>1.724</v>
      </c>
      <c r="Q12" s="105">
        <v>1.6470000000000002</v>
      </c>
      <c r="R12" s="14"/>
      <c r="S12" s="2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3:32" s="3" customFormat="1" ht="25.5" customHeight="1" x14ac:dyDescent="0.2">
      <c r="C13" s="103"/>
      <c r="D13" s="108" t="s">
        <v>293</v>
      </c>
      <c r="E13" s="104">
        <f t="shared" si="2"/>
        <v>40.328999999999994</v>
      </c>
      <c r="F13" s="104">
        <v>2.4410000000000003</v>
      </c>
      <c r="G13" s="104">
        <v>2.3890000000000002</v>
      </c>
      <c r="H13" s="104">
        <v>2.5820000000000007</v>
      </c>
      <c r="I13" s="104">
        <v>2.637</v>
      </c>
      <c r="J13" s="104">
        <v>8.2789999999999981</v>
      </c>
      <c r="K13" s="104">
        <v>3.0580000000000012</v>
      </c>
      <c r="L13" s="104">
        <v>5.9579999999999984</v>
      </c>
      <c r="M13" s="104">
        <v>2.5150000000000006</v>
      </c>
      <c r="N13" s="104">
        <v>2.4709999999999996</v>
      </c>
      <c r="O13" s="104">
        <v>2.6099999999999994</v>
      </c>
      <c r="P13" s="104">
        <v>2.7329999999999997</v>
      </c>
      <c r="Q13" s="105">
        <v>2.6560000000000001</v>
      </c>
      <c r="R13" s="14"/>
      <c r="S13" s="2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3:32" s="3" customFormat="1" ht="25.5" customHeight="1" x14ac:dyDescent="0.2">
      <c r="C14" s="103"/>
      <c r="D14" s="108" t="s">
        <v>294</v>
      </c>
      <c r="E14" s="104">
        <f t="shared" si="2"/>
        <v>70.143999999999991</v>
      </c>
      <c r="F14" s="104">
        <v>7.7170000000000005</v>
      </c>
      <c r="G14" s="104">
        <v>0.90400000000000036</v>
      </c>
      <c r="H14" s="104">
        <v>0.81400000000000028</v>
      </c>
      <c r="I14" s="104">
        <v>2.7110000000000003</v>
      </c>
      <c r="J14" s="104">
        <v>2.6329999999999996</v>
      </c>
      <c r="K14" s="104">
        <v>2.8140000000000001</v>
      </c>
      <c r="L14" s="104">
        <v>18.251999999999995</v>
      </c>
      <c r="M14" s="104">
        <v>12.405999999999999</v>
      </c>
      <c r="N14" s="104">
        <v>4.5769999999999991</v>
      </c>
      <c r="O14" s="104">
        <v>9.6780000000000008</v>
      </c>
      <c r="P14" s="104">
        <v>4.222999999999999</v>
      </c>
      <c r="Q14" s="105">
        <v>3.4149999999999987</v>
      </c>
      <c r="R14" s="14"/>
      <c r="S14" s="2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3:32" s="3" customFormat="1" ht="25.5" customHeight="1" x14ac:dyDescent="0.2">
      <c r="C15" s="103"/>
      <c r="D15" s="108" t="s">
        <v>295</v>
      </c>
      <c r="E15" s="104">
        <f t="shared" si="2"/>
        <v>32.286000000000001</v>
      </c>
      <c r="F15" s="104">
        <v>1.5030000000000001</v>
      </c>
      <c r="G15" s="104">
        <v>0.89100000000000024</v>
      </c>
      <c r="H15" s="104">
        <v>0.12200000000000001</v>
      </c>
      <c r="I15" s="104">
        <v>0.1</v>
      </c>
      <c r="J15" s="104">
        <v>4.2250000000000005</v>
      </c>
      <c r="K15" s="104">
        <v>4.2480000000000002</v>
      </c>
      <c r="L15" s="104">
        <v>6.9879999999999987</v>
      </c>
      <c r="M15" s="104">
        <v>4.3719999999999999</v>
      </c>
      <c r="N15" s="104">
        <v>6.4909999999999988</v>
      </c>
      <c r="O15" s="104">
        <v>2.6339999999999995</v>
      </c>
      <c r="P15" s="104">
        <v>0.61</v>
      </c>
      <c r="Q15" s="105">
        <v>0.10200000000000001</v>
      </c>
      <c r="R15" s="14"/>
      <c r="S15" s="2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3:32" s="3" customFormat="1" ht="25.5" customHeight="1" x14ac:dyDescent="0.2">
      <c r="C16" s="103"/>
      <c r="D16" s="108" t="s">
        <v>296</v>
      </c>
      <c r="E16" s="104">
        <f t="shared" si="2"/>
        <v>43.711999999999989</v>
      </c>
      <c r="F16" s="104">
        <v>3.8289999999999997</v>
      </c>
      <c r="G16" s="104">
        <v>5.722999999999999</v>
      </c>
      <c r="H16" s="104">
        <v>2.2730000000000001</v>
      </c>
      <c r="I16" s="104">
        <v>5.1979999999999986</v>
      </c>
      <c r="J16" s="104">
        <v>1.8110000000000004</v>
      </c>
      <c r="K16" s="104">
        <v>1.5220000000000002</v>
      </c>
      <c r="L16" s="104">
        <v>1.6030000000000004</v>
      </c>
      <c r="M16" s="104">
        <v>4.056</v>
      </c>
      <c r="N16" s="104">
        <v>1.8060000000000003</v>
      </c>
      <c r="O16" s="104">
        <v>2.0290000000000004</v>
      </c>
      <c r="P16" s="104">
        <v>8.6859999999999928</v>
      </c>
      <c r="Q16" s="105">
        <v>5.1760000000000002</v>
      </c>
      <c r="R16" s="14"/>
      <c r="S16" s="25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3:32" s="3" customFormat="1" ht="25.5" customHeight="1" x14ac:dyDescent="0.2">
      <c r="C17" s="103"/>
      <c r="D17" s="108" t="s">
        <v>297</v>
      </c>
      <c r="E17" s="104">
        <f t="shared" si="2"/>
        <v>51.364000000000011</v>
      </c>
      <c r="F17" s="104">
        <v>4.379999999999999</v>
      </c>
      <c r="G17" s="104">
        <v>1.756</v>
      </c>
      <c r="H17" s="104">
        <v>1.8440000000000003</v>
      </c>
      <c r="I17" s="104">
        <v>0.11000000000000001</v>
      </c>
      <c r="J17" s="104">
        <v>0.83500000000000008</v>
      </c>
      <c r="K17" s="104">
        <v>7.8759999999999986</v>
      </c>
      <c r="L17" s="104">
        <v>7.2240000000000002</v>
      </c>
      <c r="M17" s="104">
        <v>2.7819999999999987</v>
      </c>
      <c r="N17" s="104">
        <v>7.2110000000000012</v>
      </c>
      <c r="O17" s="104">
        <v>8.6170000000000009</v>
      </c>
      <c r="P17" s="104">
        <v>4.7660000000000018</v>
      </c>
      <c r="Q17" s="105">
        <v>3.9629999999999992</v>
      </c>
      <c r="R17" s="14"/>
      <c r="S17" s="2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3:32" s="3" customFormat="1" ht="25.5" customHeight="1" x14ac:dyDescent="0.2">
      <c r="C18" s="103"/>
      <c r="D18" s="108" t="s">
        <v>298</v>
      </c>
      <c r="E18" s="104">
        <f t="shared" si="2"/>
        <v>41.226999999999997</v>
      </c>
      <c r="F18" s="104">
        <v>4.8989999999999991</v>
      </c>
      <c r="G18" s="104">
        <v>6.0000000000000001E-3</v>
      </c>
      <c r="H18" s="104">
        <v>1.2E-2</v>
      </c>
      <c r="I18" s="104">
        <v>4.3350000000000009</v>
      </c>
      <c r="J18" s="104">
        <v>11.473999999999998</v>
      </c>
      <c r="K18" s="104">
        <v>6.2239999999999993</v>
      </c>
      <c r="L18" s="104">
        <v>8.4789999999999992</v>
      </c>
      <c r="M18" s="104">
        <v>2.3899999999999997</v>
      </c>
      <c r="N18" s="104">
        <v>2.4979999999999993</v>
      </c>
      <c r="O18" s="104">
        <v>0.43100000000000016</v>
      </c>
      <c r="P18" s="104">
        <v>0.29500000000000015</v>
      </c>
      <c r="Q18" s="105">
        <v>0.184</v>
      </c>
      <c r="R18" s="14"/>
      <c r="S18" s="2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3:32" s="3" customFormat="1" ht="25.5" customHeight="1" x14ac:dyDescent="0.2">
      <c r="C19" s="103"/>
      <c r="D19" s="108" t="s">
        <v>299</v>
      </c>
      <c r="E19" s="104">
        <f t="shared" si="2"/>
        <v>30.786999999999999</v>
      </c>
      <c r="F19" s="104">
        <v>0.6000000000000002</v>
      </c>
      <c r="G19" s="104">
        <v>3.7970000000000002</v>
      </c>
      <c r="H19" s="104">
        <v>0.88400000000000034</v>
      </c>
      <c r="I19" s="104">
        <v>2.1059999999999994</v>
      </c>
      <c r="J19" s="104">
        <v>9.5069999999999997</v>
      </c>
      <c r="K19" s="104">
        <v>5.5539999999999994</v>
      </c>
      <c r="L19" s="104">
        <v>0.92900000000000027</v>
      </c>
      <c r="M19" s="104">
        <v>0.55600000000000027</v>
      </c>
      <c r="N19" s="104">
        <v>1.778999999999999</v>
      </c>
      <c r="O19" s="104">
        <v>3.968</v>
      </c>
      <c r="P19" s="104">
        <v>0.3590000000000001</v>
      </c>
      <c r="Q19" s="105">
        <v>0.74800000000000033</v>
      </c>
      <c r="R19" s="14"/>
      <c r="S19" s="25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3:32" s="3" customFormat="1" ht="25.5" customHeight="1" x14ac:dyDescent="0.2">
      <c r="C20" s="103"/>
      <c r="D20" s="108" t="s">
        <v>300</v>
      </c>
      <c r="E20" s="104">
        <f t="shared" si="2"/>
        <v>43.338000000000001</v>
      </c>
      <c r="F20" s="104">
        <v>7.8780000000000028</v>
      </c>
      <c r="G20" s="104">
        <v>4.407</v>
      </c>
      <c r="H20" s="104">
        <v>4.5279999999999996</v>
      </c>
      <c r="I20" s="104">
        <v>1.4960000000000004</v>
      </c>
      <c r="J20" s="104">
        <v>3.4669999999999987</v>
      </c>
      <c r="K20" s="104">
        <v>7.1400000000000015</v>
      </c>
      <c r="L20" s="104">
        <v>3.0589999999999997</v>
      </c>
      <c r="M20" s="104">
        <v>2.5719999999999996</v>
      </c>
      <c r="N20" s="104">
        <v>3.82</v>
      </c>
      <c r="O20" s="104">
        <v>1.677</v>
      </c>
      <c r="P20" s="104">
        <v>1.4150000000000005</v>
      </c>
      <c r="Q20" s="105">
        <v>1.8790000000000002</v>
      </c>
      <c r="R20" s="14"/>
      <c r="S20" s="2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3:32" s="3" customFormat="1" ht="25.5" customHeight="1" x14ac:dyDescent="0.2">
      <c r="C21" s="103"/>
      <c r="D21" s="108" t="s">
        <v>301</v>
      </c>
      <c r="E21" s="104">
        <f t="shared" si="2"/>
        <v>56.997</v>
      </c>
      <c r="F21" s="104">
        <v>5.2600000000000007</v>
      </c>
      <c r="G21" s="104">
        <v>0.77900000000000014</v>
      </c>
      <c r="H21" s="161">
        <v>0</v>
      </c>
      <c r="I21" s="104">
        <v>5.0169999999999995</v>
      </c>
      <c r="J21" s="104">
        <v>8.02</v>
      </c>
      <c r="K21" s="104">
        <v>6.8069999999999986</v>
      </c>
      <c r="L21" s="104">
        <v>6.0769999999999973</v>
      </c>
      <c r="M21" s="104">
        <v>4.367</v>
      </c>
      <c r="N21" s="104">
        <v>0.27</v>
      </c>
      <c r="O21" s="104">
        <v>1.6759999999999993</v>
      </c>
      <c r="P21" s="104">
        <v>8.9479999999999986</v>
      </c>
      <c r="Q21" s="105">
        <v>9.7759999999999998</v>
      </c>
      <c r="R21" s="14"/>
      <c r="S21" s="25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3:32" s="3" customFormat="1" ht="25.5" customHeight="1" x14ac:dyDescent="0.2">
      <c r="C22" s="103"/>
      <c r="D22" s="108" t="s">
        <v>302</v>
      </c>
      <c r="E22" s="104">
        <f t="shared" si="2"/>
        <v>2.5640000000000001</v>
      </c>
      <c r="F22" s="104">
        <v>0.03</v>
      </c>
      <c r="G22" s="104">
        <v>1.2689999999999999</v>
      </c>
      <c r="H22" s="104">
        <v>5.5000000000000007E-2</v>
      </c>
      <c r="I22" s="104">
        <v>0.27800000000000002</v>
      </c>
      <c r="J22" s="104">
        <v>0.13700000000000001</v>
      </c>
      <c r="K22" s="104">
        <v>7.0000000000000007E-2</v>
      </c>
      <c r="L22" s="104">
        <v>5.7999999999999996E-2</v>
      </c>
      <c r="M22" s="104">
        <v>0.03</v>
      </c>
      <c r="N22" s="104">
        <v>9.4E-2</v>
      </c>
      <c r="O22" s="104">
        <v>7.9000000000000001E-2</v>
      </c>
      <c r="P22" s="104">
        <v>0.29800000000000004</v>
      </c>
      <c r="Q22" s="105">
        <v>0.16600000000000001</v>
      </c>
      <c r="R22" s="14"/>
      <c r="S22" s="25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3:32" s="3" customFormat="1" ht="25.5" customHeight="1" x14ac:dyDescent="0.2">
      <c r="C23" s="103"/>
      <c r="D23" s="108" t="s">
        <v>303</v>
      </c>
      <c r="E23" s="104">
        <f t="shared" si="2"/>
        <v>1.9610000000000001</v>
      </c>
      <c r="F23" s="104">
        <v>8.0000000000000002E-3</v>
      </c>
      <c r="G23" s="104">
        <v>2.0999999999999998E-2</v>
      </c>
      <c r="H23" s="104">
        <v>3.0000000000000002E-2</v>
      </c>
      <c r="I23" s="104">
        <v>0.15600000000000003</v>
      </c>
      <c r="J23" s="104">
        <v>6.4000000000000001E-2</v>
      </c>
      <c r="K23" s="161">
        <v>0</v>
      </c>
      <c r="L23" s="104">
        <v>9.0999999999999998E-2</v>
      </c>
      <c r="M23" s="104">
        <v>6.7000000000000004E-2</v>
      </c>
      <c r="N23" s="104">
        <v>0.28700000000000003</v>
      </c>
      <c r="O23" s="104">
        <v>0.67800000000000016</v>
      </c>
      <c r="P23" s="104">
        <v>0.28300000000000003</v>
      </c>
      <c r="Q23" s="105">
        <v>0.27600000000000002</v>
      </c>
      <c r="R23" s="14"/>
      <c r="S23" s="25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3:32" s="3" customFormat="1" ht="25.5" customHeight="1" x14ac:dyDescent="0.2">
      <c r="C24" s="103"/>
      <c r="D24" s="108" t="s">
        <v>304</v>
      </c>
      <c r="E24" s="104">
        <f t="shared" si="2"/>
        <v>31.285</v>
      </c>
      <c r="F24" s="161">
        <v>0</v>
      </c>
      <c r="G24" s="104">
        <v>7.2510000000000012</v>
      </c>
      <c r="H24" s="104">
        <v>0.155</v>
      </c>
      <c r="I24" s="104">
        <v>1.0840000000000001</v>
      </c>
      <c r="J24" s="104">
        <v>5.8870000000000005</v>
      </c>
      <c r="K24" s="104">
        <v>1.2810000000000001</v>
      </c>
      <c r="L24" s="104">
        <v>6.7189999999999985</v>
      </c>
      <c r="M24" s="104">
        <v>0.70799999999999996</v>
      </c>
      <c r="N24" s="104">
        <v>1.5289999999999999</v>
      </c>
      <c r="O24" s="104">
        <v>6.4480000000000004</v>
      </c>
      <c r="P24" s="161">
        <v>0</v>
      </c>
      <c r="Q24" s="105">
        <v>0.223</v>
      </c>
      <c r="R24" s="14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14"/>
    </row>
    <row r="25" spans="3:32" s="3" customFormat="1" ht="25.5" customHeight="1" x14ac:dyDescent="0.2">
      <c r="C25" s="103"/>
      <c r="D25" s="108" t="s">
        <v>305</v>
      </c>
      <c r="E25" s="104">
        <f t="shared" si="2"/>
        <v>32.555</v>
      </c>
      <c r="F25" s="104">
        <v>6.5309999999999979</v>
      </c>
      <c r="G25" s="104">
        <v>0.72400000000000009</v>
      </c>
      <c r="H25" s="104">
        <v>4.6410000000000009</v>
      </c>
      <c r="I25" s="104">
        <v>1.5809999999999997</v>
      </c>
      <c r="J25" s="104">
        <v>0.92400000000000004</v>
      </c>
      <c r="K25" s="104">
        <v>0.39300000000000018</v>
      </c>
      <c r="L25" s="104">
        <v>0.24800000000000005</v>
      </c>
      <c r="M25" s="104">
        <v>0.31700000000000012</v>
      </c>
      <c r="N25" s="104">
        <v>0.245</v>
      </c>
      <c r="O25" s="104">
        <v>3.8189999999999995</v>
      </c>
      <c r="P25" s="104">
        <v>8.5739999999999998</v>
      </c>
      <c r="Q25" s="109">
        <v>4.5579999999999989</v>
      </c>
      <c r="R25" s="14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4"/>
    </row>
    <row r="26" spans="3:32" s="3" customFormat="1" ht="25.5" customHeight="1" x14ac:dyDescent="0.2">
      <c r="C26" s="103"/>
      <c r="D26" s="108" t="s">
        <v>306</v>
      </c>
      <c r="E26" s="104">
        <f t="shared" si="2"/>
        <v>41.741000000000007</v>
      </c>
      <c r="F26" s="104">
        <v>5.8829999999999982</v>
      </c>
      <c r="G26" s="104">
        <v>2.6150000000000007</v>
      </c>
      <c r="H26" s="104">
        <v>2.915</v>
      </c>
      <c r="I26" s="104">
        <v>5.0110000000000019</v>
      </c>
      <c r="J26" s="104">
        <v>7.4130000000000003</v>
      </c>
      <c r="K26" s="104">
        <v>4.4329999999999998</v>
      </c>
      <c r="L26" s="104">
        <v>4.9290000000000003</v>
      </c>
      <c r="M26" s="104">
        <v>2.6949999999999998</v>
      </c>
      <c r="N26" s="161">
        <v>0</v>
      </c>
      <c r="O26" s="161">
        <v>0</v>
      </c>
      <c r="P26" s="161">
        <v>0</v>
      </c>
      <c r="Q26" s="109">
        <v>5.8469999999999995</v>
      </c>
      <c r="R26" s="14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14"/>
    </row>
    <row r="27" spans="3:32" s="3" customFormat="1" ht="25.5" customHeight="1" x14ac:dyDescent="0.2">
      <c r="C27" s="103"/>
      <c r="D27" s="108" t="s">
        <v>250</v>
      </c>
      <c r="E27" s="104">
        <f>SUM(F27:Q27)</f>
        <v>336.59699999999998</v>
      </c>
      <c r="F27" s="104">
        <v>18.752999999999993</v>
      </c>
      <c r="G27" s="104">
        <v>19.113000000000007</v>
      </c>
      <c r="H27" s="104">
        <v>19.79</v>
      </c>
      <c r="I27" s="104">
        <v>24.56900000000001</v>
      </c>
      <c r="J27" s="104">
        <v>33.304999999999993</v>
      </c>
      <c r="K27" s="104">
        <v>14.643000000000002</v>
      </c>
      <c r="L27" s="104">
        <v>43.402999999999999</v>
      </c>
      <c r="M27" s="104">
        <v>24.558999999999994</v>
      </c>
      <c r="N27" s="104">
        <v>31.414999999999999</v>
      </c>
      <c r="O27" s="104">
        <v>31.928000000000036</v>
      </c>
      <c r="P27" s="104">
        <v>42.366</v>
      </c>
      <c r="Q27" s="105">
        <v>32.753000000000007</v>
      </c>
      <c r="R27" s="14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14"/>
    </row>
    <row r="28" spans="3:32" s="3" customFormat="1" ht="15" customHeight="1" x14ac:dyDescent="0.2">
      <c r="C28" s="103"/>
      <c r="D28" s="13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2" s="3" customFormat="1" ht="10.5" customHeight="1" x14ac:dyDescent="0.2">
      <c r="C29" s="110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2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3:32" s="3" customFormat="1" ht="4.5" hidden="1" customHeight="1" x14ac:dyDescent="0.2"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3:32" s="8" customFormat="1" ht="14.25" customHeight="1" x14ac:dyDescent="0.2">
      <c r="D31" s="113" t="s">
        <v>307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3:32" s="3" customFormat="1" ht="13.5" customHeight="1" x14ac:dyDescent="0.2">
      <c r="C32" s="13"/>
      <c r="D32" s="67" t="s">
        <v>39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3:32" s="3" customFormat="1" ht="11.25" customHeight="1" x14ac:dyDescent="0.2"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3:32" s="3" customFormat="1" ht="11.25" customHeight="1" x14ac:dyDescent="0.2">
      <c r="C34" s="1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3:32" s="3" customFormat="1" ht="11.25" customHeight="1" x14ac:dyDescent="0.2">
      <c r="C35" s="13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3:32" s="3" customFormat="1" ht="11.25" customHeight="1" x14ac:dyDescent="0.2">
      <c r="C36" s="1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3:32" s="9" customFormat="1" ht="11.25" customHeight="1" x14ac:dyDescent="0.2">
      <c r="C37" s="11"/>
      <c r="J37" s="10"/>
      <c r="K37" s="10"/>
      <c r="L37" s="10"/>
      <c r="M37" s="10"/>
      <c r="N37" s="10"/>
      <c r="O37" s="10"/>
      <c r="P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3:32" s="3" customFormat="1" ht="11.25" customHeight="1" x14ac:dyDescent="0.2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3:32" s="3" customFormat="1" ht="14.25" x14ac:dyDescent="0.2"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3:32" s="3" customFormat="1" ht="14.25" x14ac:dyDescent="0.2">
      <c r="D40" s="9"/>
      <c r="E40" s="9"/>
      <c r="F40" s="9"/>
      <c r="G40" s="9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3:32" s="3" customFormat="1" ht="14.25" x14ac:dyDescent="0.2">
      <c r="D41" s="9"/>
      <c r="E41" s="9"/>
      <c r="F41" s="9"/>
      <c r="G41" s="9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3:32" s="3" customFormat="1" ht="14.25" x14ac:dyDescent="0.2">
      <c r="D42" s="9"/>
      <c r="E42" s="9"/>
      <c r="F42" s="9"/>
      <c r="G42" s="9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3:32" s="3" customFormat="1" ht="14.25" x14ac:dyDescent="0.2">
      <c r="D43" s="9"/>
      <c r="E43" s="9"/>
      <c r="F43" s="9"/>
      <c r="G43" s="9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3:32" s="3" customFormat="1" ht="14.25" x14ac:dyDescent="0.2">
      <c r="D44" s="9"/>
      <c r="E44" s="9"/>
      <c r="F44" s="9"/>
      <c r="G44" s="9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3:32" s="3" customFormat="1" ht="14.25" x14ac:dyDescent="0.2">
      <c r="D45" s="9"/>
      <c r="E45" s="9"/>
      <c r="F45" s="9"/>
      <c r="G45" s="9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3:32" s="3" customFormat="1" ht="14.25" x14ac:dyDescent="0.2">
      <c r="D46" s="14"/>
      <c r="E46" s="14"/>
      <c r="F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3:32" x14ac:dyDescent="0.2">
      <c r="D47" s="15"/>
      <c r="E47" s="15"/>
      <c r="F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3:32" x14ac:dyDescent="0.2"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8:32" x14ac:dyDescent="0.2"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8:32" x14ac:dyDescent="0.2"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8:32" x14ac:dyDescent="0.2"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8:32" x14ac:dyDescent="0.2"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8:32" x14ac:dyDescent="0.2"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8:32" x14ac:dyDescent="0.2"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8:32" x14ac:dyDescent="0.2"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8:32" x14ac:dyDescent="0.2"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8:32" x14ac:dyDescent="0.2"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8:32" x14ac:dyDescent="0.2"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8:32" x14ac:dyDescent="0.2"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8:32" x14ac:dyDescent="0.2"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8:32" x14ac:dyDescent="0.2"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8:32" x14ac:dyDescent="0.2"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8:32" x14ac:dyDescent="0.2"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8:32" x14ac:dyDescent="0.2"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8:32" x14ac:dyDescent="0.2"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8:32" x14ac:dyDescent="0.2"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</sheetData>
  <mergeCells count="4">
    <mergeCell ref="C2:Q2"/>
    <mergeCell ref="C3:Q3"/>
    <mergeCell ref="C5:D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A0ECF-5A33-49D5-B1C7-5C71D5CAA050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customXml/itemProps2.xml><?xml version="1.0" encoding="utf-8"?>
<ds:datastoreItem xmlns:ds="http://schemas.openxmlformats.org/officeDocument/2006/customXml" ds:itemID="{63909B5F-C7FC-4FAC-9F7A-601B3ADF0C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A9E07A-E660-435F-BA67-DB5F6007F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Ventas</vt:lpstr>
      <vt:lpstr>Precios Promedio</vt:lpstr>
      <vt:lpstr>MMP Ventanilla</vt:lpstr>
      <vt:lpstr>MMP Villa Maria</vt:lpstr>
      <vt:lpstr>MM Norte</vt:lpstr>
      <vt:lpstr>MM Sur</vt:lpstr>
      <vt:lpstr>MM Selva</vt:lpstr>
      <vt:lpstr>'MM Norte'!Área_de_impresión</vt:lpstr>
      <vt:lpstr>'MM Selva'!Área_de_impresión</vt:lpstr>
      <vt:lpstr>'MM Sur'!Área_de_impresión</vt:lpstr>
      <vt:lpstr>'MMP Ventanilla'!Área_de_impresión</vt:lpstr>
      <vt:lpstr>'MMP Villa Maria'!Área_de_impresión</vt:lpstr>
      <vt:lpstr>'Precios Promedio'!Print_Area</vt:lpstr>
      <vt:lpstr>Ventas!Print_Area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2004-02-23T20:05:54Z</dcterms:created>
  <dcterms:modified xsi:type="dcterms:W3CDTF">2023-06-23T19:41:27Z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MediaServiceImageTags">
    <vt:lpwstr/>
  </property>
</Properties>
</file>