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Actualizacion_web_sectorial\"/>
    </mc:Choice>
  </mc:AlternateContent>
  <bookViews>
    <workbookView xWindow="0" yWindow="0" windowWidth="23040" windowHeight="9168" tabRatio="900"/>
  </bookViews>
  <sheets>
    <sheet name="PBI" sheetId="7" r:id="rId1"/>
    <sheet name="Estruct. emp." sheetId="9" r:id="rId2"/>
    <sheet name="Exportaciones" sheetId="2" r:id="rId3"/>
    <sheet name="Productos_Exportados" sheetId="10" r:id="rId4"/>
    <sheet name="Importaciones" sheetId="15" r:id="rId5"/>
    <sheet name="Productos_Importados" sheetId="22" r:id="rId6"/>
    <sheet name="Empleo" sheetId="4" r:id="rId7"/>
    <sheet name="Indicadores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4">[1]VOLORIGEN!#REF!</definedName>
    <definedName name="\a" localSheetId="0">[1]VOLORIGEN!#REF!</definedName>
    <definedName name="\a" localSheetId="5">[1]VOLORIGEN!#REF!</definedName>
    <definedName name="\a">[1]VOLORIGEN!#REF!</definedName>
    <definedName name="\b" localSheetId="4">[1]VOLORIGEN!#REF!</definedName>
    <definedName name="\b" localSheetId="0">[1]VOLORIGEN!#REF!</definedName>
    <definedName name="\b" localSheetId="5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_DES10">#N/A</definedName>
    <definedName name="__R">#N/A</definedName>
    <definedName name="__VAR10">#N/A</definedName>
    <definedName name="__VAR92">#N/A</definedName>
    <definedName name="_A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S10">#N/A</definedName>
    <definedName name="_H">#N/A</definedName>
    <definedName name="_Parse_Out" localSheetId="4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Parse_Out8" localSheetId="4" hidden="1">#REF!</definedName>
    <definedName name="_Parse_Out8" localSheetId="0" hidden="1">#REF!</definedName>
    <definedName name="_Parse_Out8" localSheetId="5" hidden="1">#REF!</definedName>
    <definedName name="_Parse_Out8" hidden="1">#REF!</definedName>
    <definedName name="_R">#N/A</definedName>
    <definedName name="_VAR10">#N/A</definedName>
    <definedName name="_VAR92">#N/A</definedName>
    <definedName name="A_IMPRESIÓN_IM" localSheetId="4">[1]VOLORIGEN!#REF!</definedName>
    <definedName name="A_IMPRESIÓN_IM" localSheetId="0">[1]VOLORIGEN!#REF!</definedName>
    <definedName name="A_IMPRESIÓN_IM" localSheetId="5">[1]VOLORIGEN!#REF!</definedName>
    <definedName name="A_IMPRESIÓN_IM">[1]VOLORIGEN!#REF!</definedName>
    <definedName name="actual" localSheetId="4">#REF!</definedName>
    <definedName name="actual" localSheetId="0">#REF!</definedName>
    <definedName name="actual" localSheetId="5">#REF!</definedName>
    <definedName name="actual">#REF!</definedName>
    <definedName name="actual8" localSheetId="4">#REF!</definedName>
    <definedName name="actual8" localSheetId="0">#REF!</definedName>
    <definedName name="actual8" localSheetId="5">#REF!</definedName>
    <definedName name="actual8">#REF!</definedName>
    <definedName name="AGENERAR" localSheetId="4">[1]VOLORIGEN!#REF!</definedName>
    <definedName name="AGENERAR" localSheetId="0">[1]VOLORIGEN!#REF!</definedName>
    <definedName name="AGENERAR" localSheetId="5">[1]VOLORIGEN!#REF!</definedName>
    <definedName name="AGENERAR">[1]VOLORIGEN!#REF!</definedName>
    <definedName name="AMESES">#N/A</definedName>
    <definedName name="_xlnm.Print_Area" localSheetId="4">#REF!</definedName>
    <definedName name="_xlnm.Print_Area" localSheetId="0">PBI!$C$1:$J$72</definedName>
    <definedName name="_xlnm.Print_Area" localSheetId="5">#REF!</definedName>
    <definedName name="_xlnm.Print_Area">#REF!</definedName>
    <definedName name="Área_de_impresión8" localSheetId="4">#REF!</definedName>
    <definedName name="Área_de_impresión8" localSheetId="0">#REF!</definedName>
    <definedName name="Área_de_impresión8" localSheetId="5">#REF!</definedName>
    <definedName name="Área_de_impresión8">#REF!</definedName>
    <definedName name="CEI_impresionç" localSheetId="4">#REF!</definedName>
    <definedName name="CEI_impresionç" localSheetId="5">#REF!</definedName>
    <definedName name="CEI_impresionç">#REF!</definedName>
    <definedName name="CODIGO" localSheetId="4">[1]VOLORIGEN!#REF!</definedName>
    <definedName name="CODIGO" localSheetId="0">[1]VOLORIGEN!#REF!</definedName>
    <definedName name="CODIGO" localSheetId="5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 localSheetId="4">#REF!</definedName>
    <definedName name="CONTINENTAL" localSheetId="0">#REF!</definedName>
    <definedName name="CONTINENTAL" localSheetId="5">#REF!</definedName>
    <definedName name="CONTINENTAL">#REF!</definedName>
    <definedName name="CONTINENTAL8" localSheetId="4">#REF!</definedName>
    <definedName name="CONTINENTAL8" localSheetId="0">#REF!</definedName>
    <definedName name="CONTINENTAL8" localSheetId="5">#REF!</definedName>
    <definedName name="CONTINENTAL8">#REF!</definedName>
    <definedName name="CORR">#N/A</definedName>
    <definedName name="COSECHA">#N/A</definedName>
    <definedName name="cuadro" localSheetId="4">[1]VOLORIGEN!#REF!</definedName>
    <definedName name="cuadro" localSheetId="0">[1]VOLORIGEN!#REF!</definedName>
    <definedName name="cuadro" localSheetId="5">[1]VOLORIGEN!#REF!</definedName>
    <definedName name="cuadro">[1]VOLORIGEN!#REF!</definedName>
    <definedName name="Datos1" localSheetId="4">#REF!,#REF!,#REF!</definedName>
    <definedName name="Datos1" localSheetId="0">#REF!,#REF!,#REF!</definedName>
    <definedName name="Datos1" localSheetId="5">#REF!,#REF!,#REF!</definedName>
    <definedName name="Datos1">#REF!,#REF!,#REF!</definedName>
    <definedName name="Datos18" localSheetId="4">#REF!,#REF!,#REF!</definedName>
    <definedName name="Datos18" localSheetId="0">#REF!,#REF!,#REF!</definedName>
    <definedName name="Datos18" localSheetId="5">#REF!,#REF!,#REF!</definedName>
    <definedName name="Datos18">#REF!,#REF!,#REF!</definedName>
    <definedName name="Datos2" localSheetId="4">#REF!,#REF!</definedName>
    <definedName name="Datos2" localSheetId="0">#REF!,#REF!</definedName>
    <definedName name="Datos2" localSheetId="5">#REF!,#REF!</definedName>
    <definedName name="Datos2">#REF!,#REF!</definedName>
    <definedName name="Datos28" localSheetId="4">#REF!,#REF!</definedName>
    <definedName name="Datos28" localSheetId="0">#REF!,#REF!</definedName>
    <definedName name="Datos28" localSheetId="5">#REF!,#REF!</definedName>
    <definedName name="Datos28">#REF!,#REF!</definedName>
    <definedName name="Datos3" localSheetId="4">#REF!,#REF!</definedName>
    <definedName name="Datos3" localSheetId="0">#REF!,#REF!</definedName>
    <definedName name="Datos3" localSheetId="5">#REF!,#REF!</definedName>
    <definedName name="Datos3">#REF!,#REF!</definedName>
    <definedName name="Datos38" localSheetId="4">#REF!,#REF!</definedName>
    <definedName name="Datos38" localSheetId="5">#REF!,#REF!</definedName>
    <definedName name="Datos38">#REF!,#REF!</definedName>
    <definedName name="DATOSCOM">#N/A</definedName>
    <definedName name="E_DC91">#N/A</definedName>
    <definedName name="EMPCOM">#N/A</definedName>
    <definedName name="erika" localSheetId="4" hidden="1">#REF!</definedName>
    <definedName name="erika" localSheetId="0" hidden="1">#REF!</definedName>
    <definedName name="erika" localSheetId="5" hidden="1">#REF!</definedName>
    <definedName name="erika" hidden="1">#REF!</definedName>
    <definedName name="FBKF1" localSheetId="4">#REF!</definedName>
    <definedName name="FBKF1" localSheetId="0">#REF!</definedName>
    <definedName name="FBKF1" localSheetId="5">#REF!</definedName>
    <definedName name="FBKF1">#REF!</definedName>
    <definedName name="Fecha" localSheetId="0">[2]Configuracion!$H$6</definedName>
    <definedName name="Fecha">[2]Configuracion!$H$6</definedName>
    <definedName name="FER">#N/A</definedName>
    <definedName name="FIN" localSheetId="4">[1]VOLORIGEN!#REF!</definedName>
    <definedName name="FIN" localSheetId="0">[1]VOLORIGEN!#REF!</definedName>
    <definedName name="FIN" localSheetId="5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0">[3]!INDICE</definedName>
    <definedName name="INDICE" localSheetId="5">[3]!INDICE</definedName>
    <definedName name="INDICE">[3]!INDICE</definedName>
    <definedName name="INDICE8" localSheetId="5">[3]!INDICE</definedName>
    <definedName name="INDICE8">[3]!INDICE</definedName>
    <definedName name="INDICE87">#N/A</definedName>
    <definedName name="Inicio" localSheetId="4">'[4]02-T_DEP'!#REF!</definedName>
    <definedName name="Inicio" localSheetId="0">'[4]02-T_DEP'!#REF!</definedName>
    <definedName name="Inicio" localSheetId="5">'[4]02-T_DEP'!#REF!</definedName>
    <definedName name="Inicio">'[4]02-T_DEP'!#REF!</definedName>
    <definedName name="jose" localSheetId="4">[1]VOLORIGEN!#REF!</definedName>
    <definedName name="jose" localSheetId="0">[1]VOLORIGEN!#REF!</definedName>
    <definedName name="jose" localSheetId="5">[1]VOLORIGEN!#REF!</definedName>
    <definedName name="jose">[1]VOLORIGEN!#REF!</definedName>
    <definedName name="luis" localSheetId="4">[1]VOLORIGEN!#REF!</definedName>
    <definedName name="luis" localSheetId="0">[1]VOLORIGEN!#REF!</definedName>
    <definedName name="luis" localSheetId="5">[1]VOLORIGEN!#REF!</definedName>
    <definedName name="luis">[1]VOLORIGEN!#REF!</definedName>
    <definedName name="LUN">#N/A</definedName>
    <definedName name="MACRO" localSheetId="4">[1]VOLORIGEN!#REF!</definedName>
    <definedName name="MACRO" localSheetId="5">[1]VOLORIGEN!#REF!</definedName>
    <definedName name="MACRO">[1]VOLORIGEN!#REF!</definedName>
    <definedName name="MASCARA1" localSheetId="4">[1]VOLORIGEN!#REF!</definedName>
    <definedName name="MASCARA1" localSheetId="5">[1]VOLORIGEN!#REF!</definedName>
    <definedName name="MASCARA1">[1]VOLORIGEN!#REF!</definedName>
    <definedName name="MASCARA2" localSheetId="4">[1]VOLORIGEN!#REF!</definedName>
    <definedName name="MASCARA2" localSheetId="5">[1]VOLORIGEN!#REF!</definedName>
    <definedName name="MASCARA2">[1]VOLORIGEN!#REF!</definedName>
    <definedName name="MES">#N/A</definedName>
    <definedName name="MINERIA">[5]MINDATA!$A$6:$BE$160</definedName>
    <definedName name="MINVAR">'[5]Var% Volumen'!$A$6:$AG$110</definedName>
    <definedName name="NOTAPRENSA">[1]MENSUAL!$A$6:$M$223</definedName>
    <definedName name="NOTAPRENSA1">'[1]VOL ACUMULADO'!$A$6:$M$206</definedName>
    <definedName name="NUMERO" localSheetId="4">[1]VOLORIGEN!#REF!</definedName>
    <definedName name="NUMERO" localSheetId="0">[1]VOLORIGEN!#REF!</definedName>
    <definedName name="NUMERO" localSheetId="5">[1]VOLORIGEN!#REF!</definedName>
    <definedName name="NUMERO">[1]VOLORIGEN!#REF!</definedName>
    <definedName name="Pal_Workbook_GUID" hidden="1">"P1H6R1B74UANAH2ZL61HSKT5"</definedName>
    <definedName name="Percap1" localSheetId="4">[1]VOLORIGEN!#REF!</definedName>
    <definedName name="Percap1" localSheetId="5">[1]VOLORIGEN!#REF!</definedName>
    <definedName name="Percap1">[1]VOLORIGEN!#REF!</definedName>
    <definedName name="Periodo" localSheetId="0">[2]Configuracion!$H$5</definedName>
    <definedName name="Periodo">[2]Configuracion!$H$5</definedName>
    <definedName name="PREPARA" localSheetId="4">[1]VOLORIGEN!#REF!</definedName>
    <definedName name="PREPARA" localSheetId="0">[1]VOLORIGEN!#REF!</definedName>
    <definedName name="PREPARA" localSheetId="5">[1]VOLORIGEN!#REF!</definedName>
    <definedName name="PREPARA">[1]VOLORIGEN!#REF!</definedName>
    <definedName name="q" localSheetId="4">[1]VOLORIGEN!#REF!</definedName>
    <definedName name="q" localSheetId="0">[1]VOLORIGEN!#REF!</definedName>
    <definedName name="q" localSheetId="5">[1]VOLORIGEN!#REF!</definedName>
    <definedName name="q">[1]VOLORIGEN!#REF!</definedName>
    <definedName name="RENDIMIENTO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UL">#N/A</definedName>
    <definedName name="Sector1" localSheetId="0">[6]Cuentas_Corrientes!$A$133:$I$133</definedName>
    <definedName name="Sector1">[6]Cuentas_Corrientes!$A$133:$I$133</definedName>
    <definedName name="Sector3" localSheetId="4">#REF!</definedName>
    <definedName name="Sector3" localSheetId="0">#REF!</definedName>
    <definedName name="Sector3" localSheetId="5">#REF!</definedName>
    <definedName name="Sector3">#REF!</definedName>
    <definedName name="Sector4" localSheetId="4">#REF!</definedName>
    <definedName name="Sector4" localSheetId="0">#REF!</definedName>
    <definedName name="Sector4" localSheetId="5">#REF!</definedName>
    <definedName name="Sector4">#REF!</definedName>
    <definedName name="SIEMBRA">#N/A</definedName>
    <definedName name="SIEMBRAS">#N/A</definedName>
    <definedName name="SUPERCOS">#N/A</definedName>
    <definedName name="TIPO" localSheetId="4">[1]VOLORIGEN!#REF!</definedName>
    <definedName name="TIPO" localSheetId="0">[1]VOLORIGEN!#REF!</definedName>
    <definedName name="TIPO" localSheetId="5">[1]VOLORIGEN!#REF!</definedName>
    <definedName name="TIPO">[1]VOLORIGEN!#REF!</definedName>
    <definedName name="_xlnm.Print_Titles" localSheetId="4">#REF!,#REF!</definedName>
    <definedName name="_xlnm.Print_Titles" localSheetId="0">#REF!,#REF!</definedName>
    <definedName name="_xlnm.Print_Titles" localSheetId="5">#REF!,#REF!</definedName>
    <definedName name="_xlnm.Print_Titles">#REF!,#REF!</definedName>
    <definedName name="TOTAL" localSheetId="4">#REF!</definedName>
    <definedName name="TOTAL" localSheetId="0">#REF!</definedName>
    <definedName name="TOTAL" localSheetId="5">#REF!</definedName>
    <definedName name="TOTAL">#REF!</definedName>
    <definedName name="TOTAL8" localSheetId="4">#REF!</definedName>
    <definedName name="TOTAL8" localSheetId="0">#REF!</definedName>
    <definedName name="TOTAL8" localSheetId="5">#REF!</definedName>
    <definedName name="TOTAL8">#REF!</definedName>
    <definedName name="uno" localSheetId="4">[1]VOLORIGEN!#REF!</definedName>
    <definedName name="uno" localSheetId="0">[1]VOLORIGEN!#REF!</definedName>
    <definedName name="uno" localSheetId="5">[1]VOLORIGEN!#REF!</definedName>
    <definedName name="uno">[1]VOLORIGEN!#REF!</definedName>
    <definedName name="unoA" localSheetId="4">[1]VOLORIGEN!#REF!</definedName>
    <definedName name="unoA" localSheetId="0">[1]VOLORIGEN!#REF!</definedName>
    <definedName name="unoA" localSheetId="5">[1]VOLORIGEN!#REF!</definedName>
    <definedName name="unoA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4">[1]VOLORIGEN!#REF!</definedName>
    <definedName name="ya" localSheetId="0">[1]VOLORIGEN!#REF!</definedName>
    <definedName name="ya" localSheetId="5">[1]VOLORIGEN!#REF!</definedName>
    <definedName name="ya">[1]VOLORIGEN!#REF!</definedName>
    <definedName name="z" localSheetId="4">[1]VOLORIGEN!#REF!</definedName>
    <definedName name="z" localSheetId="0">[1]VOLORIGEN!#REF!</definedName>
    <definedName name="z" localSheetId="5">[1]VOLORIGEN!#REF!</definedName>
    <definedName name="z">[1]VOLORIGEN!#REF!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K9" i="6"/>
  <c r="L8" i="6"/>
  <c r="K8" i="6"/>
  <c r="O32" i="9" l="1"/>
  <c r="N32" i="9"/>
  <c r="M32" i="9"/>
  <c r="L32" i="9"/>
  <c r="K32" i="9"/>
  <c r="J32" i="9"/>
  <c r="I32" i="9"/>
  <c r="H32" i="9"/>
  <c r="G32" i="9"/>
  <c r="F32" i="9"/>
  <c r="E32" i="9"/>
  <c r="D32" i="9"/>
  <c r="C32" i="9"/>
  <c r="D21" i="9"/>
  <c r="E21" i="9"/>
  <c r="F21" i="9"/>
  <c r="G21" i="9"/>
  <c r="H21" i="9"/>
  <c r="I21" i="9"/>
  <c r="J21" i="9"/>
  <c r="K21" i="9"/>
  <c r="L21" i="9"/>
  <c r="M21" i="9"/>
  <c r="N21" i="9"/>
  <c r="O21" i="9"/>
  <c r="C21" i="9"/>
  <c r="C10" i="9"/>
  <c r="R12" i="6" l="1"/>
  <c r="Q12" i="6"/>
  <c r="R9" i="6"/>
  <c r="Q9" i="6"/>
  <c r="R8" i="6"/>
  <c r="Q8" i="6"/>
  <c r="L12" i="6"/>
  <c r="K12" i="6"/>
  <c r="F13" i="6"/>
  <c r="E13" i="6"/>
  <c r="F12" i="6" l="1"/>
  <c r="E12" i="6"/>
  <c r="G12" i="6" l="1"/>
  <c r="O28" i="9"/>
  <c r="F9" i="6"/>
  <c r="E9" i="6"/>
  <c r="F8" i="6"/>
  <c r="E8" i="6"/>
  <c r="R33" i="9"/>
  <c r="R22" i="9"/>
  <c r="R11" i="9"/>
  <c r="D5" i="4" l="1"/>
  <c r="D6" i="4"/>
  <c r="J6" i="4" s="1"/>
  <c r="D7" i="4"/>
  <c r="D8" i="4"/>
  <c r="J8" i="4" s="1"/>
  <c r="D9" i="4"/>
  <c r="J9" i="4" s="1"/>
  <c r="D10" i="4"/>
  <c r="J10" i="4" s="1"/>
  <c r="D11" i="4"/>
  <c r="J11" i="4" s="1"/>
  <c r="D12" i="4"/>
  <c r="J12" i="4" s="1"/>
  <c r="C5" i="4"/>
  <c r="C6" i="4"/>
  <c r="I6" i="4" s="1"/>
  <c r="C7" i="4"/>
  <c r="C8" i="4"/>
  <c r="I8" i="4" s="1"/>
  <c r="C9" i="4"/>
  <c r="I9" i="4" s="1"/>
  <c r="C10" i="4"/>
  <c r="I10" i="4" s="1"/>
  <c r="C11" i="4"/>
  <c r="I11" i="4" s="1"/>
  <c r="C12" i="4"/>
  <c r="I12" i="4" s="1"/>
  <c r="D14" i="4"/>
  <c r="D15" i="4"/>
  <c r="J15" i="4" s="1"/>
  <c r="D16" i="4"/>
  <c r="D17" i="4"/>
  <c r="J17" i="4" s="1"/>
  <c r="D18" i="4"/>
  <c r="D19" i="4"/>
  <c r="J19" i="4" s="1"/>
  <c r="D20" i="4"/>
  <c r="J20" i="4" s="1"/>
  <c r="D21" i="4"/>
  <c r="D13" i="4"/>
  <c r="J13" i="4" s="1"/>
  <c r="C14" i="4"/>
  <c r="C15" i="4"/>
  <c r="C16" i="4"/>
  <c r="I16" i="4" s="1"/>
  <c r="C17" i="4"/>
  <c r="I17" i="4" s="1"/>
  <c r="C18" i="4"/>
  <c r="I18" i="4" s="1"/>
  <c r="C19" i="4"/>
  <c r="I19" i="4" s="1"/>
  <c r="C20" i="4"/>
  <c r="I20" i="4" s="1"/>
  <c r="C21" i="4"/>
  <c r="C13" i="4"/>
  <c r="I13" i="4" s="1"/>
  <c r="I14" i="4" l="1"/>
  <c r="J14" i="4"/>
  <c r="E18" i="4"/>
  <c r="K18" i="4" s="1"/>
  <c r="J18" i="4"/>
  <c r="I15" i="4"/>
  <c r="J16" i="4"/>
  <c r="I7" i="4"/>
  <c r="J7" i="4"/>
  <c r="E16" i="4"/>
  <c r="E17" i="4"/>
  <c r="K17" i="4" s="1"/>
  <c r="E21" i="4"/>
  <c r="E20" i="4"/>
  <c r="E19" i="4"/>
  <c r="K19" i="4" l="1"/>
  <c r="K20" i="4"/>
  <c r="O15" i="10"/>
  <c r="O14" i="10"/>
  <c r="O13" i="10"/>
  <c r="O12" i="10"/>
  <c r="O11" i="10"/>
  <c r="O10" i="10"/>
  <c r="O9" i="10"/>
  <c r="O8" i="10"/>
  <c r="O7" i="10"/>
  <c r="O6" i="10"/>
  <c r="O5" i="10"/>
  <c r="O4" i="10"/>
  <c r="N15" i="10"/>
  <c r="N14" i="10"/>
  <c r="N13" i="10"/>
  <c r="N12" i="10"/>
  <c r="N11" i="10"/>
  <c r="N10" i="10"/>
  <c r="N9" i="10"/>
  <c r="N8" i="10"/>
  <c r="N7" i="10"/>
  <c r="N6" i="10"/>
  <c r="N5" i="10"/>
  <c r="N4" i="10"/>
  <c r="O15" i="22"/>
  <c r="O14" i="22"/>
  <c r="O13" i="22"/>
  <c r="O12" i="22"/>
  <c r="O11" i="22"/>
  <c r="O10" i="22"/>
  <c r="O9" i="22"/>
  <c r="O8" i="22"/>
  <c r="O7" i="22"/>
  <c r="O6" i="22"/>
  <c r="O5" i="22"/>
  <c r="O4" i="22"/>
  <c r="N15" i="22"/>
  <c r="N14" i="22"/>
  <c r="N13" i="22"/>
  <c r="N12" i="22"/>
  <c r="N11" i="22"/>
  <c r="N10" i="22"/>
  <c r="N9" i="22"/>
  <c r="N8" i="22"/>
  <c r="N7" i="22"/>
  <c r="N6" i="22"/>
  <c r="N5" i="22"/>
  <c r="N4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D48" i="22"/>
  <c r="E48" i="22"/>
  <c r="F48" i="22"/>
  <c r="O48" i="22" s="1"/>
  <c r="G48" i="22"/>
  <c r="H48" i="22"/>
  <c r="I48" i="22"/>
  <c r="J48" i="22"/>
  <c r="N48" i="22" s="1"/>
  <c r="K48" i="22"/>
  <c r="C48" i="22"/>
  <c r="Q11" i="22"/>
  <c r="Q12" i="22"/>
  <c r="Q13" i="22"/>
  <c r="Q14" i="22"/>
  <c r="Q15" i="22"/>
  <c r="Q10" i="22"/>
  <c r="Q11" i="10"/>
  <c r="Q12" i="10"/>
  <c r="Q13" i="10"/>
  <c r="Q14" i="10"/>
  <c r="Q15" i="10"/>
  <c r="Q10" i="10"/>
  <c r="Q48" i="22"/>
  <c r="Q47" i="22"/>
  <c r="Q46" i="22"/>
  <c r="Q45" i="22"/>
  <c r="Q44" i="22"/>
  <c r="Q43" i="22"/>
  <c r="Q41" i="22"/>
  <c r="Q40" i="22"/>
  <c r="Q39" i="22"/>
  <c r="Q38" i="22"/>
  <c r="Q37" i="22"/>
  <c r="Q36" i="22"/>
  <c r="M14" i="22"/>
  <c r="R15" i="22" s="1"/>
  <c r="M13" i="22"/>
  <c r="R14" i="22" s="1"/>
  <c r="M12" i="22"/>
  <c r="R13" i="22" s="1"/>
  <c r="M11" i="22"/>
  <c r="R12" i="22" s="1"/>
  <c r="M10" i="22"/>
  <c r="R11" i="22" s="1"/>
  <c r="M9" i="22"/>
  <c r="R10" i="22" s="1"/>
  <c r="M8" i="22"/>
  <c r="R8" i="22" s="1"/>
  <c r="M7" i="22"/>
  <c r="R7" i="22" s="1"/>
  <c r="M6" i="22"/>
  <c r="R6" i="22" s="1"/>
  <c r="M5" i="22"/>
  <c r="M4" i="22"/>
  <c r="R4" i="22" s="1"/>
  <c r="P27" i="15"/>
  <c r="P23" i="15"/>
  <c r="P24" i="15"/>
  <c r="P25" i="15"/>
  <c r="P26" i="15"/>
  <c r="P22" i="15"/>
  <c r="O23" i="15"/>
  <c r="O24" i="15"/>
  <c r="O25" i="15"/>
  <c r="O26" i="15"/>
  <c r="O22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6" i="15"/>
  <c r="Q18" i="15"/>
  <c r="R18" i="15"/>
  <c r="P18" i="15"/>
  <c r="M43" i="22" l="1"/>
  <c r="R44" i="22" s="1"/>
  <c r="M45" i="22"/>
  <c r="R46" i="22" s="1"/>
  <c r="M47" i="22"/>
  <c r="R48" i="22" s="1"/>
  <c r="M37" i="22"/>
  <c r="R37" i="22" s="1"/>
  <c r="M39" i="22"/>
  <c r="R39" i="22" s="1"/>
  <c r="M41" i="22"/>
  <c r="R41" i="22" s="1"/>
  <c r="M42" i="22"/>
  <c r="R43" i="22" s="1"/>
  <c r="R42" i="22" s="1"/>
  <c r="M44" i="22"/>
  <c r="R45" i="22" s="1"/>
  <c r="M46" i="22"/>
  <c r="R47" i="22" s="1"/>
  <c r="M36" i="22"/>
  <c r="R36" i="22" s="1"/>
  <c r="M38" i="22"/>
  <c r="R38" i="22" s="1"/>
  <c r="M40" i="22"/>
  <c r="R40" i="22" s="1"/>
  <c r="M48" i="22"/>
  <c r="M15" i="22"/>
  <c r="R9" i="22"/>
  <c r="R5" i="22"/>
  <c r="E29" i="15"/>
  <c r="E30" i="15"/>
  <c r="E31" i="15"/>
  <c r="E32" i="15"/>
  <c r="E33" i="15"/>
  <c r="E34" i="15"/>
  <c r="C28" i="15"/>
  <c r="C29" i="15"/>
  <c r="C30" i="15"/>
  <c r="C31" i="15"/>
  <c r="C32" i="15"/>
  <c r="C33" i="15"/>
  <c r="C34" i="15"/>
  <c r="C43" i="15"/>
  <c r="C41" i="15" l="1"/>
  <c r="C42" i="15"/>
  <c r="E42" i="15" l="1"/>
  <c r="E43" i="15"/>
  <c r="C39" i="15"/>
  <c r="C40" i="15"/>
  <c r="E40" i="15" s="1"/>
  <c r="E41" i="15" l="1"/>
  <c r="C37" i="15"/>
  <c r="C38" i="15"/>
  <c r="C36" i="15"/>
  <c r="C35" i="15"/>
  <c r="E35" i="15" s="1"/>
  <c r="E36" i="15" l="1"/>
  <c r="E38" i="15"/>
  <c r="E37" i="15"/>
  <c r="E39" i="15"/>
  <c r="E12" i="15"/>
  <c r="E7" i="15"/>
  <c r="E8" i="15"/>
  <c r="E9" i="15"/>
  <c r="E10" i="15"/>
  <c r="E11" i="15"/>
  <c r="C6" i="15"/>
  <c r="C7" i="15"/>
  <c r="C8" i="15"/>
  <c r="C9" i="15"/>
  <c r="C11" i="15"/>
  <c r="C12" i="15"/>
  <c r="C13" i="15"/>
  <c r="E13" i="15" s="1"/>
  <c r="C14" i="15"/>
  <c r="E14" i="15" s="1"/>
  <c r="C15" i="15"/>
  <c r="E14" i="6" s="1"/>
  <c r="C16" i="15"/>
  <c r="E16" i="15" s="1"/>
  <c r="C17" i="15"/>
  <c r="C18" i="15"/>
  <c r="E18" i="15" s="1"/>
  <c r="C19" i="15"/>
  <c r="C20" i="15"/>
  <c r="F14" i="6" s="1"/>
  <c r="C21" i="15"/>
  <c r="E21" i="15" s="1"/>
  <c r="C10" i="15"/>
  <c r="E17" i="15" l="1"/>
  <c r="E20" i="15"/>
  <c r="E15" i="15"/>
  <c r="E19" i="15"/>
  <c r="R43" i="10"/>
  <c r="R44" i="10"/>
  <c r="R45" i="10"/>
  <c r="R46" i="10"/>
  <c r="R47" i="10"/>
  <c r="R48" i="10"/>
  <c r="Q43" i="10"/>
  <c r="Q44" i="10"/>
  <c r="Q45" i="10"/>
  <c r="Q46" i="10"/>
  <c r="Q47" i="10"/>
  <c r="Q48" i="10"/>
  <c r="O46" i="10"/>
  <c r="N46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Q18" i="2"/>
  <c r="R18" i="2"/>
  <c r="P18" i="2"/>
  <c r="O26" i="2"/>
  <c r="O25" i="2"/>
  <c r="O24" i="2"/>
  <c r="O23" i="2"/>
  <c r="O22" i="2"/>
  <c r="Q42" i="10"/>
  <c r="Q40" i="10"/>
  <c r="Q39" i="10"/>
  <c r="Q38" i="10"/>
  <c r="Q37" i="10"/>
  <c r="Q36" i="10"/>
  <c r="M5" i="10"/>
  <c r="R5" i="10" s="1"/>
  <c r="M4" i="10"/>
  <c r="R4" i="10" s="1"/>
  <c r="O47" i="10"/>
  <c r="O45" i="10"/>
  <c r="O44" i="10"/>
  <c r="O43" i="10"/>
  <c r="O42" i="10"/>
  <c r="O41" i="10"/>
  <c r="O40" i="10"/>
  <c r="O39" i="10"/>
  <c r="O38" i="10"/>
  <c r="O37" i="10"/>
  <c r="O36" i="10"/>
  <c r="N47" i="10"/>
  <c r="N45" i="10"/>
  <c r="N44" i="10"/>
  <c r="N43" i="10"/>
  <c r="N42" i="10"/>
  <c r="N41" i="10"/>
  <c r="N40" i="10"/>
  <c r="N39" i="10"/>
  <c r="N38" i="10"/>
  <c r="N37" i="10"/>
  <c r="N36" i="10"/>
  <c r="P26" i="2"/>
  <c r="I48" i="10"/>
  <c r="J48" i="10"/>
  <c r="K48" i="10"/>
  <c r="M14" i="10"/>
  <c r="R15" i="10" s="1"/>
  <c r="M13" i="10"/>
  <c r="R14" i="10" s="1"/>
  <c r="M12" i="10"/>
  <c r="R13" i="10" s="1"/>
  <c r="M11" i="10"/>
  <c r="R12" i="10" s="1"/>
  <c r="M10" i="10"/>
  <c r="R11" i="10" s="1"/>
  <c r="M9" i="10"/>
  <c r="R10" i="10" s="1"/>
  <c r="M8" i="10"/>
  <c r="R8" i="10" s="1"/>
  <c r="M7" i="10"/>
  <c r="R7" i="10" s="1"/>
  <c r="M6" i="10"/>
  <c r="R6" i="10" s="1"/>
  <c r="R36" i="10" l="1"/>
  <c r="R39" i="10"/>
  <c r="R42" i="10"/>
  <c r="R38" i="10"/>
  <c r="R40" i="10"/>
  <c r="N48" i="10"/>
  <c r="R37" i="10"/>
  <c r="M48" i="10"/>
  <c r="R9" i="10"/>
  <c r="E30" i="2"/>
  <c r="C34" i="2"/>
  <c r="E34" i="2" s="1"/>
  <c r="C33" i="2"/>
  <c r="C32" i="2"/>
  <c r="C31" i="2"/>
  <c r="C30" i="2"/>
  <c r="C29" i="2"/>
  <c r="C28" i="2"/>
  <c r="E29" i="2" s="1"/>
  <c r="E31" i="2" l="1"/>
  <c r="E32" i="2"/>
  <c r="E33" i="2"/>
  <c r="R41" i="10"/>
  <c r="R34" i="9"/>
  <c r="R23" i="9"/>
  <c r="R12" i="9"/>
  <c r="O37" i="9" l="1"/>
  <c r="O38" i="9"/>
  <c r="O39" i="9"/>
  <c r="O36" i="9"/>
  <c r="H10" i="9"/>
  <c r="I10" i="9"/>
  <c r="J10" i="9"/>
  <c r="K10" i="9"/>
  <c r="L10" i="9"/>
  <c r="M10" i="9"/>
  <c r="N10" i="9"/>
  <c r="O10" i="9"/>
  <c r="A39" i="9" s="1"/>
  <c r="O31" i="9"/>
  <c r="N31" i="9"/>
  <c r="M31" i="9"/>
  <c r="L31" i="9"/>
  <c r="K31" i="9"/>
  <c r="O30" i="9"/>
  <c r="N30" i="9"/>
  <c r="M30" i="9"/>
  <c r="L30" i="9"/>
  <c r="K30" i="9"/>
  <c r="O29" i="9"/>
  <c r="N29" i="9"/>
  <c r="M29" i="9"/>
  <c r="L29" i="9"/>
  <c r="K29" i="9"/>
  <c r="N28" i="9"/>
  <c r="M28" i="9"/>
  <c r="L28" i="9"/>
  <c r="K28" i="9"/>
  <c r="A36" i="9" l="1"/>
  <c r="A37" i="9"/>
  <c r="A38" i="9"/>
  <c r="R89" i="7" l="1"/>
  <c r="R90" i="7"/>
  <c r="R86" i="7"/>
  <c r="R85" i="7"/>
  <c r="L79" i="7"/>
  <c r="M79" i="7"/>
  <c r="N79" i="7"/>
  <c r="O79" i="7"/>
  <c r="P79" i="7"/>
  <c r="F7" i="6" s="1"/>
  <c r="L76" i="7"/>
  <c r="M76" i="7"/>
  <c r="N76" i="7"/>
  <c r="O76" i="7"/>
  <c r="P76" i="7"/>
  <c r="F6" i="6" s="1"/>
  <c r="P23" i="2" l="1"/>
  <c r="P24" i="2"/>
  <c r="P25" i="2"/>
  <c r="P22" i="2"/>
  <c r="E7" i="2"/>
  <c r="E8" i="2"/>
  <c r="E9" i="2"/>
  <c r="E10" i="2"/>
  <c r="C36" i="2"/>
  <c r="C37" i="2"/>
  <c r="C38" i="2"/>
  <c r="C39" i="2"/>
  <c r="C40" i="2"/>
  <c r="E40" i="2" s="1"/>
  <c r="C41" i="2"/>
  <c r="E41" i="2" s="1"/>
  <c r="C42" i="2"/>
  <c r="E42" i="2" s="1"/>
  <c r="C43" i="2"/>
  <c r="E43" i="2" s="1"/>
  <c r="C35" i="2"/>
  <c r="E35" i="2" s="1"/>
  <c r="E36" i="2" l="1"/>
  <c r="E39" i="2"/>
  <c r="E37" i="2"/>
  <c r="E38" i="2"/>
  <c r="C14" i="2" l="1"/>
  <c r="C15" i="2"/>
  <c r="C16" i="2"/>
  <c r="C17" i="2"/>
  <c r="E17" i="2" s="1"/>
  <c r="C18" i="2"/>
  <c r="C19" i="2"/>
  <c r="C20" i="2"/>
  <c r="C21" i="2"/>
  <c r="C13" i="2"/>
  <c r="E19" i="2" l="1"/>
  <c r="E16" i="2"/>
  <c r="E18" i="2"/>
  <c r="E20" i="2"/>
  <c r="E21" i="2"/>
  <c r="E12" i="2" l="1"/>
  <c r="E13" i="2"/>
  <c r="E14" i="2"/>
  <c r="E15" i="2"/>
  <c r="E11" i="2"/>
  <c r="C29" i="9" l="1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D28" i="9"/>
  <c r="E28" i="9"/>
  <c r="F28" i="9"/>
  <c r="G28" i="9"/>
  <c r="H28" i="9"/>
  <c r="I28" i="9"/>
  <c r="J28" i="9"/>
  <c r="C28" i="9"/>
  <c r="S12" i="6"/>
  <c r="M12" i="6"/>
  <c r="S9" i="6"/>
  <c r="S8" i="6"/>
  <c r="M9" i="6"/>
  <c r="M8" i="6"/>
  <c r="H48" i="10"/>
  <c r="G48" i="10"/>
  <c r="F48" i="10"/>
  <c r="O48" i="10" s="1"/>
  <c r="E48" i="10"/>
  <c r="D48" i="10"/>
  <c r="C48" i="10"/>
  <c r="E6" i="4" l="1"/>
  <c r="K6" i="4" s="1"/>
  <c r="E7" i="4"/>
  <c r="E8" i="4"/>
  <c r="K8" i="4" s="1"/>
  <c r="E9" i="4"/>
  <c r="K9" i="4" s="1"/>
  <c r="E10" i="4"/>
  <c r="K10" i="4" s="1"/>
  <c r="E11" i="4"/>
  <c r="K11" i="4" s="1"/>
  <c r="E12" i="4"/>
  <c r="K12" i="4" s="1"/>
  <c r="E13" i="4"/>
  <c r="K13" i="4" s="1"/>
  <c r="E14" i="4"/>
  <c r="K14" i="4" s="1"/>
  <c r="E15" i="4"/>
  <c r="E5" i="4"/>
  <c r="K15" i="4" l="1"/>
  <c r="K16" i="4"/>
  <c r="K7" i="4"/>
  <c r="D10" i="9"/>
  <c r="E10" i="9"/>
  <c r="F10" i="9"/>
  <c r="G10" i="9"/>
  <c r="F79" i="7" l="1"/>
  <c r="G79" i="7"/>
  <c r="H79" i="7"/>
  <c r="I79" i="7"/>
  <c r="J79" i="7"/>
  <c r="K79" i="7"/>
  <c r="E7" i="6" s="1"/>
  <c r="E79" i="7"/>
  <c r="D79" i="7"/>
  <c r="F76" i="7"/>
  <c r="G76" i="7"/>
  <c r="H76" i="7"/>
  <c r="I76" i="7"/>
  <c r="J76" i="7"/>
  <c r="K76" i="7"/>
  <c r="E6" i="6" s="1"/>
  <c r="E76" i="7"/>
  <c r="D76" i="7"/>
  <c r="S7" i="2" l="1"/>
  <c r="S8" i="2"/>
  <c r="S9" i="2"/>
  <c r="S11" i="2"/>
  <c r="S12" i="2"/>
  <c r="S10" i="2"/>
  <c r="S13" i="2"/>
  <c r="S14" i="2"/>
  <c r="S15" i="2"/>
  <c r="S16" i="2"/>
  <c r="S6" i="2"/>
  <c r="M15" i="10" l="1"/>
  <c r="G8" i="6" l="1"/>
  <c r="G9" i="6"/>
  <c r="G13" i="6"/>
  <c r="G14" i="6"/>
  <c r="S18" i="2" l="1"/>
  <c r="S17" i="2"/>
  <c r="P27" i="2"/>
</calcChain>
</file>

<file path=xl/sharedStrings.xml><?xml version="1.0" encoding="utf-8"?>
<sst xmlns="http://schemas.openxmlformats.org/spreadsheetml/2006/main" count="482" uniqueCount="285">
  <si>
    <t>(Miles de personas)</t>
  </si>
  <si>
    <t>PEA Ocupada</t>
  </si>
  <si>
    <t>Fuente: INEI</t>
  </si>
  <si>
    <t>(Millones de US$)</t>
  </si>
  <si>
    <t>Sector</t>
  </si>
  <si>
    <t>Dimensión</t>
  </si>
  <si>
    <t>Variable</t>
  </si>
  <si>
    <t>Valor</t>
  </si>
  <si>
    <t>Variación</t>
  </si>
  <si>
    <t>Contribución al PBI Nacional</t>
  </si>
  <si>
    <t>Contribución al PBI manufacturero</t>
  </si>
  <si>
    <t>Número de Mipymes</t>
  </si>
  <si>
    <t>Número de grandes empresas</t>
  </si>
  <si>
    <t>Territorial</t>
  </si>
  <si>
    <t>% de empresas ubicadas en Lima y Callao</t>
  </si>
  <si>
    <t>Departamentos con mayor número de empresas</t>
  </si>
  <si>
    <t>PEA ocupada en el subsector</t>
  </si>
  <si>
    <t>Comercial</t>
  </si>
  <si>
    <t>Valor de las exportaciones (Mill. US$)</t>
  </si>
  <si>
    <t>Valor de las importaciones (Mill. US$)</t>
  </si>
  <si>
    <t>Colocaciones</t>
  </si>
  <si>
    <t>Número de créditos otorgados</t>
  </si>
  <si>
    <t>Ingresos recaudados por IGV (Mill. US$)</t>
  </si>
  <si>
    <t>Ingresos recaudados por IR (Mill. US$)</t>
  </si>
  <si>
    <t>Producción</t>
  </si>
  <si>
    <t>Valores a precios constantes de 2007</t>
  </si>
  <si>
    <t>(Millones de nuevos soles de 2007)</t>
  </si>
  <si>
    <t>Actividad Económica</t>
  </si>
  <si>
    <t>Producto Bruto Interno</t>
  </si>
  <si>
    <t>Extracción de petroleo crudo, gas natural y servicios conexos</t>
  </si>
  <si>
    <t>Extracción de minerales y servicios conexos</t>
  </si>
  <si>
    <t>Manufactura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</si>
  <si>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</si>
  <si>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</si>
  <si>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</si>
  <si>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</si>
  <si>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</si>
  <si>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</si>
  <si>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</si>
  <si>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</si>
  <si>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</si>
  <si>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</si>
  <si>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</si>
  <si>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</si>
  <si>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</si>
  <si>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</si>
  <si>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</si>
  <si>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</si>
  <si>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</si>
  <si>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</si>
  <si>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</si>
  <si>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farmacéuticos y medicamentos</t>
  </si>
  <si>
    <t>Fabricacion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</si>
  <si>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</si>
  <si>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</si>
  <si>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</si>
  <si>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</si>
  <si>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</si>
  <si>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</si>
  <si>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</si>
  <si>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</si>
  <si>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</si>
  <si>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>Telecomunicaciones</t>
  </si>
  <si>
    <t>Otros servicios de información y comunicación</t>
  </si>
  <si>
    <t>Servicios financieros</t>
  </si>
  <si>
    <t>Seguros y pensiones</t>
  </si>
  <si>
    <t>Servicios profesionales, científicos y técnicos</t>
  </si>
  <si>
    <t>Alquiler de vehículos, maquinaria y equipo y otros</t>
  </si>
  <si>
    <t>Agencias de viaje y operadores turísticos</t>
  </si>
  <si>
    <t>Otros servicios administrativos y de apoyo a empresas</t>
  </si>
  <si>
    <t>Actividades inmobiliarias</t>
  </si>
  <si>
    <t>Educación</t>
  </si>
  <si>
    <t>Salud</t>
  </si>
  <si>
    <t>Servicios sociales y de asociaciones u organizaciones no mercantes</t>
  </si>
  <si>
    <t>Otras actividades de servicios personales</t>
  </si>
  <si>
    <t>Fuente: Instituto Nacional de Estadística e Informática</t>
  </si>
  <si>
    <t>Aporte  %</t>
  </si>
  <si>
    <t>Como porcentaje del PBI</t>
  </si>
  <si>
    <t>Como porcentaje de la Manufactura</t>
  </si>
  <si>
    <t>Fuente : INEI</t>
  </si>
  <si>
    <t>Resto</t>
  </si>
  <si>
    <t>TOTAL</t>
  </si>
  <si>
    <t>Total</t>
  </si>
  <si>
    <t>2012</t>
  </si>
  <si>
    <t>2013</t>
  </si>
  <si>
    <t>2014</t>
  </si>
  <si>
    <t>Países</t>
  </si>
  <si>
    <t>Demás países</t>
  </si>
  <si>
    <t>Otros</t>
  </si>
  <si>
    <t>Fuente: SUNAT</t>
  </si>
  <si>
    <t>Farmaceutico</t>
  </si>
  <si>
    <t>PBI total</t>
  </si>
  <si>
    <t>Sangre humana; sangre animal preparada para usos terapéuticos, profilácticos o de diagnóstico; antisueros (sueros con anticuerpos), demás fracciones de la sangre y productos inmunológicos, incluso modificados u obtenidos por procesos biotecnológicos; vacunas, toxinas, cultivos de microorganismos (excepto las levaduras) y productos similares.</t>
  </si>
  <si>
    <t>Provitaminas y vitaminas, naturales o reproducidas por síntesis (incluidos los concentrados naturales) y sus derivados utilizados principalmente como vitaminas, mezclados o no entre sí o en disoluciones de cualquier clase.</t>
  </si>
  <si>
    <t>Heterósidos, naturales o reproducidos por síntesis, sus sales, éteres, ésteres y demás derivados.</t>
  </si>
  <si>
    <t>Guatas, gasas, vendas y artículos análogos (por ejemplo: apósitos, esparadrapos, sinapismos), impregnados o recubiertos de sustancias farmacéuticas o acondicionados para la venta al por menor con fines médicos, quirúrgicos, odontológicos o veterinarios.</t>
  </si>
  <si>
    <t>Antibióticos.</t>
  </si>
  <si>
    <t>Carbonatos; peroxocarbonatos (percarbonatos); carbonato de amonio comercial que contenga carbamato de amonio.</t>
  </si>
  <si>
    <t>Principales Indicadores del Sector Farmaceútico</t>
  </si>
  <si>
    <t>Empresarial
(Industria)</t>
  </si>
  <si>
    <t>Empresarial
(Comercio)</t>
  </si>
  <si>
    <t>Laboral
(Industria)</t>
  </si>
  <si>
    <t>Laboral
(Comercio)</t>
  </si>
  <si>
    <t>Top 5 (Particip. %)</t>
  </si>
  <si>
    <t>PAIS</t>
  </si>
  <si>
    <t>a) los catguts estériles y las ligaduras estériles similares, para suturas quirúrgicas (incluidos los hilos reabsorbibles estériles para cirugía u odontología) y los adhesivos estériles para tejidos orgánicos utilizados en cirugía para cerrar heridas;</t>
  </si>
  <si>
    <t>b) las laminarias estériles;</t>
  </si>
  <si>
    <t>c) los hemostáticos reabsorbibles estériles para cirugía u odontología; las barreras antiadherentes estériles para cirugía u odontología, incluso reabsorbibles;</t>
  </si>
  <si>
    <t>d) las preparaciones opacificantes para exámenes radiológicos, así como los reactivos de diagnóstico concebidos para usar en el paciente, que sean productos sin mezclar dosificados o bien productos mezclados, constituidos por dos o más ingredientes, para los mismos usos;</t>
  </si>
  <si>
    <t>e) los reactivos para la determinación de los grupos o de los factores sanguíneos;</t>
  </si>
  <si>
    <t>f) los cementos y demás productos de obturación dental; los cementos para la refección de los huesos;</t>
  </si>
  <si>
    <t>g) los botiquines equipados para primeros auxilios;</t>
  </si>
  <si>
    <t>h) las preparaciones químicas anticonceptivas a base de hormonas, de otros productos de la partida 29.37 o de espermicidas;</t>
  </si>
  <si>
    <t>ij) las preparaciones en forma de gel concebidas para ser utilizadas en medicina o veterinaria como lubricante para ciertas partes del cuerpo en operaciones quirúrgicas o exámenes médicos o como nexo entre el cuerpo y los instrumentos médicos;</t>
  </si>
  <si>
    <t>k) los desechos farmacéuticos, es decir, los productos farmacéuticos impropios para su propósito original debido, por ejemplo, a que ha sobrepasado su fecha de expiración;</t>
  </si>
  <si>
    <t>l) los dispositivos identificables para uso en estomía, es decir, las bolsas con forma para colostomía, ileostomía y urostomía, y sus protectores cutáneos adhesivos o placas frontales.</t>
  </si>
  <si>
    <t>Financiera***</t>
  </si>
  <si>
    <t>Tributaria***</t>
  </si>
  <si>
    <t>Compuestos aminados con funciones oxigenadas.</t>
  </si>
  <si>
    <t>Compuestos con función carboxiamida; compuestos con función amida del ácido carbónico.</t>
  </si>
  <si>
    <t>Compuestos heterocíclicos con heteroátomo(s) de nitrógeno exclusivamente.</t>
  </si>
  <si>
    <t>Demás productos</t>
  </si>
  <si>
    <t>Volumen de las exportaciones farmaceuticas</t>
  </si>
  <si>
    <t>US$</t>
  </si>
  <si>
    <t>Var%</t>
  </si>
  <si>
    <t>Miles de tm</t>
  </si>
  <si>
    <t>Millones de US$</t>
  </si>
  <si>
    <t>Año</t>
  </si>
  <si>
    <t>-</t>
  </si>
  <si>
    <t>Kg</t>
  </si>
  <si>
    <t>Actualizacion</t>
  </si>
  <si>
    <t>Elaboración: PRODUCE - OEE</t>
  </si>
  <si>
    <t>Fuente: INEI, PRODUCE, SUNAT</t>
  </si>
  <si>
    <t>2016P/</t>
  </si>
  <si>
    <t>2017P/</t>
  </si>
  <si>
    <t>2018E/</t>
  </si>
  <si>
    <t>2019E/</t>
  </si>
  <si>
    <t>Derechos de Importación</t>
  </si>
  <si>
    <t>Impuestos a los productos</t>
  </si>
  <si>
    <t>Valor Agregado Bruto</t>
  </si>
  <si>
    <t>Agricultura, ganadería, caza y silvicultura</t>
  </si>
  <si>
    <t>Pesca y acuicultura</t>
  </si>
  <si>
    <t>Extracción de petróleo, gas, minerales y servicios conexos</t>
  </si>
  <si>
    <t>Fabricación de productos químicos</t>
  </si>
  <si>
    <t>Electricidad, gas y agua</t>
  </si>
  <si>
    <t>Construcción</t>
  </si>
  <si>
    <t>Comercio, mantenimiento y reparación de vehículos automotores y motocicletas</t>
  </si>
  <si>
    <t>Transporte, almacenamiento, correo y mensajería</t>
  </si>
  <si>
    <t>Alojamiento y restaurantes</t>
  </si>
  <si>
    <t>Telecomunicaciones y otros servicios de información</t>
  </si>
  <si>
    <t>Servicios financieros, seguros y pensiones</t>
  </si>
  <si>
    <t>Servicios prestados a empresas</t>
  </si>
  <si>
    <t>Administración pública y defensa</t>
  </si>
  <si>
    <t>Otros servicios</t>
  </si>
  <si>
    <t>PBI Manufacturero</t>
  </si>
  <si>
    <t>Microempresa</t>
  </si>
  <si>
    <t>Tamaño empresarial</t>
  </si>
  <si>
    <t>Grande</t>
  </si>
  <si>
    <t>Mediana</t>
  </si>
  <si>
    <t>Pequeña</t>
  </si>
  <si>
    <t>MIPYMEs 2019</t>
  </si>
  <si>
    <t>2015</t>
  </si>
  <si>
    <t>2016</t>
  </si>
  <si>
    <t>2017</t>
  </si>
  <si>
    <t>2018</t>
  </si>
  <si>
    <t>2019</t>
  </si>
  <si>
    <t>2020</t>
  </si>
  <si>
    <t>Part. % 2020</t>
  </si>
  <si>
    <t>Var%. 20/19</t>
  </si>
  <si>
    <t>Var.% 2015-20</t>
  </si>
  <si>
    <t>2836</t>
  </si>
  <si>
    <t>2922</t>
  </si>
  <si>
    <t>2924</t>
  </si>
  <si>
    <t>2933</t>
  </si>
  <si>
    <t>2936</t>
  </si>
  <si>
    <t>2937</t>
  </si>
  <si>
    <t>2938</t>
  </si>
  <si>
    <t>2939</t>
  </si>
  <si>
    <t>2941</t>
  </si>
  <si>
    <t>3002</t>
  </si>
  <si>
    <t>3004</t>
  </si>
  <si>
    <t>3005</t>
  </si>
  <si>
    <t>3006</t>
  </si>
  <si>
    <t>Alcaloides, naturales o reproducidos por síntesis, sus sales, éteres, ésteres y demás derivados.</t>
  </si>
  <si>
    <t>Productos farmaceuticos*</t>
  </si>
  <si>
    <t>Partida_(4 digitos)</t>
  </si>
  <si>
    <t>Guatas, gasas, vendas y artículos análogos (por ejemplo: apósitos, esparadrapos, sinapismos), impregnados o recubiertos de sustancias farmacéuticas o acondicionados para la venta al por menor con fi nes médicos, quirúrgicos, odontológicos o veterinarios.</t>
  </si>
  <si>
    <t>1/ Referido a los productos de la partida arancelaria 30.04</t>
  </si>
  <si>
    <t>2/ Referido a los productos de la partida arancelaria 30.06</t>
  </si>
  <si>
    <t>3/ Referido a los productos de la partida arancelaria 29.22</t>
  </si>
  <si>
    <t>4/ Referido a los productos de la partida arancelaria 30.02</t>
  </si>
  <si>
    <t>5/ Referido a los productos de la partida arancelaria 29.36</t>
  </si>
  <si>
    <t>Otros Productos</t>
  </si>
  <si>
    <r>
      <t>Medicamentos</t>
    </r>
    <r>
      <rPr>
        <vertAlign val="superscript"/>
        <sz val="8"/>
        <rFont val="CG Omega"/>
      </rPr>
      <t>1/</t>
    </r>
  </si>
  <si>
    <r>
      <t>Preparaciones y artículos farmacéuticos</t>
    </r>
    <r>
      <rPr>
        <vertAlign val="superscript"/>
        <sz val="8"/>
        <rFont val="CG Omega"/>
      </rPr>
      <t>2/</t>
    </r>
  </si>
  <si>
    <r>
      <rPr>
        <sz val="8"/>
        <rFont val="CG Omega"/>
      </rPr>
      <t>Compuestos aminados con funciones oxigenadas</t>
    </r>
    <r>
      <rPr>
        <vertAlign val="superscript"/>
        <sz val="8"/>
        <rFont val="CG Omega"/>
      </rPr>
      <t>3/</t>
    </r>
  </si>
  <si>
    <r>
      <t>Sangre humana; antisueros, vacunas, toxinas, cultivos de microorganismos y productos similares</t>
    </r>
    <r>
      <rPr>
        <vertAlign val="superscript"/>
        <sz val="8"/>
        <rFont val="CG Omega"/>
      </rPr>
      <t>4/</t>
    </r>
  </si>
  <si>
    <r>
      <t>Provitaminas, vitaminas y sus derivados</t>
    </r>
    <r>
      <rPr>
        <vertAlign val="superscript"/>
        <sz val="8"/>
        <rFont val="CG Omega"/>
      </rPr>
      <t>5/</t>
    </r>
  </si>
  <si>
    <t>Principales países destino</t>
  </si>
  <si>
    <t>Ecuador</t>
  </si>
  <si>
    <t>Bolivia</t>
  </si>
  <si>
    <t>Chile</t>
  </si>
  <si>
    <t>Colombia</t>
  </si>
  <si>
    <t>Costa Rica</t>
  </si>
  <si>
    <t>Panama</t>
  </si>
  <si>
    <t>Zonas Francas del Peru</t>
  </si>
  <si>
    <t>Guatemala</t>
  </si>
  <si>
    <t>Argentina</t>
  </si>
  <si>
    <t>Nicaragua</t>
  </si>
  <si>
    <t>Mexico</t>
  </si>
  <si>
    <t>Estados Unidos</t>
  </si>
  <si>
    <t>Hormonas, prostaglandinas, tromboxanos y leucotrienos,naturales o reproducidos por síntesis; sus derivados y análogos estructurales, incluidos los polipéptidos de cadena modifi cada, utilizados principalmente como hormonas.</t>
  </si>
  <si>
    <t>Volumen de las importaciones farmaceuticas</t>
  </si>
  <si>
    <t>1/ Se considera la CIIU Rev. 3 2423: Fabricación de productos farmacéuticos, sustancias químicas medicinales y productos botánicos.</t>
  </si>
  <si>
    <t xml:space="preserve">(Miles US$) </t>
  </si>
  <si>
    <t>Perú: Exportaciones FOB del sector farmacéutico, según principales productos</t>
  </si>
  <si>
    <t>Exportaciones FOB del sector farmacéutico, según principales países de destino</t>
  </si>
  <si>
    <t>Exportaciones FOB del sector farmacéutico</t>
  </si>
  <si>
    <t>Importaciones CIF del sector Farmaceútico</t>
  </si>
  <si>
    <t>China</t>
  </si>
  <si>
    <t>India</t>
  </si>
  <si>
    <t>Alemania</t>
  </si>
  <si>
    <t>Francia</t>
  </si>
  <si>
    <t>Corea del Sur</t>
  </si>
  <si>
    <t>Belgica</t>
  </si>
  <si>
    <t>Brasil</t>
  </si>
  <si>
    <t>Suiza</t>
  </si>
  <si>
    <t>Importaciones CIF de productos farmacéuticos</t>
  </si>
  <si>
    <t>Exportaciones FOB de productos farmacéuticos</t>
  </si>
  <si>
    <r>
      <t>Sangre humana; antisueros, vacunas, toxinas, cultivos de microorganismos y productos similares</t>
    </r>
    <r>
      <rPr>
        <vertAlign val="superscript"/>
        <sz val="8"/>
        <rFont val="CG Omega"/>
      </rPr>
      <t>2/</t>
    </r>
  </si>
  <si>
    <r>
      <t>Provitaminas, vitaminas y sus derivados</t>
    </r>
    <r>
      <rPr>
        <vertAlign val="superscript"/>
        <sz val="8"/>
        <rFont val="CG Omega"/>
      </rPr>
      <t>4/</t>
    </r>
  </si>
  <si>
    <r>
      <t>Antibioticos</t>
    </r>
    <r>
      <rPr>
        <vertAlign val="superscript"/>
        <sz val="8"/>
        <rFont val="CG Omega"/>
      </rPr>
      <t>3/</t>
    </r>
  </si>
  <si>
    <r>
      <t>Preparaciones y artículos farmacéuticos</t>
    </r>
    <r>
      <rPr>
        <vertAlign val="superscript"/>
        <sz val="8"/>
        <rFont val="CG Omega"/>
      </rPr>
      <t>5/</t>
    </r>
  </si>
  <si>
    <t>2/ Referido a los productos de la partida arancelaria 30.02</t>
  </si>
  <si>
    <t>3/ Referido a los productos de la partida arancelaria 29.41</t>
  </si>
  <si>
    <t>4/ Referido a los productos de la partida arancelaria 29.36</t>
  </si>
  <si>
    <t>5/ Referido a los productos de la partida arancelaria 30.06</t>
  </si>
  <si>
    <t>Perú: Importaciones CIF del sector farmacéutico, según principales productos</t>
  </si>
  <si>
    <t>Var%. 2020/2019</t>
  </si>
  <si>
    <r>
      <t>Industria Farmacéutica</t>
    </r>
    <r>
      <rPr>
        <b/>
        <u/>
        <vertAlign val="superscript"/>
        <sz val="15"/>
        <color theme="1"/>
        <rFont val="Calibri"/>
        <family val="2"/>
        <scheme val="minor"/>
      </rPr>
      <t>1/</t>
    </r>
  </si>
  <si>
    <r>
      <t>Comercio Farmacéutico</t>
    </r>
    <r>
      <rPr>
        <b/>
        <u/>
        <vertAlign val="superscript"/>
        <sz val="15"/>
        <color theme="1"/>
        <rFont val="Calibri"/>
        <family val="2"/>
        <scheme val="minor"/>
      </rPr>
      <t>2/</t>
    </r>
  </si>
  <si>
    <r>
      <t>Sector Farmacéutico</t>
    </r>
    <r>
      <rPr>
        <b/>
        <u/>
        <vertAlign val="superscript"/>
        <sz val="15"/>
        <color theme="1"/>
        <rFont val="Calibri"/>
        <family val="2"/>
        <scheme val="minor"/>
      </rPr>
      <t>3/</t>
    </r>
  </si>
  <si>
    <t>Perú: Estructura empresarial del sector farmacéutico, según tamaño y actividad económica, 2007-19</t>
  </si>
  <si>
    <t>1/ Se considera la actividad CIIU Rev. 3 2423: Fabricación de productos farmacéuticos, sustancias químicas medicinales y productos botánicos.</t>
  </si>
  <si>
    <t>2/ Se considera la actividad CIIU Rev. 3 5231: Venta al por menor de productos farmacéuticos y medicinales, cosméticos y artículos de tocador.</t>
  </si>
  <si>
    <t>3/ Se consideran las actividades CIIU Rev. 3 2423 y 5231.</t>
  </si>
  <si>
    <r>
      <t>Preparaciones y artículos farmacéuticos</t>
    </r>
    <r>
      <rPr>
        <vertAlign val="superscript"/>
        <sz val="8.5"/>
        <color theme="1"/>
        <rFont val="CG Omega"/>
      </rPr>
      <t>2/</t>
    </r>
  </si>
  <si>
    <r>
      <t>Productos farmaceuticos</t>
    </r>
    <r>
      <rPr>
        <b/>
        <vertAlign val="superscript"/>
        <sz val="10"/>
        <color theme="0"/>
        <rFont val="CG Omega"/>
      </rPr>
      <t>1/</t>
    </r>
  </si>
  <si>
    <t xml:space="preserve">1/ Partidas arancelarias agrupadas a cuatro dígitos. </t>
  </si>
  <si>
    <t>2/ En la partida 30.06 solo están comprendidos los productos siguientes, que se clasificarán en esta partida y no en otra de la Nomenclatura:</t>
  </si>
  <si>
    <r>
      <t>Productos farmaceuticos</t>
    </r>
    <r>
      <rPr>
        <b/>
        <vertAlign val="superscript"/>
        <sz val="10"/>
        <color theme="0"/>
        <rFont val="CG Omega"/>
        <family val="2"/>
      </rPr>
      <t>1/</t>
    </r>
  </si>
  <si>
    <t>Productos farmaceuticos</t>
  </si>
  <si>
    <t>Medicamentos (excepto los productos de las partidas 30.02, 30.05 ó 30.06) constituidos por productos mezclados o sin mezclar, preparados para usos terapéuticos o profilácticos, dosificados (incluidos los administrados por vía transdérmica) o acondicionados para la venta al por menor.</t>
  </si>
  <si>
    <t>2020*</t>
  </si>
  <si>
    <r>
      <t>Ind. Farmacéutica</t>
    </r>
    <r>
      <rPr>
        <vertAlign val="superscript"/>
        <sz val="8"/>
        <color theme="1"/>
        <rFont val="Calibri"/>
        <family val="2"/>
        <scheme val="minor"/>
      </rPr>
      <t>1/</t>
    </r>
  </si>
  <si>
    <r>
      <t>Comercio Farmacéutico</t>
    </r>
    <r>
      <rPr>
        <vertAlign val="superscript"/>
        <sz val="8"/>
        <color theme="1"/>
        <rFont val="Calibri"/>
        <family val="2"/>
        <scheme val="minor"/>
      </rPr>
      <t>2/</t>
    </r>
  </si>
  <si>
    <t>*III trim. 2020</t>
  </si>
  <si>
    <t>1/ Se considera la actividad CIIU Rev. 4 2100: Fabricación de productos farmacéuticos, sustancias químicas medicinales y productos botánicos de uso farmacéutico</t>
  </si>
  <si>
    <t>2/ Se considera la actividad CIIU Rev. 4 4772: Venta al por menor de productos farmacéuticos y médicos, cosméticos y artículos de tocador en comercios especializados</t>
  </si>
  <si>
    <t>Var.%</t>
  </si>
  <si>
    <r>
      <t>Sector Farmcéutico</t>
    </r>
    <r>
      <rPr>
        <vertAlign val="superscript"/>
        <sz val="8"/>
        <color theme="1"/>
        <rFont val="Calibri"/>
        <family val="2"/>
        <scheme val="minor"/>
      </rPr>
      <t>3/</t>
    </r>
  </si>
  <si>
    <t>3/ Se consideran las actividades CIIU Rev. 4 2100 y 4772.</t>
  </si>
  <si>
    <t>MIPYMEs 2014</t>
  </si>
  <si>
    <t>1/ Se consideran las actividades CIIU Rev. 3 2423 y 5231.</t>
  </si>
  <si>
    <r>
      <t>INDUSTRIA FARMACÉUTICA</t>
    </r>
    <r>
      <rPr>
        <b/>
        <u/>
        <vertAlign val="superscript"/>
        <sz val="11"/>
        <color theme="1"/>
        <rFont val="Calibri"/>
        <family val="2"/>
        <scheme val="minor"/>
      </rPr>
      <t>1/</t>
    </r>
  </si>
  <si>
    <r>
      <t>Empresarial</t>
    </r>
    <r>
      <rPr>
        <vertAlign val="superscript"/>
        <sz val="10"/>
        <color rgb="FF000000"/>
        <rFont val="CG Omega"/>
      </rPr>
      <t>1/</t>
    </r>
  </si>
  <si>
    <r>
      <t>Territorial</t>
    </r>
    <r>
      <rPr>
        <vertAlign val="superscript"/>
        <sz val="10"/>
        <color rgb="FF000000"/>
        <rFont val="CG Omega"/>
      </rPr>
      <t>1/</t>
    </r>
  </si>
  <si>
    <r>
      <t>Laboral</t>
    </r>
    <r>
      <rPr>
        <vertAlign val="superscript"/>
        <sz val="10"/>
        <color rgb="FF000000"/>
        <rFont val="CG Omega"/>
      </rPr>
      <t>1/</t>
    </r>
  </si>
  <si>
    <t>Número de MIPYMEs</t>
  </si>
  <si>
    <t>PEA ocupada en el sector</t>
  </si>
  <si>
    <t>Porcentaje de empresas ubicadas en Lima y Callao</t>
  </si>
  <si>
    <t>La Libertad (6,1%)
Junin (5,9%)
Arequipa (5,5%)</t>
  </si>
  <si>
    <t>Junín (6,1%)
La Libertad (5,9%)
Arequipa (5,4%)</t>
  </si>
  <si>
    <t>-0,1 pp</t>
  </si>
  <si>
    <t>-1,6 pp</t>
  </si>
  <si>
    <t>-5,3 pp</t>
  </si>
  <si>
    <t>Arequipa (3,9%)
San Martín (2,5%)
Cajamarca (2,2%)</t>
  </si>
  <si>
    <t>Arequipa (3,3%)
La Libertad (2,2%)
Cajamarca (1,6%)</t>
  </si>
  <si>
    <t>-1,2 pp</t>
  </si>
  <si>
    <t>La Libertad (6,1%)
Junin (6,0%)
Arequipa (5,6%)</t>
  </si>
  <si>
    <t>Junin (6,1%)
La Libertad (5,9%)
Arequipa (5,4%)</t>
  </si>
  <si>
    <r>
      <t>COMERCIO FARMACÉUTICO</t>
    </r>
    <r>
      <rPr>
        <b/>
        <u/>
        <vertAlign val="superscript"/>
        <sz val="11"/>
        <color theme="1"/>
        <rFont val="Calibri"/>
        <family val="2"/>
        <scheme val="minor"/>
      </rPr>
      <t>1/</t>
    </r>
  </si>
  <si>
    <t>1/ Se considera la actividad CIIU Rev. 3 5231: Venta al por menor de productos farmacéuticos y medicinales, cosméticos y artículos de tocador.</t>
  </si>
  <si>
    <t>Var. % 20/19</t>
  </si>
  <si>
    <t>PERÚ: PRODUCTO BRUTO INTERNO SEGÚN ACTIVIDAD ECONÓMICA (NIVEL 54), 2007 - 2019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</si>
</sst>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0.0"/>
    <numFmt numFmtId="165" formatCode="0.0%"/>
    <numFmt numFmtId="166" formatCode="#,##0.0;\-#,##0.0"/>
    <numFmt numFmtId="167" formatCode="#\ ###\ ###\ ###\ \ "/>
    <numFmt numFmtId="168" formatCode="_ * #,##0.0_ ;_ * \-#,##0.0_ ;_ * &quot;-&quot;??_ ;_ @_ "/>
    <numFmt numFmtId="169" formatCode="_ * #,##0_ ;_ * \-#,##0_ ;_ * &quot;-&quot;??_ ;_ @_ "/>
    <numFmt numFmtId="170" formatCode="#,##0.0_ ;\-#,##0.0\ "/>
    <numFmt numFmtId="171" formatCode="_-* #,##0.00\ _€_-;\-* #,##0.00\ _€_-;_-* &quot;-&quot;??\ _€_-;_-@_-"/>
    <numFmt numFmtId="172" formatCode="0.0000000"/>
    <numFmt numFmtId="173" formatCode="#,##0.0"/>
    <numFmt numFmtId="174" formatCode="#,##0.0000000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G Omega"/>
      <family val="2"/>
    </font>
    <font>
      <sz val="9"/>
      <color theme="1"/>
      <name val="CG Omega"/>
      <family val="2"/>
    </font>
    <font>
      <b/>
      <sz val="12"/>
      <color rgb="FFFFFFFF"/>
      <name val="CG Omega"/>
      <family val="2"/>
    </font>
    <font>
      <b/>
      <sz val="11"/>
      <color rgb="FFFFFFFF"/>
      <name val="CG Omega"/>
      <family val="2"/>
    </font>
    <font>
      <sz val="10"/>
      <color rgb="FF000000"/>
      <name val="CG Omega"/>
      <family val="2"/>
    </font>
    <font>
      <sz val="11"/>
      <color rgb="FF000000"/>
      <name val="CG Omega"/>
      <family val="2"/>
    </font>
    <font>
      <sz val="11"/>
      <color theme="1"/>
      <name val="Calibri"/>
      <family val="2"/>
    </font>
    <font>
      <sz val="9"/>
      <color rgb="FF000000"/>
      <name val="CG Omega"/>
      <family val="2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Bookman Old Style"/>
      <family val="1"/>
    </font>
    <font>
      <b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G Omega"/>
      <family val="2"/>
    </font>
    <font>
      <sz val="9"/>
      <name val="CG Omega"/>
    </font>
    <font>
      <b/>
      <sz val="11"/>
      <color theme="1"/>
      <name val="CG Omega"/>
    </font>
    <font>
      <sz val="11"/>
      <color theme="1"/>
      <name val="CG Omega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name val="CG Omega"/>
      <family val="2"/>
    </font>
    <font>
      <sz val="10"/>
      <color theme="1"/>
      <name val="CG Omega"/>
      <family val="2"/>
    </font>
    <font>
      <b/>
      <sz val="10"/>
      <color theme="1"/>
      <name val="CG Omega"/>
      <family val="2"/>
    </font>
    <font>
      <sz val="8"/>
      <name val="CG Omega"/>
    </font>
    <font>
      <sz val="8"/>
      <color theme="1"/>
      <name val="CG Omega"/>
      <family val="2"/>
    </font>
    <font>
      <sz val="8"/>
      <name val="CG Omega"/>
      <family val="2"/>
    </font>
    <font>
      <b/>
      <sz val="9"/>
      <color theme="1"/>
      <name val="CG Omega"/>
      <family val="2"/>
    </font>
    <font>
      <sz val="8.5"/>
      <color theme="1"/>
      <name val="CG Omega"/>
      <family val="2"/>
    </font>
    <font>
      <sz val="11"/>
      <name val="Calibri"/>
      <family val="2"/>
      <scheme val="minor"/>
    </font>
    <font>
      <sz val="9"/>
      <color theme="2" tint="-9.9978637043366805E-2"/>
      <name val="CG Omega"/>
      <family val="2"/>
    </font>
    <font>
      <b/>
      <sz val="10"/>
      <color theme="0"/>
      <name val="CG Omega"/>
      <family val="2"/>
    </font>
    <font>
      <sz val="7.5"/>
      <color theme="1"/>
      <name val="CG Omega"/>
      <family val="2"/>
    </font>
    <font>
      <sz val="7.5"/>
      <name val="CG Omega"/>
      <family val="2"/>
    </font>
    <font>
      <sz val="8.5"/>
      <name val="CG Omega"/>
      <family val="2"/>
    </font>
    <font>
      <b/>
      <sz val="8.5"/>
      <name val="CG Omega"/>
    </font>
    <font>
      <b/>
      <sz val="10"/>
      <color theme="1"/>
      <name val="CG Omega"/>
    </font>
    <font>
      <b/>
      <sz val="10"/>
      <name val="CG Omega"/>
      <family val="2"/>
    </font>
    <font>
      <vertAlign val="superscript"/>
      <sz val="8"/>
      <name val="CG Omega"/>
    </font>
    <font>
      <b/>
      <u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G Omega"/>
    </font>
    <font>
      <b/>
      <u/>
      <vertAlign val="superscript"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8.5"/>
      <color theme="1"/>
      <name val="CG Omega"/>
    </font>
    <font>
      <b/>
      <vertAlign val="superscript"/>
      <sz val="10"/>
      <color theme="0"/>
      <name val="CG Omega"/>
    </font>
    <font>
      <b/>
      <vertAlign val="superscript"/>
      <sz val="10"/>
      <color theme="0"/>
      <name val="CG Omega"/>
      <family val="2"/>
    </font>
    <font>
      <sz val="7.5"/>
      <color theme="1"/>
      <name val="CG Omega"/>
    </font>
    <font>
      <vertAlign val="superscript"/>
      <sz val="8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vertAlign val="superscript"/>
      <sz val="10"/>
      <color rgb="FF000000"/>
      <name val="CG Omega"/>
    </font>
    <font>
      <sz val="9"/>
      <color theme="2"/>
      <name val="Calibri"/>
      <family val="2"/>
      <scheme val="minor"/>
    </font>
    <font>
      <sz val="9"/>
      <color theme="2"/>
      <name val="CG Omeg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8A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2B2B2"/>
        <bgColor rgb="FF000000"/>
      </patternFill>
    </fill>
    <fill>
      <patternFill patternType="solid">
        <fgColor rgb="FFC9E7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ck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0" fillId="0" borderId="0"/>
  </cellStyleXfs>
  <cellXfs count="21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37" fontId="9" fillId="5" borderId="10" xfId="1" applyNumberFormat="1" applyFont="1" applyFill="1" applyBorder="1" applyAlignment="1">
      <alignment horizontal="center" vertical="center"/>
    </xf>
    <xf numFmtId="37" fontId="8" fillId="5" borderId="10" xfId="1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wrapText="1"/>
    </xf>
    <xf numFmtId="166" fontId="9" fillId="5" borderId="1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65" fontId="8" fillId="5" borderId="1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6" fillId="6" borderId="14" xfId="0" quotePrefix="1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3" fontId="0" fillId="0" borderId="18" xfId="0" applyNumberFormat="1" applyBorder="1"/>
    <xf numFmtId="3" fontId="0" fillId="0" borderId="0" xfId="0" applyNumberFormat="1" applyBorder="1"/>
    <xf numFmtId="3" fontId="0" fillId="0" borderId="21" xfId="0" applyNumberFormat="1" applyBorder="1"/>
    <xf numFmtId="3" fontId="0" fillId="0" borderId="16" xfId="0" applyNumberFormat="1" applyBorder="1"/>
    <xf numFmtId="3" fontId="0" fillId="0" borderId="0" xfId="0" applyNumberFormat="1" applyFill="1" applyBorder="1"/>
    <xf numFmtId="3" fontId="0" fillId="0" borderId="21" xfId="0" applyNumberFormat="1" applyFill="1" applyBorder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/>
    <xf numFmtId="1" fontId="12" fillId="0" borderId="0" xfId="0" quotePrefix="1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168" fontId="0" fillId="0" borderId="0" xfId="1" applyNumberFormat="1" applyFont="1"/>
    <xf numFmtId="0" fontId="0" fillId="10" borderId="0" xfId="0" applyFill="1"/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1" fillId="0" borderId="0" xfId="0" applyFont="1"/>
    <xf numFmtId="166" fontId="22" fillId="5" borderId="1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2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9" fontId="25" fillId="2" borderId="0" xfId="1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15" fillId="0" borderId="0" xfId="0" applyFont="1" applyFill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0" fontId="16" fillId="0" borderId="21" xfId="0" applyFont="1" applyFill="1" applyBorder="1" applyAlignment="1"/>
    <xf numFmtId="0" fontId="15" fillId="0" borderId="21" xfId="0" applyFont="1" applyFill="1" applyBorder="1" applyAlignment="1"/>
    <xf numFmtId="0" fontId="26" fillId="0" borderId="0" xfId="0" applyFont="1" applyAlignment="1">
      <alignment vertical="center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16" fillId="0" borderId="21" xfId="0" applyFont="1" applyFill="1" applyBorder="1" applyAlignment="1">
      <alignment horizontal="right"/>
    </xf>
    <xf numFmtId="0" fontId="16" fillId="6" borderId="24" xfId="0" applyFont="1" applyFill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6" fillId="0" borderId="0" xfId="0" applyNumberFormat="1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8" xfId="0" applyBorder="1"/>
    <xf numFmtId="0" fontId="2" fillId="7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2" fontId="26" fillId="0" borderId="0" xfId="5" applyNumberFormat="1" applyFont="1" applyFill="1" applyBorder="1"/>
    <xf numFmtId="164" fontId="26" fillId="0" borderId="0" xfId="0" applyNumberFormat="1" applyFont="1"/>
    <xf numFmtId="169" fontId="25" fillId="2" borderId="27" xfId="1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9" fontId="29" fillId="11" borderId="27" xfId="1" applyNumberFormat="1" applyFont="1" applyFill="1" applyBorder="1" applyAlignment="1">
      <alignment vertical="center"/>
    </xf>
    <xf numFmtId="165" fontId="29" fillId="9" borderId="2" xfId="5" applyNumberFormat="1" applyFont="1" applyFill="1" applyBorder="1" applyAlignment="1">
      <alignment horizontal="right" vertical="center"/>
    </xf>
    <xf numFmtId="170" fontId="30" fillId="11" borderId="28" xfId="1" applyNumberFormat="1" applyFont="1" applyFill="1" applyBorder="1" applyAlignment="1">
      <alignment horizontal="right" vertical="center"/>
    </xf>
    <xf numFmtId="173" fontId="0" fillId="0" borderId="0" xfId="0" applyNumberFormat="1"/>
    <xf numFmtId="169" fontId="30" fillId="11" borderId="27" xfId="1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3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center"/>
    </xf>
    <xf numFmtId="0" fontId="38" fillId="8" borderId="23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69" fontId="29" fillId="9" borderId="27" xfId="1" applyNumberFormat="1" applyFont="1" applyFill="1" applyBorder="1" applyAlignment="1">
      <alignment vertical="center"/>
    </xf>
    <xf numFmtId="170" fontId="29" fillId="9" borderId="28" xfId="1" applyNumberFormat="1" applyFont="1" applyFill="1" applyBorder="1" applyAlignment="1">
      <alignment horizontal="center" vertical="center"/>
    </xf>
    <xf numFmtId="169" fontId="43" fillId="11" borderId="27" xfId="1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0" fillId="2" borderId="0" xfId="0" applyFont="1" applyFill="1" applyAlignment="1">
      <alignment horizontal="left" vertical="center" indent="1"/>
    </xf>
    <xf numFmtId="0" fontId="39" fillId="2" borderId="0" xfId="0" applyFont="1" applyFill="1" applyAlignment="1">
      <alignment horizontal="left" vertical="center" indent="1"/>
    </xf>
    <xf numFmtId="170" fontId="29" fillId="11" borderId="28" xfId="1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justify" vertical="center"/>
    </xf>
    <xf numFmtId="0" fontId="45" fillId="2" borderId="0" xfId="0" applyFont="1" applyFill="1" applyBorder="1" applyAlignment="1">
      <alignment horizontal="justify" vertical="center"/>
    </xf>
    <xf numFmtId="0" fontId="38" fillId="8" borderId="0" xfId="0" applyFont="1" applyFill="1" applyBorder="1" applyAlignment="1"/>
    <xf numFmtId="0" fontId="38" fillId="8" borderId="26" xfId="0" applyFont="1" applyFill="1" applyBorder="1" applyAlignment="1">
      <alignment horizontal="center"/>
    </xf>
    <xf numFmtId="0" fontId="41" fillId="9" borderId="29" xfId="0" applyFont="1" applyFill="1" applyBorder="1" applyAlignment="1">
      <alignment vertical="center" wrapText="1"/>
    </xf>
    <xf numFmtId="169" fontId="29" fillId="9" borderId="30" xfId="1" applyNumberFormat="1" applyFont="1" applyFill="1" applyBorder="1" applyAlignment="1">
      <alignment vertical="center"/>
    </xf>
    <xf numFmtId="0" fontId="41" fillId="11" borderId="28" xfId="0" applyFont="1" applyFill="1" applyBorder="1" applyAlignment="1">
      <alignment vertical="center" wrapText="1"/>
    </xf>
    <xf numFmtId="0" fontId="41" fillId="9" borderId="28" xfId="0" applyFont="1" applyFill="1" applyBorder="1" applyAlignment="1">
      <alignment vertical="center" wrapText="1"/>
    </xf>
    <xf numFmtId="0" fontId="42" fillId="11" borderId="28" xfId="0" applyFont="1" applyFill="1" applyBorder="1" applyAlignment="1">
      <alignment vertical="center" wrapText="1"/>
    </xf>
    <xf numFmtId="0" fontId="38" fillId="8" borderId="26" xfId="0" applyFont="1" applyFill="1" applyBorder="1" applyAlignment="1">
      <alignment horizontal="center" vertical="center" wrapText="1"/>
    </xf>
    <xf numFmtId="166" fontId="29" fillId="9" borderId="30" xfId="1" applyNumberFormat="1" applyFont="1" applyFill="1" applyBorder="1" applyAlignment="1">
      <alignment horizontal="center" vertical="center"/>
    </xf>
    <xf numFmtId="166" fontId="29" fillId="11" borderId="27" xfId="1" applyNumberFormat="1" applyFont="1" applyFill="1" applyBorder="1" applyAlignment="1">
      <alignment horizontal="center" vertical="center"/>
    </xf>
    <xf numFmtId="166" fontId="29" fillId="9" borderId="27" xfId="1" applyNumberFormat="1" applyFont="1" applyFill="1" applyBorder="1" applyAlignment="1">
      <alignment horizontal="center" vertical="center"/>
    </xf>
    <xf numFmtId="166" fontId="29" fillId="11" borderId="2" xfId="1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 wrapText="1"/>
    </xf>
    <xf numFmtId="170" fontId="29" fillId="9" borderId="29" xfId="1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indent="1"/>
    </xf>
    <xf numFmtId="165" fontId="29" fillId="9" borderId="2" xfId="1" applyNumberFormat="1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vertical="center"/>
    </xf>
    <xf numFmtId="164" fontId="23" fillId="2" borderId="0" xfId="5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72" fontId="0" fillId="0" borderId="0" xfId="0" applyNumberFormat="1"/>
    <xf numFmtId="0" fontId="48" fillId="0" borderId="0" xfId="0" applyFont="1"/>
    <xf numFmtId="0" fontId="44" fillId="2" borderId="0" xfId="0" applyFont="1" applyFill="1" applyAlignment="1">
      <alignment vertical="top"/>
    </xf>
    <xf numFmtId="0" fontId="31" fillId="2" borderId="0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/>
    </xf>
    <xf numFmtId="0" fontId="49" fillId="2" borderId="0" xfId="0" applyFont="1" applyFill="1" applyBorder="1" applyAlignment="1">
      <alignment horizontal="left" vertical="center" wrapText="1" indent="1"/>
    </xf>
    <xf numFmtId="0" fontId="35" fillId="9" borderId="29" xfId="0" applyFont="1" applyFill="1" applyBorder="1" applyAlignment="1">
      <alignment horizontal="justify" vertical="center" wrapText="1"/>
    </xf>
    <xf numFmtId="0" fontId="35" fillId="11" borderId="28" xfId="0" applyFont="1" applyFill="1" applyBorder="1" applyAlignment="1">
      <alignment horizontal="justify" vertical="center" wrapText="1"/>
    </xf>
    <xf numFmtId="0" fontId="35" fillId="9" borderId="28" xfId="0" applyFont="1" applyFill="1" applyBorder="1" applyAlignment="1">
      <alignment horizontal="justify" vertical="center" wrapText="1"/>
    </xf>
    <xf numFmtId="0" fontId="34" fillId="11" borderId="28" xfId="0" applyFont="1" applyFill="1" applyBorder="1" applyAlignment="1">
      <alignment vertical="center" wrapText="1"/>
    </xf>
    <xf numFmtId="0" fontId="38" fillId="8" borderId="31" xfId="0" applyFont="1" applyFill="1" applyBorder="1" applyAlignment="1">
      <alignment horizontal="center" vertical="center" wrapText="1"/>
    </xf>
    <xf numFmtId="166" fontId="29" fillId="9" borderId="33" xfId="1" applyNumberFormat="1" applyFont="1" applyFill="1" applyBorder="1" applyAlignment="1">
      <alignment horizontal="right" vertical="center"/>
    </xf>
    <xf numFmtId="166" fontId="29" fillId="11" borderId="34" xfId="1" applyNumberFormat="1" applyFont="1" applyFill="1" applyBorder="1" applyAlignment="1">
      <alignment horizontal="right" vertical="center"/>
    </xf>
    <xf numFmtId="166" fontId="29" fillId="9" borderId="34" xfId="1" applyNumberFormat="1" applyFont="1" applyFill="1" applyBorder="1" applyAlignment="1">
      <alignment horizontal="right" vertical="center"/>
    </xf>
    <xf numFmtId="166" fontId="30" fillId="11" borderId="32" xfId="1" applyNumberFormat="1" applyFont="1" applyFill="1" applyBorder="1" applyAlignment="1">
      <alignment horizontal="right" vertical="center"/>
    </xf>
    <xf numFmtId="170" fontId="29" fillId="9" borderId="29" xfId="1" applyNumberFormat="1" applyFont="1" applyFill="1" applyBorder="1" applyAlignment="1">
      <alignment horizontal="right" vertical="center"/>
    </xf>
    <xf numFmtId="170" fontId="29" fillId="11" borderId="28" xfId="1" applyNumberFormat="1" applyFont="1" applyFill="1" applyBorder="1" applyAlignment="1">
      <alignment horizontal="right" vertical="center"/>
    </xf>
    <xf numFmtId="170" fontId="29" fillId="9" borderId="28" xfId="1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left" vertical="center" readingOrder="1"/>
    </xf>
    <xf numFmtId="0" fontId="52" fillId="0" borderId="18" xfId="0" applyFont="1" applyFill="1" applyBorder="1"/>
    <xf numFmtId="0" fontId="52" fillId="0" borderId="0" xfId="0" applyFont="1"/>
    <xf numFmtId="0" fontId="36" fillId="0" borderId="0" xfId="0" applyFont="1" applyFill="1" applyAlignment="1">
      <alignment vertical="center"/>
    </xf>
    <xf numFmtId="167" fontId="54" fillId="0" borderId="0" xfId="0" applyNumberFormat="1" applyFont="1" applyFill="1" applyBorder="1" applyAlignment="1">
      <alignment vertical="center"/>
    </xf>
    <xf numFmtId="0" fontId="38" fillId="8" borderId="0" xfId="0" applyFont="1" applyFill="1" applyBorder="1" applyAlignment="1">
      <alignment horizontal="center"/>
    </xf>
    <xf numFmtId="0" fontId="58" fillId="2" borderId="28" xfId="0" applyFont="1" applyFill="1" applyBorder="1" applyAlignment="1">
      <alignment vertical="center" wrapText="1"/>
    </xf>
    <xf numFmtId="0" fontId="58" fillId="2" borderId="28" xfId="0" applyFont="1" applyFill="1" applyBorder="1" applyAlignment="1">
      <alignment vertical="center"/>
    </xf>
    <xf numFmtId="166" fontId="29" fillId="9" borderId="30" xfId="1" applyNumberFormat="1" applyFont="1" applyFill="1" applyBorder="1" applyAlignment="1">
      <alignment horizontal="right" vertical="center"/>
    </xf>
    <xf numFmtId="166" fontId="29" fillId="11" borderId="27" xfId="1" applyNumberFormat="1" applyFont="1" applyFill="1" applyBorder="1" applyAlignment="1">
      <alignment horizontal="right" vertical="center"/>
    </xf>
    <xf numFmtId="166" fontId="29" fillId="9" borderId="27" xfId="1" applyNumberFormat="1" applyFont="1" applyFill="1" applyBorder="1" applyAlignment="1">
      <alignment horizontal="right" vertical="center"/>
    </xf>
    <xf numFmtId="166" fontId="30" fillId="11" borderId="2" xfId="1" applyNumberFormat="1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52" fillId="0" borderId="0" xfId="0" applyFont="1" applyAlignment="1">
      <alignment horizontal="center" wrapText="1"/>
    </xf>
    <xf numFmtId="0" fontId="47" fillId="0" borderId="0" xfId="0" applyFont="1"/>
    <xf numFmtId="0" fontId="52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165" fontId="8" fillId="5" borderId="10" xfId="0" quotePrefix="1" applyNumberFormat="1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166" fontId="9" fillId="5" borderId="4" xfId="1" applyNumberFormat="1" applyFont="1" applyFill="1" applyBorder="1" applyAlignment="1">
      <alignment horizontal="center" vertical="center"/>
    </xf>
    <xf numFmtId="166" fontId="0" fillId="0" borderId="0" xfId="0" applyNumberFormat="1" applyFill="1"/>
    <xf numFmtId="0" fontId="11" fillId="0" borderId="0" xfId="0" applyFont="1" applyFill="1" applyBorder="1" applyAlignment="1">
      <alignment vertical="top"/>
    </xf>
    <xf numFmtId="0" fontId="62" fillId="0" borderId="0" xfId="0" applyFont="1"/>
    <xf numFmtId="14" fontId="62" fillId="0" borderId="0" xfId="0" applyNumberFormat="1" applyFont="1"/>
    <xf numFmtId="0" fontId="16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14" fontId="62" fillId="0" borderId="0" xfId="0" applyNumberFormat="1" applyFont="1" applyAlignment="1">
      <alignment horizontal="center"/>
    </xf>
    <xf numFmtId="0" fontId="47" fillId="0" borderId="0" xfId="0" applyFont="1" applyFill="1"/>
    <xf numFmtId="1" fontId="53" fillId="0" borderId="0" xfId="0" quotePrefix="1" applyNumberFormat="1" applyFont="1" applyFill="1" applyBorder="1" applyAlignment="1" applyProtection="1"/>
    <xf numFmtId="0" fontId="2" fillId="0" borderId="0" xfId="0" applyFont="1" applyAlignment="1">
      <alignment horizontal="center" wrapText="1"/>
    </xf>
    <xf numFmtId="174" fontId="0" fillId="0" borderId="0" xfId="0" applyNumberFormat="1"/>
    <xf numFmtId="0" fontId="63" fillId="2" borderId="0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8">
    <cellStyle name="Diseño" xfId="2"/>
    <cellStyle name="Millares" xfId="1" builtinId="3"/>
    <cellStyle name="Millares 2" xfId="4"/>
    <cellStyle name="Millares 3" xfId="6"/>
    <cellStyle name="Normal" xfId="0" builtinId="0"/>
    <cellStyle name="Normal 25 2" xfId="3"/>
    <cellStyle name="Normal 8 2" xfId="7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/>
              <a:t>Contribución al </a:t>
            </a:r>
            <a:r>
              <a:rPr lang="es-PE" sz="1200" baseline="0"/>
              <a:t>PBI Manufacturero, 2019</a:t>
            </a:r>
            <a:endParaRPr lang="es-PE" sz="1200"/>
          </a:p>
        </c:rich>
      </c:tx>
      <c:layout>
        <c:manualLayout>
          <c:xMode val="edge"/>
          <c:yMode val="edge"/>
          <c:x val="0.14209453767288641"/>
          <c:y val="2.583962245187400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4477580961493"/>
          <c:y val="0.29434236181993206"/>
          <c:w val="0.72837567553468385"/>
          <c:h val="0.5876537474510363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9.054356886541258E-2"/>
                  <c:y val="-1.47007913233626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133666240081336E-2"/>
                  <c:y val="3.459219933397508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9466564848555"/>
                      <c:h val="0.1566614775389687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PBI!$Q$85:$Q$86</c:f>
              <c:strCache>
                <c:ptCount val="2"/>
                <c:pt idx="0">
                  <c:v>Resto</c:v>
                </c:pt>
                <c:pt idx="1">
                  <c:v>Farmaceutico</c:v>
                </c:pt>
              </c:strCache>
            </c:strRef>
          </c:cat>
          <c:val>
            <c:numRef>
              <c:f>PBI!$R$85:$R$86</c:f>
              <c:numCache>
                <c:formatCode>#,##0</c:formatCode>
                <c:ptCount val="2"/>
                <c:pt idx="0">
                  <c:v>69286</c:v>
                </c:pt>
                <c:pt idx="1">
                  <c:v>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9025510806391"/>
          <c:y val="0.30013309362387536"/>
          <c:w val="0.72458526082019592"/>
          <c:h val="0.5876539316447011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090701146706209"/>
                  <c:y val="-6.446523200540776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810268232500771E-4"/>
                  <c:y val="2.02813722451891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730140958831"/>
                      <c:h val="0.1790388750877657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PBI!$Q$89:$Q$90</c:f>
              <c:strCache>
                <c:ptCount val="2"/>
                <c:pt idx="0">
                  <c:v>Resto</c:v>
                </c:pt>
                <c:pt idx="1">
                  <c:v>Farmaceutico</c:v>
                </c:pt>
              </c:strCache>
            </c:strRef>
          </c:cat>
          <c:val>
            <c:numRef>
              <c:f>PBI!$R$89:$R$90</c:f>
              <c:numCache>
                <c:formatCode>#,##0</c:formatCode>
                <c:ptCount val="2"/>
                <c:pt idx="0">
                  <c:v>545596</c:v>
                </c:pt>
                <c:pt idx="1">
                  <c:v>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050" b="1">
                <a:solidFill>
                  <a:sysClr val="windowText" lastClr="000000"/>
                </a:solidFill>
              </a:rPr>
              <a:t>Industria Farmacéutica</a:t>
            </a: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s-PE" sz="1050" b="1">
                <a:solidFill>
                  <a:sysClr val="windowText" lastClr="000000"/>
                </a:solidFill>
              </a:rPr>
              <a:t>Estructura empresarial (%)</a:t>
            </a:r>
          </a:p>
        </c:rich>
      </c:tx>
      <c:layout>
        <c:manualLayout>
          <c:xMode val="edge"/>
          <c:yMode val="edge"/>
          <c:x val="0.25773691823900979"/>
          <c:y val="1.519957415829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459319010156556E-2"/>
          <c:y val="0.28363288374678075"/>
          <c:w val="0.7968708497233451"/>
          <c:h val="0.68298051767449552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2712937352800253E-2"/>
                  <c:y val="1.84115562718289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713946360347522E-2"/>
                  <c:y val="-1.68728301888311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25759607754653"/>
                      <c:h val="0.127704600029880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7556099308475867E-2"/>
                  <c:y val="-2.78286378545093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99134661907881"/>
                      <c:h val="0.183885619616119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092871792661625E-2"/>
                  <c:y val="-1.2040803423615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'Estruct. emp.'!$B$6:$B$9</c:f>
              <c:strCache>
                <c:ptCount val="4"/>
                <c:pt idx="0">
                  <c:v>Grande</c:v>
                </c:pt>
                <c:pt idx="1">
                  <c:v>Mediana</c:v>
                </c:pt>
                <c:pt idx="2">
                  <c:v>Pequeña</c:v>
                </c:pt>
                <c:pt idx="3">
                  <c:v>Microempresa</c:v>
                </c:pt>
              </c:strCache>
            </c:strRef>
          </c:cat>
          <c:val>
            <c:numRef>
              <c:f>'Estruct. emp.'!$A$36:$A$39</c:f>
              <c:numCache>
                <c:formatCode>0.00</c:formatCode>
                <c:ptCount val="4"/>
                <c:pt idx="0">
                  <c:v>9.1666666666666661</c:v>
                </c:pt>
                <c:pt idx="1">
                  <c:v>0.27777777777777779</c:v>
                </c:pt>
                <c:pt idx="2">
                  <c:v>13.888888888888889</c:v>
                </c:pt>
                <c:pt idx="3">
                  <c:v>76.666666666666671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explosion val="6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explosion val="1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explosion val="9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39444444444444443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222222222222215E-2"/>
                  <c:y val="-1.8518518518518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11111111111111E-2"/>
                  <c:y val="0.11574074074074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'Estruct. emp.'!$B$6:$B$9</c:f>
              <c:strCache>
                <c:ptCount val="4"/>
                <c:pt idx="0">
                  <c:v>Grande</c:v>
                </c:pt>
                <c:pt idx="1">
                  <c:v>Mediana</c:v>
                </c:pt>
                <c:pt idx="2">
                  <c:v>Pequeña</c:v>
                </c:pt>
                <c:pt idx="3">
                  <c:v>Microempresa</c:v>
                </c:pt>
              </c:strCache>
            </c:strRef>
          </c:cat>
          <c:val>
            <c:numRef>
              <c:f>'Estruct. emp.'!$J$6:$J$9</c:f>
              <c:numCache>
                <c:formatCode>#,##0</c:formatCode>
                <c:ptCount val="4"/>
                <c:pt idx="0">
                  <c:v>31</c:v>
                </c:pt>
                <c:pt idx="1">
                  <c:v>3</c:v>
                </c:pt>
                <c:pt idx="2">
                  <c:v>50</c:v>
                </c:pt>
                <c:pt idx="3">
                  <c:v>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050"/>
              <a:t>Sector farmacéutico</a:t>
            </a: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s-PE" sz="1050"/>
              <a:t>Estructura empresarial (%)</a:t>
            </a:r>
          </a:p>
        </c:rich>
      </c:tx>
      <c:layout>
        <c:manualLayout>
          <c:xMode val="edge"/>
          <c:yMode val="edge"/>
          <c:x val="0.32155355770881822"/>
          <c:y val="2.167902896870099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3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92745585372852"/>
          <c:y val="0.28363288374678075"/>
          <c:w val="0.77140271652008696"/>
          <c:h val="0.66295692495193159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1728212629048491"/>
                  <c:y val="-5.32235927748132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549182248993869E-2"/>
                  <c:y val="-2.18788701993761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25759607754653"/>
                      <c:h val="0.127704600029880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3797450426704581E-2"/>
                  <c:y val="2.170307298264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99134661907881"/>
                      <c:h val="0.183885619616119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092871792661625E-2"/>
                  <c:y val="-1.2040803423615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'Estruct. emp.'!$B$28:$B$31</c:f>
              <c:strCache>
                <c:ptCount val="4"/>
                <c:pt idx="0">
                  <c:v>Grande</c:v>
                </c:pt>
                <c:pt idx="1">
                  <c:v>Mediana</c:v>
                </c:pt>
                <c:pt idx="2">
                  <c:v>Pequeña</c:v>
                </c:pt>
                <c:pt idx="3">
                  <c:v>Microempresa</c:v>
                </c:pt>
              </c:strCache>
            </c:strRef>
          </c:cat>
          <c:val>
            <c:numRef>
              <c:f>'Estruct. emp.'!$O$36:$O$39</c:f>
              <c:numCache>
                <c:formatCode>0.0</c:formatCode>
                <c:ptCount val="4"/>
                <c:pt idx="0">
                  <c:v>0.33633334371399209</c:v>
                </c:pt>
                <c:pt idx="1">
                  <c:v>9.9654324063405061E-2</c:v>
                </c:pt>
                <c:pt idx="2">
                  <c:v>3.1453396032512222</c:v>
                </c:pt>
                <c:pt idx="3">
                  <c:v>96.418672728971373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Exportaciones FOB del sector farmaceútico</a:t>
            </a:r>
            <a:r>
              <a:rPr lang="es-PE" sz="1200" b="1" baseline="30000">
                <a:solidFill>
                  <a:sysClr val="windowText" lastClr="000000"/>
                </a:solidFill>
              </a:rPr>
              <a:t>1/</a:t>
            </a:r>
          </a:p>
        </c:rich>
      </c:tx>
      <c:layout>
        <c:manualLayout>
          <c:xMode val="edge"/>
          <c:yMode val="edge"/>
          <c:x val="0.25806162081986517"/>
          <c:y val="1.40449380822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6781064428338389E-2"/>
          <c:y val="0.13586961303928269"/>
          <c:w val="0.86248551301611276"/>
          <c:h val="0.700819648089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Exportaciones!$C$5</c:f>
              <c:strCache>
                <c:ptCount val="1"/>
                <c:pt idx="0">
                  <c:v>Millones de US$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312516315235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342333899391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2808633755641931E-17"/>
                  <c:y val="2.79375489457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789778532522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2.2372231656531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Exportaciones!$B$14:$B$21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Exportaciones!$C$14:$C$21</c:f>
              <c:numCache>
                <c:formatCode>0.0</c:formatCode>
                <c:ptCount val="8"/>
                <c:pt idx="0">
                  <c:v>51.572888180000156</c:v>
                </c:pt>
                <c:pt idx="1">
                  <c:v>58.838015959999851</c:v>
                </c:pt>
                <c:pt idx="2">
                  <c:v>53.025042129999939</c:v>
                </c:pt>
                <c:pt idx="3">
                  <c:v>48.815132830000032</c:v>
                </c:pt>
                <c:pt idx="4">
                  <c:v>58.553789340000009</c:v>
                </c:pt>
                <c:pt idx="5">
                  <c:v>63.616687880000029</c:v>
                </c:pt>
                <c:pt idx="6">
                  <c:v>64.567275840000107</c:v>
                </c:pt>
                <c:pt idx="7">
                  <c:v>66.268088670000083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615976"/>
        <c:axId val="562898984"/>
      </c:barChart>
      <c:lineChart>
        <c:grouping val="standard"/>
        <c:varyColors val="0"/>
        <c:ser>
          <c:idx val="1"/>
          <c:order val="1"/>
          <c:tx>
            <c:strRef>
              <c:f>Exportaciones!$E$5</c:f>
              <c:strCache>
                <c:ptCount val="1"/>
                <c:pt idx="0">
                  <c:v>Var%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0081398812200981E-2"/>
                  <c:y val="-8.203056844982265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Exportaciones!$B$14:$B$21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Exportaciones!$E$14:$E$21</c:f>
              <c:numCache>
                <c:formatCode>0.0</c:formatCode>
                <c:ptCount val="8"/>
                <c:pt idx="0">
                  <c:v>4.9260808236740274</c:v>
                </c:pt>
                <c:pt idx="1">
                  <c:v>14.087106688000262</c:v>
                </c:pt>
                <c:pt idx="2">
                  <c:v>-9.879622443339656</c:v>
                </c:pt>
                <c:pt idx="3">
                  <c:v>-7.939473748419843</c:v>
                </c:pt>
                <c:pt idx="4">
                  <c:v>19.950076841775896</c:v>
                </c:pt>
                <c:pt idx="5">
                  <c:v>8.6465770995650928</c:v>
                </c:pt>
                <c:pt idx="6">
                  <c:v>1.4942430857028768</c:v>
                </c:pt>
                <c:pt idx="7">
                  <c:v>2.6341715797560568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99768"/>
        <c:axId val="562899376"/>
      </c:lineChart>
      <c:catAx>
        <c:axId val="5686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898984"/>
        <c:crosses val="autoZero"/>
        <c:auto val="1"/>
        <c:lblAlgn val="ctr"/>
        <c:lblOffset val="100"/>
        <c:noMultiLvlLbl val="0"/>
      </c:catAx>
      <c:valAx>
        <c:axId val="562898984"/>
        <c:scaling>
          <c:orientation val="minMax"/>
          <c:max val="12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8615976"/>
        <c:crosses val="autoZero"/>
        <c:crossBetween val="between"/>
        <c:majorUnit val="20"/>
      </c:valAx>
      <c:valAx>
        <c:axId val="562899376"/>
        <c:scaling>
          <c:orientation val="minMax"/>
          <c:min val="-9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899768"/>
        <c:crosses val="max"/>
        <c:crossBetween val="between"/>
      </c:valAx>
      <c:catAx>
        <c:axId val="562899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34934123333595"/>
          <c:y val="0.92123340057725878"/>
          <c:w val="0.38583421250488098"/>
          <c:h val="7.8574906361548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Exportaciones del sector farmaceútico</a:t>
            </a:r>
            <a:r>
              <a:rPr lang="es-PE" sz="1200" b="1" i="0" u="none" strike="noStrike" kern="1200" spc="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1/</a:t>
            </a:r>
          </a:p>
        </c:rich>
      </c:tx>
      <c:layout>
        <c:manualLayout>
          <c:xMode val="edge"/>
          <c:yMode val="edge"/>
          <c:x val="0.22176217164948603"/>
          <c:y val="2.3357748316927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7588345860992747E-2"/>
          <c:y val="0.18568883678337453"/>
          <c:w val="0.82929754671278255"/>
          <c:h val="0.63871838305410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Exportaciones!$C$27</c:f>
              <c:strCache>
                <c:ptCount val="1"/>
                <c:pt idx="0">
                  <c:v>Miles de tm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312516315235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684903043725843E-3"/>
                  <c:y val="1.699906079393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2808633755641931E-17"/>
                  <c:y val="2.79375489457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Exportaciones!$C$36:$C$43</c:f>
              <c:numCache>
                <c:formatCode>0.0</c:formatCode>
                <c:ptCount val="8"/>
                <c:pt idx="0">
                  <c:v>10.700064011999999</c:v>
                </c:pt>
                <c:pt idx="1">
                  <c:v>8.8370393199999988</c:v>
                </c:pt>
                <c:pt idx="2">
                  <c:v>9.6270281429999791</c:v>
                </c:pt>
                <c:pt idx="3">
                  <c:v>7.1240915499999815</c:v>
                </c:pt>
                <c:pt idx="4">
                  <c:v>9.5481157259999829</c:v>
                </c:pt>
                <c:pt idx="5">
                  <c:v>12.500724127000003</c:v>
                </c:pt>
                <c:pt idx="6">
                  <c:v>12.968963994000026</c:v>
                </c:pt>
                <c:pt idx="7">
                  <c:v>14.676973017000059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900552"/>
        <c:axId val="562949560"/>
      </c:barChart>
      <c:lineChart>
        <c:grouping val="standard"/>
        <c:varyColors val="0"/>
        <c:ser>
          <c:idx val="1"/>
          <c:order val="1"/>
          <c:tx>
            <c:strRef>
              <c:f>Exportaciones!$E$27</c:f>
              <c:strCache>
                <c:ptCount val="1"/>
                <c:pt idx="0">
                  <c:v>Var%</c:v>
                </c:pt>
              </c:strCache>
            </c:strRef>
          </c:tx>
          <c:spPr>
            <a:ln w="158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131729916061610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Exportaciones!$E$36:$E$43</c:f>
              <c:numCache>
                <c:formatCode>0.0</c:formatCode>
                <c:ptCount val="8"/>
                <c:pt idx="0">
                  <c:v>32.271975522431603</c:v>
                </c:pt>
                <c:pt idx="1">
                  <c:v>-17.411341557495717</c:v>
                </c:pt>
                <c:pt idx="2">
                  <c:v>8.9395191578708619</c:v>
                </c:pt>
                <c:pt idx="3">
                  <c:v>-25.999057609693779</c:v>
                </c:pt>
                <c:pt idx="4">
                  <c:v>34.025730284165235</c:v>
                </c:pt>
                <c:pt idx="5">
                  <c:v>30.923466846551975</c:v>
                </c:pt>
                <c:pt idx="6">
                  <c:v>3.7457019468870811</c:v>
                </c:pt>
                <c:pt idx="7">
                  <c:v>13.169972742543095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950344"/>
        <c:axId val="562949952"/>
      </c:lineChart>
      <c:catAx>
        <c:axId val="56290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949560"/>
        <c:crosses val="autoZero"/>
        <c:auto val="1"/>
        <c:lblAlgn val="ctr"/>
        <c:lblOffset val="100"/>
        <c:noMultiLvlLbl val="0"/>
      </c:catAx>
      <c:valAx>
        <c:axId val="562949560"/>
        <c:scaling>
          <c:orientation val="minMax"/>
          <c:max val="27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900552"/>
        <c:crosses val="autoZero"/>
        <c:crossBetween val="between"/>
        <c:majorUnit val="20"/>
      </c:valAx>
      <c:valAx>
        <c:axId val="562949952"/>
        <c:scaling>
          <c:orientation val="minMax"/>
          <c:max val="40"/>
          <c:min val="-10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950344"/>
        <c:crosses val="max"/>
        <c:crossBetween val="between"/>
      </c:valAx>
      <c:catAx>
        <c:axId val="562950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94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79550307152109"/>
          <c:y val="0.91247676788293175"/>
          <c:w val="0.32810223038531577"/>
          <c:h val="8.448425593075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050">
                <a:solidFill>
                  <a:sysClr val="windowText" lastClr="000000"/>
                </a:solidFill>
              </a:rPr>
              <a:t>Perú:</a:t>
            </a:r>
            <a:r>
              <a:rPr lang="es-PE" sz="1050" baseline="0">
                <a:solidFill>
                  <a:sysClr val="windowText" lastClr="000000"/>
                </a:solidFill>
              </a:rPr>
              <a:t> Exportaciones farmacéuticas, según p</a:t>
            </a:r>
            <a:r>
              <a:rPr lang="es-PE" sz="1050">
                <a:solidFill>
                  <a:sysClr val="windowText" lastClr="000000"/>
                </a:solidFill>
              </a:rPr>
              <a:t>rincipales</a:t>
            </a:r>
            <a:r>
              <a:rPr lang="es-PE" sz="1050" baseline="0">
                <a:solidFill>
                  <a:sysClr val="windowText" lastClr="000000"/>
                </a:solidFill>
              </a:rPr>
              <a:t> paises de destino, 2020</a:t>
            </a:r>
            <a:endParaRPr lang="es-P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050062632873119"/>
          <c:y val="1.1613608832926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583184552347048"/>
          <c:y val="0.20200912384618339"/>
          <c:w val="0.60749288957434677"/>
          <c:h val="0.685576934214545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3"/>
              <c:layout>
                <c:manualLayout>
                  <c:x val="4.50574612262943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63834223475183E-2"/>
                  <c:y val="-1.4428790322030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Exportaciones!$O$22:$O$27</c:f>
              <c:strCache>
                <c:ptCount val="6"/>
                <c:pt idx="0">
                  <c:v>Ecuador</c:v>
                </c:pt>
                <c:pt idx="1">
                  <c:v>Bolivia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Resto</c:v>
                </c:pt>
              </c:strCache>
            </c:strRef>
          </c:cat>
          <c:val>
            <c:numRef>
              <c:f>Exportaciones!$P$22:$P$27</c:f>
              <c:numCache>
                <c:formatCode>_ * #,##0.0_ ;_ * \-#,##0.0_ ;_ * "-"??_ ;_ @_ </c:formatCode>
                <c:ptCount val="6"/>
                <c:pt idx="0">
                  <c:v>26.104530426620503</c:v>
                </c:pt>
                <c:pt idx="1">
                  <c:v>15.032278989675579</c:v>
                </c:pt>
                <c:pt idx="2">
                  <c:v>11.46910185964173</c:v>
                </c:pt>
                <c:pt idx="3">
                  <c:v>8.3394581176472649</c:v>
                </c:pt>
                <c:pt idx="4">
                  <c:v>3.9402123743189508</c:v>
                </c:pt>
                <c:pt idx="5">
                  <c:v>35.114418232095971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Perú: Exportaciones</a:t>
            </a:r>
            <a:r>
              <a:rPr lang="es-PE" sz="900" b="1" baseline="0">
                <a:solidFill>
                  <a:sysClr val="windowText" lastClr="000000"/>
                </a:solidFill>
              </a:rPr>
              <a:t> farmacéuticas, según p</a:t>
            </a:r>
            <a:r>
              <a:rPr lang="es-PE" sz="900" b="1">
                <a:solidFill>
                  <a:sysClr val="windowText" lastClr="000000"/>
                </a:solidFill>
              </a:rPr>
              <a:t>rincipales países de destino, 2020</a:t>
            </a:r>
          </a:p>
          <a:p>
            <a:pPr>
              <a:defRPr sz="900" b="1">
                <a:solidFill>
                  <a:sysClr val="windowText" lastClr="000000"/>
                </a:solidFill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(Estructura porcentual)</a:t>
            </a:r>
          </a:p>
        </c:rich>
      </c:tx>
      <c:layout>
        <c:manualLayout>
          <c:xMode val="edge"/>
          <c:yMode val="edge"/>
          <c:x val="9.7899389444347257E-2"/>
          <c:y val="3.957265098034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15730731189704"/>
          <c:y val="0.22985255737700538"/>
          <c:w val="0.75070678507653588"/>
          <c:h val="0.657607242541320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Productos_Exportados!$Q$36:$Q$41</c:f>
              <c:strCache>
                <c:ptCount val="6"/>
                <c:pt idx="0">
                  <c:v>Ecuador</c:v>
                </c:pt>
                <c:pt idx="1">
                  <c:v>Bolivia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Resto</c:v>
                </c:pt>
              </c:strCache>
            </c:strRef>
          </c:cat>
          <c:val>
            <c:numRef>
              <c:f>Productos_Exportados!$R$36:$R$41</c:f>
              <c:numCache>
                <c:formatCode>0.0</c:formatCode>
                <c:ptCount val="6"/>
                <c:pt idx="0">
                  <c:v>26.104530426620514</c:v>
                </c:pt>
                <c:pt idx="1">
                  <c:v>15.032278989675586</c:v>
                </c:pt>
                <c:pt idx="2">
                  <c:v>11.469101859641734</c:v>
                </c:pt>
                <c:pt idx="3">
                  <c:v>8.3394581176472684</c:v>
                </c:pt>
                <c:pt idx="4">
                  <c:v>3.9402123743189521</c:v>
                </c:pt>
                <c:pt idx="5">
                  <c:v>35.114418232095964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solidFill>
                  <a:sysClr val="windowText" lastClr="000000"/>
                </a:solidFill>
              </a:rPr>
              <a:t>Perú: Exportaciones</a:t>
            </a:r>
            <a:r>
              <a:rPr lang="es-PE" sz="900" baseline="0">
                <a:solidFill>
                  <a:sysClr val="windowText" lastClr="000000"/>
                </a:solidFill>
              </a:rPr>
              <a:t> </a:t>
            </a:r>
            <a:r>
              <a:rPr lang="es-PE" sz="900">
                <a:solidFill>
                  <a:sysClr val="windowText" lastClr="000000"/>
                </a:solidFill>
              </a:rPr>
              <a:t>farmacéuticas, según principales productos, 2020</a:t>
            </a:r>
          </a:p>
          <a:p>
            <a:pPr>
              <a:defRPr sz="900"/>
            </a:pPr>
            <a:r>
              <a:rPr lang="es-PE" sz="900">
                <a:solidFill>
                  <a:sysClr val="windowText" lastClr="000000"/>
                </a:solidFill>
              </a:rPr>
              <a:t>(Estructura porcentual)</a:t>
            </a:r>
          </a:p>
        </c:rich>
      </c:tx>
      <c:layout>
        <c:manualLayout>
          <c:xMode val="edge"/>
          <c:yMode val="edge"/>
          <c:x val="0.12659714015557855"/>
          <c:y val="1.415153684301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71697985743873"/>
          <c:y val="0.17082203567529264"/>
          <c:w val="0.6572757189969789"/>
          <c:h val="0.696035154696572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0451449431844519E-2"/>
                  <c:y val="3.48949408183481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003419485546684E-2"/>
                      <c:h val="6.4210465427358754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9.3536860011096522E-3"/>
                  <c:y val="4.75784727758199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114466120529353E-3"/>
                  <c:y val="-1.1144126304724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984413409815297E-2"/>
                  <c:y val="-1.3800659385517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952915605619859E-2"/>
                  <c:y val="-2.6719908792679689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1160695255246999E-2"/>
                  <c:y val="7.9197557289282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Productos_Exportados!$Q$4:$Q$9</c:f>
              <c:strCache>
                <c:ptCount val="6"/>
                <c:pt idx="0">
                  <c:v>Medicamentos1/</c:v>
                </c:pt>
                <c:pt idx="1">
                  <c:v>Preparaciones y artículos farmacéuticos2/</c:v>
                </c:pt>
                <c:pt idx="2">
                  <c:v>Compuestos aminados con funciones oxigenadas3/</c:v>
                </c:pt>
                <c:pt idx="3">
                  <c:v>Sangre humana; antisueros, vacunas, toxinas, cultivos de microorganismos y productos similares4/</c:v>
                </c:pt>
                <c:pt idx="4">
                  <c:v>Provitaminas, vitaminas y sus derivados5/</c:v>
                </c:pt>
                <c:pt idx="5">
                  <c:v>Otros Productos</c:v>
                </c:pt>
              </c:strCache>
            </c:strRef>
          </c:cat>
          <c:val>
            <c:numRef>
              <c:f>Productos_Exportados!$R$4:$R$9</c:f>
              <c:numCache>
                <c:formatCode>0.0</c:formatCode>
                <c:ptCount val="6"/>
                <c:pt idx="0">
                  <c:v>70.922699844332158</c:v>
                </c:pt>
                <c:pt idx="1">
                  <c:v>11.669856661341969</c:v>
                </c:pt>
                <c:pt idx="2">
                  <c:v>5.0852763639848124</c:v>
                </c:pt>
                <c:pt idx="3">
                  <c:v>4.5500999055749674</c:v>
                </c:pt>
                <c:pt idx="4">
                  <c:v>2.0143064132228314</c:v>
                </c:pt>
                <c:pt idx="5">
                  <c:v>5.757760811543271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996386660740121"/>
          <c:w val="0.76029660234194807"/>
          <c:h val="0.25694457369757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Importaciones CIF de productos farmacéuticos</a:t>
            </a:r>
            <a:r>
              <a:rPr lang="es-PE" sz="1200" b="1" strike="noStrike" baseline="30000"/>
              <a:t>1/</a:t>
            </a:r>
          </a:p>
        </c:rich>
      </c:tx>
      <c:layout>
        <c:manualLayout>
          <c:xMode val="edge"/>
          <c:yMode val="edge"/>
          <c:x val="0.19967114671141725"/>
          <c:y val="1.404503444897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6781064428338389E-2"/>
          <c:y val="0.13586961303928269"/>
          <c:w val="0.86248551301611276"/>
          <c:h val="0.700819648089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Importaciones!$C$5</c:f>
              <c:strCache>
                <c:ptCount val="1"/>
                <c:pt idx="0">
                  <c:v>Millones de US$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312516315235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960758066788529E-3"/>
                  <c:y val="3.0303040632321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495040902287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164502902308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Importaciones!$B$14:$B$21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Importaciones!$C$14:$C$21</c:f>
              <c:numCache>
                <c:formatCode>#,##0.0</c:formatCode>
                <c:ptCount val="8"/>
                <c:pt idx="0">
                  <c:v>817.2097096309999</c:v>
                </c:pt>
                <c:pt idx="1">
                  <c:v>826.00611011300191</c:v>
                </c:pt>
                <c:pt idx="2">
                  <c:v>922.098567674008</c:v>
                </c:pt>
                <c:pt idx="3">
                  <c:v>883.66531198500456</c:v>
                </c:pt>
                <c:pt idx="4">
                  <c:v>791.80620288100295</c:v>
                </c:pt>
                <c:pt idx="5">
                  <c:v>900.49460672800001</c:v>
                </c:pt>
                <c:pt idx="6">
                  <c:v>965.4793975980042</c:v>
                </c:pt>
                <c:pt idx="7">
                  <c:v>1137.6787168399892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613976"/>
        <c:axId val="566614368"/>
      </c:barChart>
      <c:lineChart>
        <c:grouping val="standard"/>
        <c:varyColors val="0"/>
        <c:ser>
          <c:idx val="1"/>
          <c:order val="1"/>
          <c:tx>
            <c:strRef>
              <c:f>Importaciones!$E$5</c:f>
              <c:strCache>
                <c:ptCount val="1"/>
                <c:pt idx="0">
                  <c:v>Var%</c:v>
                </c:pt>
              </c:strCache>
            </c:strRef>
          </c:tx>
          <c:spPr>
            <a:ln w="158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262016878086093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Importaciones!$B$14:$B$21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Importaciones!$E$14:$E$21</c:f>
              <c:numCache>
                <c:formatCode>0.0</c:formatCode>
                <c:ptCount val="8"/>
                <c:pt idx="0">
                  <c:v>14.47665449481137</c:v>
                </c:pt>
                <c:pt idx="1">
                  <c:v>1.0763945139582205</c:v>
                </c:pt>
                <c:pt idx="2">
                  <c:v>11.633383383551504</c:v>
                </c:pt>
                <c:pt idx="3">
                  <c:v>-4.1680203219435867</c:v>
                </c:pt>
                <c:pt idx="4">
                  <c:v>-10.395237637840012</c:v>
                </c:pt>
                <c:pt idx="5">
                  <c:v>13.726642131816106</c:v>
                </c:pt>
                <c:pt idx="6">
                  <c:v>7.2165663608058992</c:v>
                </c:pt>
                <c:pt idx="7">
                  <c:v>17.835628566533487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681680"/>
        <c:axId val="566614760"/>
      </c:lineChart>
      <c:catAx>
        <c:axId val="56661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614368"/>
        <c:crosses val="autoZero"/>
        <c:auto val="1"/>
        <c:lblAlgn val="ctr"/>
        <c:lblOffset val="100"/>
        <c:noMultiLvlLbl val="0"/>
      </c:catAx>
      <c:valAx>
        <c:axId val="566614368"/>
        <c:scaling>
          <c:orientation val="minMax"/>
          <c:max val="1700"/>
          <c:min val="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613976"/>
        <c:crosses val="autoZero"/>
        <c:crossBetween val="between"/>
        <c:majorUnit val="20"/>
      </c:valAx>
      <c:valAx>
        <c:axId val="566614760"/>
        <c:scaling>
          <c:orientation val="minMax"/>
          <c:max val="22"/>
          <c:min val="-7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681680"/>
        <c:crosses val="max"/>
        <c:crossBetween val="between"/>
      </c:valAx>
      <c:catAx>
        <c:axId val="5666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614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809496970551"/>
          <c:y val="0.92123356895168862"/>
          <c:w val="0.46971651754262367"/>
          <c:h val="7.8574906361548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Perú: Importaciones</a:t>
            </a:r>
            <a:r>
              <a:rPr lang="es-PE" baseline="0"/>
              <a:t> farmacéuticas según p</a:t>
            </a:r>
            <a:r>
              <a:rPr lang="es-PE"/>
              <a:t>rincipales países de origen, 2020</a:t>
            </a:r>
          </a:p>
        </c:rich>
      </c:tx>
      <c:layout>
        <c:manualLayout>
          <c:xMode val="edge"/>
          <c:yMode val="edge"/>
          <c:x val="0.16050062632873119"/>
          <c:y val="1.1613608832926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601105913662442"/>
          <c:y val="0.19725720477646883"/>
          <c:w val="0.60749288957434677"/>
          <c:h val="0.685576934214545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3.5517660107738766E-3"/>
                  <c:y val="4.7519234064780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4128086191013E-2"/>
                  <c:y val="-9.50384681295615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715277571911"/>
                      <c:h val="0.1882476328312258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97795220273829E-2"/>
                  <c:y val="-1.4255770219434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689067216752255E-2"/>
                  <c:y val="-1.728652451805394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Importaciones!$O$22:$O$27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Estados Unidos</c:v>
                </c:pt>
                <c:pt idx="3">
                  <c:v>Mexico</c:v>
                </c:pt>
                <c:pt idx="4">
                  <c:v>Alemania</c:v>
                </c:pt>
                <c:pt idx="5">
                  <c:v>Otros</c:v>
                </c:pt>
              </c:strCache>
            </c:strRef>
          </c:cat>
          <c:val>
            <c:numRef>
              <c:f>Importaciones!$P$22:$P$27</c:f>
              <c:numCache>
                <c:formatCode>_ * #,##0.0_ ;_ * \-#,##0.0_ ;_ * "-"??_ ;_ @_ </c:formatCode>
                <c:ptCount val="6"/>
                <c:pt idx="0">
                  <c:v>15.662853570992914</c:v>
                </c:pt>
                <c:pt idx="1">
                  <c:v>13.945963248806523</c:v>
                </c:pt>
                <c:pt idx="2">
                  <c:v>8.0439040540537849</c:v>
                </c:pt>
                <c:pt idx="3">
                  <c:v>6.558052356840645</c:v>
                </c:pt>
                <c:pt idx="4">
                  <c:v>6.2862943716348072</c:v>
                </c:pt>
                <c:pt idx="5">
                  <c:v>49.502932397671323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Importaciones de productos farmacéuticos</a:t>
            </a:r>
            <a:r>
              <a:rPr lang="es-PE" b="1" baseline="30000"/>
              <a:t>1/</a:t>
            </a:r>
          </a:p>
        </c:rich>
      </c:tx>
      <c:layout>
        <c:manualLayout>
          <c:xMode val="edge"/>
          <c:yMode val="edge"/>
          <c:x val="0.19967114671141725"/>
          <c:y val="1.404503444897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6781064428338389E-2"/>
          <c:y val="0.13586961303928269"/>
          <c:w val="0.86248551301611276"/>
          <c:h val="0.700819648089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Importaciones!$C$27</c:f>
              <c:strCache>
                <c:ptCount val="1"/>
                <c:pt idx="0">
                  <c:v>Miles de tm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312516315235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2808633755641931E-17"/>
                  <c:y val="2.79375489457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164502902308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Importaciones!$C$36:$C$43</c:f>
              <c:numCache>
                <c:formatCode>#,##0.0</c:formatCode>
                <c:ptCount val="8"/>
                <c:pt idx="0">
                  <c:v>43.754243961999833</c:v>
                </c:pt>
                <c:pt idx="1">
                  <c:v>44.230203476999861</c:v>
                </c:pt>
                <c:pt idx="2">
                  <c:v>48.55950954700009</c:v>
                </c:pt>
                <c:pt idx="3">
                  <c:v>51.558152314999766</c:v>
                </c:pt>
                <c:pt idx="4">
                  <c:v>54.995000555999653</c:v>
                </c:pt>
                <c:pt idx="5">
                  <c:v>59.442557115000064</c:v>
                </c:pt>
                <c:pt idx="6">
                  <c:v>59.648812090999925</c:v>
                </c:pt>
                <c:pt idx="7">
                  <c:v>67.240964168000019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682856"/>
        <c:axId val="566683248"/>
      </c:barChart>
      <c:lineChart>
        <c:grouping val="standard"/>
        <c:varyColors val="0"/>
        <c:ser>
          <c:idx val="1"/>
          <c:order val="1"/>
          <c:tx>
            <c:strRef>
              <c:f>Importaciones!$E$27</c:f>
              <c:strCache>
                <c:ptCount val="1"/>
                <c:pt idx="0">
                  <c:v>Var%</c:v>
                </c:pt>
              </c:strCache>
            </c:strRef>
          </c:tx>
          <c:spPr>
            <a:ln w="158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262016878086093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Importaciones!$B$14:$B$21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Importaciones!$E$36:$E$43</c:f>
              <c:numCache>
                <c:formatCode>0.0</c:formatCode>
                <c:ptCount val="8"/>
                <c:pt idx="0">
                  <c:v>3.8335831625047518</c:v>
                </c:pt>
                <c:pt idx="1">
                  <c:v>1.0878019407977888</c:v>
                </c:pt>
                <c:pt idx="2">
                  <c:v>9.7881215315943848</c:v>
                </c:pt>
                <c:pt idx="3">
                  <c:v>6.1751916277023469</c:v>
                </c:pt>
                <c:pt idx="4">
                  <c:v>6.6659647149535317</c:v>
                </c:pt>
                <c:pt idx="5">
                  <c:v>8.0872015893001219</c:v>
                </c:pt>
                <c:pt idx="6">
                  <c:v>0.34698200415709834</c:v>
                </c:pt>
                <c:pt idx="7">
                  <c:v>12.728085959897314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731200"/>
        <c:axId val="566730808"/>
      </c:lineChart>
      <c:catAx>
        <c:axId val="56668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683248"/>
        <c:crosses val="autoZero"/>
        <c:auto val="1"/>
        <c:lblAlgn val="ctr"/>
        <c:lblOffset val="100"/>
        <c:noMultiLvlLbl val="0"/>
      </c:catAx>
      <c:valAx>
        <c:axId val="566683248"/>
        <c:scaling>
          <c:orientation val="minMax"/>
          <c:max val="120"/>
          <c:min val="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682856"/>
        <c:crosses val="autoZero"/>
        <c:crossBetween val="between"/>
        <c:majorUnit val="20"/>
      </c:valAx>
      <c:valAx>
        <c:axId val="566730808"/>
        <c:scaling>
          <c:orientation val="minMax"/>
          <c:min val="-4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6731200"/>
        <c:crosses val="max"/>
        <c:crossBetween val="between"/>
      </c:valAx>
      <c:catAx>
        <c:axId val="56673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73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809496970551"/>
          <c:y val="0.92123340057725878"/>
          <c:w val="0.44175575947583484"/>
          <c:h val="7.8574906361548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Perú: Importaciones</a:t>
            </a:r>
            <a:r>
              <a:rPr lang="es-PE" sz="900" b="1" baseline="0">
                <a:solidFill>
                  <a:sysClr val="windowText" lastClr="000000"/>
                </a:solidFill>
              </a:rPr>
              <a:t> farmacéuticas, según p</a:t>
            </a:r>
            <a:r>
              <a:rPr lang="es-PE" sz="900" b="1">
                <a:solidFill>
                  <a:sysClr val="windowText" lastClr="000000"/>
                </a:solidFill>
              </a:rPr>
              <a:t>rincipales países de destino, 2020</a:t>
            </a:r>
          </a:p>
          <a:p>
            <a:pPr>
              <a:defRPr sz="900" b="1">
                <a:solidFill>
                  <a:sysClr val="windowText" lastClr="000000"/>
                </a:solidFill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(Estructura porcentual)</a:t>
            </a:r>
          </a:p>
        </c:rich>
      </c:tx>
      <c:layout>
        <c:manualLayout>
          <c:xMode val="edge"/>
          <c:yMode val="edge"/>
          <c:x val="9.7899389444347257E-2"/>
          <c:y val="3.957265098034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745982729577254E-2"/>
          <c:y val="0.24681226494001116"/>
          <c:w val="0.75070678507653588"/>
          <c:h val="0.657607242541320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7056271292167037E-3"/>
                  <c:y val="2.26129434173410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935051101201E-2"/>
                  <c:y val="-1.0364146005448902E-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Productos_Importados!$Q$36:$Q$42</c:f>
              <c:strCache>
                <c:ptCount val="7"/>
                <c:pt idx="0">
                  <c:v>China</c:v>
                </c:pt>
                <c:pt idx="1">
                  <c:v>India</c:v>
                </c:pt>
                <c:pt idx="2">
                  <c:v>Estados Unidos</c:v>
                </c:pt>
                <c:pt idx="3">
                  <c:v>Mexico</c:v>
                </c:pt>
                <c:pt idx="4">
                  <c:v>Alemania</c:v>
                </c:pt>
                <c:pt idx="5">
                  <c:v>Colombia</c:v>
                </c:pt>
                <c:pt idx="6">
                  <c:v>Resto</c:v>
                </c:pt>
              </c:strCache>
            </c:strRef>
          </c:cat>
          <c:val>
            <c:numRef>
              <c:f>Productos_Importados!$R$36:$R$42</c:f>
              <c:numCache>
                <c:formatCode>0.0</c:formatCode>
                <c:ptCount val="7"/>
                <c:pt idx="0">
                  <c:v>15.662853570992915</c:v>
                </c:pt>
                <c:pt idx="1">
                  <c:v>13.945963248806519</c:v>
                </c:pt>
                <c:pt idx="2">
                  <c:v>8.0439040540537832</c:v>
                </c:pt>
                <c:pt idx="3">
                  <c:v>6.558052356840645</c:v>
                </c:pt>
                <c:pt idx="4">
                  <c:v>6.2862943716348072</c:v>
                </c:pt>
                <c:pt idx="5">
                  <c:v>5.3234329942657714</c:v>
                </c:pt>
                <c:pt idx="6">
                  <c:v>44.179499403405558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solidFill>
                  <a:sysClr val="windowText" lastClr="000000"/>
                </a:solidFill>
              </a:rPr>
              <a:t>Perú: Importaciones</a:t>
            </a:r>
            <a:r>
              <a:rPr lang="es-PE" sz="900" baseline="0">
                <a:solidFill>
                  <a:sysClr val="windowText" lastClr="000000"/>
                </a:solidFill>
              </a:rPr>
              <a:t> </a:t>
            </a:r>
            <a:r>
              <a:rPr lang="es-PE" sz="900">
                <a:solidFill>
                  <a:sysClr val="windowText" lastClr="000000"/>
                </a:solidFill>
              </a:rPr>
              <a:t>farmacéuticas, según principales productos, 2020</a:t>
            </a:r>
          </a:p>
          <a:p>
            <a:pPr>
              <a:defRPr sz="900"/>
            </a:pPr>
            <a:r>
              <a:rPr lang="es-PE" sz="900">
                <a:solidFill>
                  <a:sysClr val="windowText" lastClr="000000"/>
                </a:solidFill>
              </a:rPr>
              <a:t>(Estructura porcentual)</a:t>
            </a:r>
          </a:p>
        </c:rich>
      </c:tx>
      <c:layout>
        <c:manualLayout>
          <c:xMode val="edge"/>
          <c:yMode val="edge"/>
          <c:x val="0.12659714015557855"/>
          <c:y val="9.56034886574022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400764917415428"/>
          <c:y val="0.13829232748172768"/>
          <c:w val="0.68094352549216108"/>
          <c:h val="0.7235831925843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2.2700594560457851E-2"/>
                  <c:y val="4.84088391217385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536860011096522E-3"/>
                  <c:y val="4.75784727758199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114466120529353E-3"/>
                  <c:y val="-1.1144126304724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984413409815297E-2"/>
                  <c:y val="-1.3800659385517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952915605619859E-2"/>
                  <c:y val="-2.6719908792679689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1160695255246999E-2"/>
                  <c:y val="7.9197557289282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Productos_Importados!$Q$4:$Q$9</c:f>
              <c:strCache>
                <c:ptCount val="6"/>
                <c:pt idx="0">
                  <c:v>Medicamentos1/</c:v>
                </c:pt>
                <c:pt idx="1">
                  <c:v>Sangre humana; antisueros, vacunas, toxinas, cultivos de microorganismos y productos similares2/</c:v>
                </c:pt>
                <c:pt idx="2">
                  <c:v>Antibioticos3/</c:v>
                </c:pt>
                <c:pt idx="3">
                  <c:v>Provitaminas, vitaminas y sus derivados4/</c:v>
                </c:pt>
                <c:pt idx="4">
                  <c:v>Preparaciones y artículos farmacéuticos5/</c:v>
                </c:pt>
                <c:pt idx="5">
                  <c:v>Otros Productos</c:v>
                </c:pt>
              </c:strCache>
            </c:strRef>
          </c:cat>
          <c:val>
            <c:numRef>
              <c:f>Productos_Importados!$R$4:$R$9</c:f>
              <c:numCache>
                <c:formatCode>0.0</c:formatCode>
                <c:ptCount val="6"/>
                <c:pt idx="0">
                  <c:v>64.666451954507863</c:v>
                </c:pt>
                <c:pt idx="1">
                  <c:v>17.271760798495698</c:v>
                </c:pt>
                <c:pt idx="2">
                  <c:v>4.2336671623587989</c:v>
                </c:pt>
                <c:pt idx="3">
                  <c:v>2.9212533112434049</c:v>
                </c:pt>
                <c:pt idx="4">
                  <c:v>2.4475833914994607</c:v>
                </c:pt>
                <c:pt idx="5">
                  <c:v>8.4592833818947817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996386660740121"/>
          <c:w val="0.76029660234194807"/>
          <c:h val="0.25694457369757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Población</a:t>
            </a:r>
            <a:r>
              <a:rPr lang="es-PE" sz="900" b="1" baseline="0">
                <a:solidFill>
                  <a:sysClr val="windowText" lastClr="000000"/>
                </a:solidFill>
              </a:rPr>
              <a:t> Económicamente Activa (PEA) ocupada en el sector farmacéutico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s-PE" sz="900" baseline="0">
                <a:solidFill>
                  <a:sysClr val="windowText" lastClr="000000"/>
                </a:solidFill>
              </a:rPr>
              <a:t>(Miles de personas)</a:t>
            </a:r>
            <a:endParaRPr lang="es-PE" sz="9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Empleo!$B$14:$B$20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Empleo!$E$14:$E$20</c:f>
              <c:numCache>
                <c:formatCode>0.0</c:formatCode>
                <c:ptCount val="7"/>
                <c:pt idx="0">
                  <c:v>75.831980000000001</c:v>
                </c:pt>
                <c:pt idx="1">
                  <c:v>77.072230000000005</c:v>
                </c:pt>
                <c:pt idx="2">
                  <c:v>83.472440000000006</c:v>
                </c:pt>
                <c:pt idx="3">
                  <c:v>86.33698600000001</c:v>
                </c:pt>
                <c:pt idx="4">
                  <c:v>83.767496999999992</c:v>
                </c:pt>
                <c:pt idx="5">
                  <c:v>91.202206999999987</c:v>
                </c:pt>
                <c:pt idx="6">
                  <c:v>91.414413999999994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6506088"/>
        <c:axId val="1036506480"/>
      </c:barChart>
      <c:catAx>
        <c:axId val="10365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6506480"/>
        <c:crosses val="autoZero"/>
        <c:auto val="1"/>
        <c:lblAlgn val="ctr"/>
        <c:lblOffset val="100"/>
        <c:noMultiLvlLbl val="0"/>
      </c:catAx>
      <c:valAx>
        <c:axId val="1036506480"/>
        <c:scaling>
          <c:orientation val="minMax"/>
          <c:max val="12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650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Población</a:t>
            </a:r>
            <a:r>
              <a:rPr lang="es-PE" sz="900" b="1" baseline="0">
                <a:solidFill>
                  <a:sysClr val="windowText" lastClr="000000"/>
                </a:solidFill>
              </a:rPr>
              <a:t> Económicamente Activa (PEA) ocupada en la Industria y Comercio Farmacéutico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s-PE" sz="900" baseline="0">
                <a:solidFill>
                  <a:sysClr val="windowText" lastClr="000000"/>
                </a:solidFill>
              </a:rPr>
              <a:t>(Miles de personas)</a:t>
            </a:r>
            <a:endParaRPr lang="es-PE" sz="9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8016779420427507E-2"/>
          <c:y val="0.20615890415463409"/>
          <c:w val="0.89409670134615837"/>
          <c:h val="0.62033459501800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Empleo!$C$4</c:f>
              <c:strCache>
                <c:ptCount val="1"/>
                <c:pt idx="0">
                  <c:v>Ind. Farmacéutica1/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Empleo!$B$14:$B$20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Empleo!$C$14:$C$20</c:f>
              <c:numCache>
                <c:formatCode>0.0</c:formatCode>
                <c:ptCount val="7"/>
                <c:pt idx="0">
                  <c:v>17.515090000000001</c:v>
                </c:pt>
                <c:pt idx="1">
                  <c:v>23.522130000000001</c:v>
                </c:pt>
                <c:pt idx="2">
                  <c:v>18.475529999999999</c:v>
                </c:pt>
                <c:pt idx="3">
                  <c:v>21.532880000000002</c:v>
                </c:pt>
                <c:pt idx="4">
                  <c:v>17.027470000000001</c:v>
                </c:pt>
                <c:pt idx="5">
                  <c:v>19.75778</c:v>
                </c:pt>
                <c:pt idx="6">
                  <c:v>25.471229999999998</c:v>
                </c:pt>
              </c:numCache>
            </c:numRef>
          </c:val>
        </c:ser>
        <c:ser>
          <c:idx val="1"/>
          <c:order val="1"/>
          <c:tx>
            <c:strRef>
              <c:f>Empleo!$D$4</c:f>
              <c:strCache>
                <c:ptCount val="1"/>
                <c:pt idx="0">
                  <c:v>Comercio Farmacéutico2/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Empleo!$B$14:$B$20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Empleo!$D$14:$D$20</c:f>
              <c:numCache>
                <c:formatCode>0.0</c:formatCode>
                <c:ptCount val="7"/>
                <c:pt idx="0">
                  <c:v>58.316890000000001</c:v>
                </c:pt>
                <c:pt idx="1">
                  <c:v>53.5501</c:v>
                </c:pt>
                <c:pt idx="2">
                  <c:v>64.99691</c:v>
                </c:pt>
                <c:pt idx="3">
                  <c:v>64.804106000000004</c:v>
                </c:pt>
                <c:pt idx="4">
                  <c:v>66.740026999999998</c:v>
                </c:pt>
                <c:pt idx="5">
                  <c:v>71.44442699999999</c:v>
                </c:pt>
                <c:pt idx="6">
                  <c:v>65.943183999999988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6507264"/>
        <c:axId val="1036507656"/>
      </c:barChart>
      <c:catAx>
        <c:axId val="10365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6507656"/>
        <c:crosses val="autoZero"/>
        <c:auto val="1"/>
        <c:lblAlgn val="ctr"/>
        <c:lblOffset val="100"/>
        <c:noMultiLvlLbl val="0"/>
      </c:catAx>
      <c:valAx>
        <c:axId val="1036507656"/>
        <c:scaling>
          <c:orientation val="minMax"/>
          <c:max val="85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65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36179594773145"/>
          <c:y val="0.9178602200581063"/>
          <c:w val="0.44324924794244641"/>
          <c:h val="7.7371060954284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62754</xdr:colOff>
      <xdr:row>81</xdr:row>
      <xdr:rowOff>92170</xdr:rowOff>
    </xdr:from>
    <xdr:to>
      <xdr:col>16</xdr:col>
      <xdr:colOff>8966</xdr:colOff>
      <xdr:row>94</xdr:row>
      <xdr:rowOff>2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116541</xdr:colOff>
      <xdr:row>81</xdr:row>
      <xdr:rowOff>62753</xdr:rowOff>
    </xdr:from>
    <xdr:to>
      <xdr:col>10</xdr:col>
      <xdr:colOff>107577</xdr:colOff>
      <xdr:row>93</xdr:row>
      <xdr:rowOff>143435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0.09385</cdr:x>
      <cdr:y>0.03174</cdr:y>
    </cdr:from>
    <cdr:to>
      <cdr:x>0.86229</cdr:x>
      <cdr:y>0.1408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0156" y="70566"/>
          <a:ext cx="2293982" cy="242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Contribución al PBI Nacional,</a:t>
          </a:r>
          <a:r>
            <a:rPr lang="es-PE" sz="1200" b="1" baseline="0"/>
            <a:t> 2019</a:t>
          </a:r>
          <a:endParaRPr lang="es-PE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98612</xdr:colOff>
      <xdr:row>35</xdr:row>
      <xdr:rowOff>62755</xdr:rowOff>
    </xdr:from>
    <xdr:to>
      <xdr:col>5</xdr:col>
      <xdr:colOff>439271</xdr:colOff>
      <xdr:row>49</xdr:row>
      <xdr:rowOff>107577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690280</xdr:colOff>
      <xdr:row>35</xdr:row>
      <xdr:rowOff>53787</xdr:rowOff>
    </xdr:from>
    <xdr:to>
      <xdr:col>13</xdr:col>
      <xdr:colOff>735105</xdr:colOff>
      <xdr:row>49</xdr:row>
      <xdr:rowOff>80683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73286</xdr:colOff>
      <xdr:row>5</xdr:row>
      <xdr:rowOff>15240</xdr:rowOff>
    </xdr:from>
    <xdr:to>
      <xdr:col>11</xdr:col>
      <xdr:colOff>647700</xdr:colOff>
      <xdr:row>20</xdr:row>
      <xdr:rowOff>110380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71717</xdr:colOff>
      <xdr:row>26</xdr:row>
      <xdr:rowOff>175260</xdr:rowOff>
    </xdr:from>
    <xdr:to>
      <xdr:col>11</xdr:col>
      <xdr:colOff>678180</xdr:colOff>
      <xdr:row>42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150160</xdr:colOff>
      <xdr:row>27</xdr:row>
      <xdr:rowOff>163606</xdr:rowOff>
    </xdr:from>
    <xdr:to>
      <xdr:col>19</xdr:col>
      <xdr:colOff>667310</xdr:colOff>
      <xdr:row>42</xdr:row>
      <xdr:rowOff>60960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228599</xdr:colOff>
      <xdr:row>34</xdr:row>
      <xdr:rowOff>100459</xdr:rowOff>
    </xdr:from>
    <xdr:to>
      <xdr:col>24</xdr:col>
      <xdr:colOff>426720</xdr:colOff>
      <xdr:row>44</xdr:row>
      <xdr:rowOff>60960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164949</xdr:colOff>
      <xdr:row>2</xdr:row>
      <xdr:rowOff>99060</xdr:rowOff>
    </xdr:from>
    <xdr:to>
      <xdr:col>23</xdr:col>
      <xdr:colOff>1744980</xdr:colOff>
      <xdr:row>7</xdr:row>
      <xdr:rowOff>167640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60400</xdr:colOff>
      <xdr:row>5</xdr:row>
      <xdr:rowOff>19499</xdr:rowOff>
    </xdr:from>
    <xdr:to>
      <xdr:col>11</xdr:col>
      <xdr:colOff>640080</xdr:colOff>
      <xdr:row>21</xdr:row>
      <xdr:rowOff>27118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66784</xdr:colOff>
      <xdr:row>27</xdr:row>
      <xdr:rowOff>154418</xdr:rowOff>
    </xdr:from>
    <xdr:to>
      <xdr:col>19</xdr:col>
      <xdr:colOff>411590</xdr:colOff>
      <xdr:row>42</xdr:row>
      <xdr:rowOff>83820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26</xdr:row>
      <xdr:rowOff>114300</xdr:rowOff>
    </xdr:from>
    <xdr:to>
      <xdr:col>11</xdr:col>
      <xdr:colOff>693980</xdr:colOff>
      <xdr:row>42</xdr:row>
      <xdr:rowOff>121919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243839</xdr:colOff>
      <xdr:row>34</xdr:row>
      <xdr:rowOff>138559</xdr:rowOff>
    </xdr:from>
    <xdr:to>
      <xdr:col>24</xdr:col>
      <xdr:colOff>441960</xdr:colOff>
      <xdr:row>44</xdr:row>
      <xdr:rowOff>99060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172569</xdr:colOff>
      <xdr:row>3</xdr:row>
      <xdr:rowOff>190500</xdr:rowOff>
    </xdr:from>
    <xdr:to>
      <xdr:col>23</xdr:col>
      <xdr:colOff>1752600</xdr:colOff>
      <xdr:row>8</xdr:row>
      <xdr:rowOff>60960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70935</xdr:colOff>
      <xdr:row>24</xdr:row>
      <xdr:rowOff>99060</xdr:rowOff>
    </xdr:from>
    <xdr:to>
      <xdr:col>18</xdr:col>
      <xdr:colOff>289560</xdr:colOff>
      <xdr:row>37</xdr:row>
      <xdr:rowOff>92784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31713</xdr:colOff>
      <xdr:row>3</xdr:row>
      <xdr:rowOff>26335</xdr:rowOff>
    </xdr:from>
    <xdr:to>
      <xdr:col>18</xdr:col>
      <xdr:colOff>266700</xdr:colOff>
      <xdr:row>16</xdr:row>
      <xdr:rowOff>167193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504365</xdr:colOff>
      <xdr:row>13</xdr:row>
      <xdr:rowOff>140565</xdr:rowOff>
    </xdr:from>
    <xdr:to>
      <xdr:col>6</xdr:col>
      <xdr:colOff>672353</xdr:colOff>
      <xdr:row>13</xdr:row>
      <xdr:rowOff>367552</xdr:rowOff>
    </xdr:to>
    <xdr:sp macro="" textlink="">
      <xdr:nvSpPr>
        <xdr:cNvPr id="113" name="Flecha abajo 112"/>
        <xdr:cNvSpPr/>
      </xdr:nvSpPr>
      <xdr:spPr>
        <a:xfrm rot="10800000">
          <a:off x="9074624" y="5707647"/>
          <a:ext cx="167988" cy="226987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</xdr:colOff>
      <xdr:row>4</xdr:row>
      <xdr:rowOff>177929</xdr:rowOff>
    </xdr:from>
    <xdr:to>
      <xdr:col>1</xdr:col>
      <xdr:colOff>385483</xdr:colOff>
      <xdr:row>14</xdr:row>
      <xdr:rowOff>0</xdr:rowOff>
    </xdr:to>
    <xdr:sp macro="" textlink="">
      <xdr:nvSpPr>
        <xdr:cNvPr id="115" name="Rectángulo 114"/>
        <xdr:cNvSpPr/>
      </xdr:nvSpPr>
      <xdr:spPr>
        <a:xfrm>
          <a:off x="779932" y="1155082"/>
          <a:ext cx="385480" cy="4241671"/>
        </a:xfrm>
        <a:prstGeom prst="rect">
          <a:avLst/>
        </a:prstGeom>
        <a:solidFill>
          <a:srgbClr val="418AB3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vert="wordArtVert"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G Omega" panose="020B0502050508020304" pitchFamily="34" charset="0"/>
            </a:rPr>
            <a:t>SECTOR FARMACÉUTICO</a:t>
          </a:r>
        </a:p>
      </xdr:txBody>
    </xdr:sp>
    <xdr:clientData/>
  </xdr:twoCellAnchor>
  <xdr:twoCellAnchor>
    <xdr:from>
      <xdr:col>12</xdr:col>
      <xdr:colOff>481942</xdr:colOff>
      <xdr:row>7</xdr:row>
      <xdr:rowOff>97806</xdr:rowOff>
    </xdr:from>
    <xdr:to>
      <xdr:col>12</xdr:col>
      <xdr:colOff>659404</xdr:colOff>
      <xdr:row>7</xdr:row>
      <xdr:rowOff>302802</xdr:rowOff>
    </xdr:to>
    <xdr:sp macro="" textlink="">
      <xdr:nvSpPr>
        <xdr:cNvPr id="17" name="Flecha abajo 16"/>
        <xdr:cNvSpPr/>
      </xdr:nvSpPr>
      <xdr:spPr>
        <a:xfrm>
          <a:off x="16914248" y="2186582"/>
          <a:ext cx="177462" cy="204996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12</xdr:col>
      <xdr:colOff>483304</xdr:colOff>
      <xdr:row>8</xdr:row>
      <xdr:rowOff>85260</xdr:rowOff>
    </xdr:from>
    <xdr:to>
      <xdr:col>12</xdr:col>
      <xdr:colOff>680538</xdr:colOff>
      <xdr:row>8</xdr:row>
      <xdr:rowOff>293982</xdr:rowOff>
    </xdr:to>
    <xdr:sp macro="" textlink="">
      <xdr:nvSpPr>
        <xdr:cNvPr id="27" name="Flecha abajo 26"/>
        <xdr:cNvSpPr/>
      </xdr:nvSpPr>
      <xdr:spPr>
        <a:xfrm rot="10800000">
          <a:off x="16915610" y="2586413"/>
          <a:ext cx="197234" cy="208722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499772</xdr:colOff>
      <xdr:row>8</xdr:row>
      <xdr:rowOff>160293</xdr:rowOff>
    </xdr:from>
    <xdr:to>
      <xdr:col>6</xdr:col>
      <xdr:colOff>658184</xdr:colOff>
      <xdr:row>8</xdr:row>
      <xdr:rowOff>343336</xdr:rowOff>
    </xdr:to>
    <xdr:sp macro="" textlink="">
      <xdr:nvSpPr>
        <xdr:cNvPr id="28" name="Flecha abajo 27"/>
        <xdr:cNvSpPr/>
      </xdr:nvSpPr>
      <xdr:spPr>
        <a:xfrm rot="10800000">
          <a:off x="9070031" y="2876599"/>
          <a:ext cx="158412" cy="183043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475128</xdr:colOff>
      <xdr:row>12</xdr:row>
      <xdr:rowOff>125505</xdr:rowOff>
    </xdr:from>
    <xdr:to>
      <xdr:col>6</xdr:col>
      <xdr:colOff>654423</xdr:colOff>
      <xdr:row>12</xdr:row>
      <xdr:rowOff>358587</xdr:rowOff>
    </xdr:to>
    <xdr:sp macro="" textlink="">
      <xdr:nvSpPr>
        <xdr:cNvPr id="29" name="Flecha abajo 28"/>
        <xdr:cNvSpPr/>
      </xdr:nvSpPr>
      <xdr:spPr>
        <a:xfrm rot="10800000">
          <a:off x="9045387" y="5208493"/>
          <a:ext cx="179295" cy="233082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510783</xdr:colOff>
      <xdr:row>7</xdr:row>
      <xdr:rowOff>134080</xdr:rowOff>
    </xdr:from>
    <xdr:to>
      <xdr:col>18</xdr:col>
      <xdr:colOff>708017</xdr:colOff>
      <xdr:row>7</xdr:row>
      <xdr:rowOff>342802</xdr:rowOff>
    </xdr:to>
    <xdr:sp macro="" textlink="">
      <xdr:nvSpPr>
        <xdr:cNvPr id="30" name="Flecha abajo 29"/>
        <xdr:cNvSpPr/>
      </xdr:nvSpPr>
      <xdr:spPr>
        <a:xfrm rot="10800000">
          <a:off x="23146665" y="2366292"/>
          <a:ext cx="197234" cy="208722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518384</xdr:colOff>
      <xdr:row>8</xdr:row>
      <xdr:rowOff>51352</xdr:rowOff>
    </xdr:from>
    <xdr:to>
      <xdr:col>18</xdr:col>
      <xdr:colOff>715618</xdr:colOff>
      <xdr:row>8</xdr:row>
      <xdr:rowOff>260074</xdr:rowOff>
    </xdr:to>
    <xdr:sp macro="" textlink="">
      <xdr:nvSpPr>
        <xdr:cNvPr id="31" name="Flecha abajo 30"/>
        <xdr:cNvSpPr/>
      </xdr:nvSpPr>
      <xdr:spPr>
        <a:xfrm rot="10800000">
          <a:off x="18825434" y="2023027"/>
          <a:ext cx="197234" cy="208722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510201</xdr:colOff>
      <xdr:row>9</xdr:row>
      <xdr:rowOff>125506</xdr:rowOff>
    </xdr:from>
    <xdr:to>
      <xdr:col>12</xdr:col>
      <xdr:colOff>681318</xdr:colOff>
      <xdr:row>9</xdr:row>
      <xdr:rowOff>322606</xdr:rowOff>
    </xdr:to>
    <xdr:sp macro="" textlink="">
      <xdr:nvSpPr>
        <xdr:cNvPr id="32" name="Flecha abajo 31"/>
        <xdr:cNvSpPr/>
      </xdr:nvSpPr>
      <xdr:spPr>
        <a:xfrm>
          <a:off x="16942507" y="3039035"/>
          <a:ext cx="171117" cy="1971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18</xdr:col>
      <xdr:colOff>508154</xdr:colOff>
      <xdr:row>9</xdr:row>
      <xdr:rowOff>139901</xdr:rowOff>
    </xdr:from>
    <xdr:to>
      <xdr:col>18</xdr:col>
      <xdr:colOff>708211</xdr:colOff>
      <xdr:row>9</xdr:row>
      <xdr:rowOff>304801</xdr:rowOff>
    </xdr:to>
    <xdr:sp macro="" textlink="">
      <xdr:nvSpPr>
        <xdr:cNvPr id="33" name="Flecha abajo 32"/>
        <xdr:cNvSpPr/>
      </xdr:nvSpPr>
      <xdr:spPr>
        <a:xfrm>
          <a:off x="23941895" y="3053430"/>
          <a:ext cx="200057" cy="1649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6</xdr:col>
      <xdr:colOff>484093</xdr:colOff>
      <xdr:row>11</xdr:row>
      <xdr:rowOff>116541</xdr:rowOff>
    </xdr:from>
    <xdr:to>
      <xdr:col>6</xdr:col>
      <xdr:colOff>676833</xdr:colOff>
      <xdr:row>11</xdr:row>
      <xdr:rowOff>365478</xdr:rowOff>
    </xdr:to>
    <xdr:sp macro="" textlink="">
      <xdr:nvSpPr>
        <xdr:cNvPr id="35" name="Flecha abajo 34"/>
        <xdr:cNvSpPr/>
      </xdr:nvSpPr>
      <xdr:spPr>
        <a:xfrm rot="10800000">
          <a:off x="9054352" y="4715435"/>
          <a:ext cx="192740" cy="248937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481755</xdr:colOff>
      <xdr:row>11</xdr:row>
      <xdr:rowOff>161365</xdr:rowOff>
    </xdr:from>
    <xdr:to>
      <xdr:col>12</xdr:col>
      <xdr:colOff>690282</xdr:colOff>
      <xdr:row>11</xdr:row>
      <xdr:rowOff>360245</xdr:rowOff>
    </xdr:to>
    <xdr:sp macro="" textlink="">
      <xdr:nvSpPr>
        <xdr:cNvPr id="36" name="Flecha abajo 35"/>
        <xdr:cNvSpPr/>
      </xdr:nvSpPr>
      <xdr:spPr>
        <a:xfrm>
          <a:off x="16914061" y="4320989"/>
          <a:ext cx="208527" cy="19888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18</xdr:col>
      <xdr:colOff>507284</xdr:colOff>
      <xdr:row>11</xdr:row>
      <xdr:rowOff>134470</xdr:rowOff>
    </xdr:from>
    <xdr:to>
      <xdr:col>18</xdr:col>
      <xdr:colOff>726142</xdr:colOff>
      <xdr:row>11</xdr:row>
      <xdr:rowOff>371253</xdr:rowOff>
    </xdr:to>
    <xdr:sp macro="" textlink="">
      <xdr:nvSpPr>
        <xdr:cNvPr id="37" name="Flecha abajo 36"/>
        <xdr:cNvSpPr/>
      </xdr:nvSpPr>
      <xdr:spPr>
        <a:xfrm rot="10800000">
          <a:off x="23143166" y="4733364"/>
          <a:ext cx="218858" cy="236783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403411</xdr:colOff>
      <xdr:row>5</xdr:row>
      <xdr:rowOff>34492</xdr:rowOff>
    </xdr:from>
    <xdr:to>
      <xdr:col>1</xdr:col>
      <xdr:colOff>1808088</xdr:colOff>
      <xdr:row>7</xdr:row>
      <xdr:rowOff>233081</xdr:rowOff>
    </xdr:to>
    <xdr:pic>
      <xdr:nvPicPr>
        <xdr:cNvPr id="39" name="Imagen 38" descr="Resultado de imagen para industria farmaceutica dibuj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199" y="1298516"/>
          <a:ext cx="1404677" cy="116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11</xdr:row>
      <xdr:rowOff>92996</xdr:rowOff>
    </xdr:from>
    <xdr:to>
      <xdr:col>1</xdr:col>
      <xdr:colOff>1801908</xdr:colOff>
      <xdr:row>13</xdr:row>
      <xdr:rowOff>248371</xdr:rowOff>
    </xdr:to>
    <xdr:pic>
      <xdr:nvPicPr>
        <xdr:cNvPr id="40" name="Imagen 39" descr="http://2.bp.blogspot.com/-SkADPFM6E8E/UaZVUSyIeEI/AAAAAAAAAFk/qZ4LqW_fAmI/s1600/La-industria-farmaceutica-secretos-y-mentiras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129" y="4252620"/>
          <a:ext cx="1344708" cy="112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484095</xdr:colOff>
      <xdr:row>7</xdr:row>
      <xdr:rowOff>398937</xdr:rowOff>
    </xdr:from>
    <xdr:to>
      <xdr:col>1</xdr:col>
      <xdr:colOff>1771750</xdr:colOff>
      <xdr:row>10</xdr:row>
      <xdr:rowOff>717179</xdr:rowOff>
    </xdr:to>
    <xdr:pic>
      <xdr:nvPicPr>
        <xdr:cNvPr id="41" name="Imagen 40" descr="http://previews.123rf.com/images/alejandroronay/alejandroronay1105/alejandroronay110500008/9603228-Frascos-de-qu-micos-de-ciencia-de-dibujos-animados-y-vasos-Foto-de-archiv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024" y="2487713"/>
          <a:ext cx="1287655" cy="177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493059</xdr:colOff>
      <xdr:row>9</xdr:row>
      <xdr:rowOff>170329</xdr:rowOff>
    </xdr:from>
    <xdr:to>
      <xdr:col>6</xdr:col>
      <xdr:colOff>683856</xdr:colOff>
      <xdr:row>9</xdr:row>
      <xdr:rowOff>358180</xdr:rowOff>
    </xdr:to>
    <xdr:sp macro="" textlink="">
      <xdr:nvSpPr>
        <xdr:cNvPr id="23" name="Flecha abajo 22"/>
        <xdr:cNvSpPr/>
      </xdr:nvSpPr>
      <xdr:spPr>
        <a:xfrm>
          <a:off x="9063318" y="3370729"/>
          <a:ext cx="190797" cy="187851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6</xdr:col>
      <xdr:colOff>484093</xdr:colOff>
      <xdr:row>5</xdr:row>
      <xdr:rowOff>161364</xdr:rowOff>
    </xdr:from>
    <xdr:to>
      <xdr:col>6</xdr:col>
      <xdr:colOff>674890</xdr:colOff>
      <xdr:row>5</xdr:row>
      <xdr:rowOff>349215</xdr:rowOff>
    </xdr:to>
    <xdr:sp macro="" textlink="">
      <xdr:nvSpPr>
        <xdr:cNvPr id="24" name="Flecha abajo 23"/>
        <xdr:cNvSpPr/>
      </xdr:nvSpPr>
      <xdr:spPr>
        <a:xfrm>
          <a:off x="9054352" y="1425388"/>
          <a:ext cx="190797" cy="187851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6</xdr:col>
      <xdr:colOff>502024</xdr:colOff>
      <xdr:row>6</xdr:row>
      <xdr:rowOff>152400</xdr:rowOff>
    </xdr:from>
    <xdr:to>
      <xdr:col>7</xdr:col>
      <xdr:colOff>2539</xdr:colOff>
      <xdr:row>6</xdr:row>
      <xdr:rowOff>340251</xdr:rowOff>
    </xdr:to>
    <xdr:sp macro="" textlink="">
      <xdr:nvSpPr>
        <xdr:cNvPr id="25" name="Flecha abajo 24"/>
        <xdr:cNvSpPr/>
      </xdr:nvSpPr>
      <xdr:spPr>
        <a:xfrm>
          <a:off x="9072283" y="1900518"/>
          <a:ext cx="190797" cy="187851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6</xdr:col>
      <xdr:colOff>484092</xdr:colOff>
      <xdr:row>7</xdr:row>
      <xdr:rowOff>161366</xdr:rowOff>
    </xdr:from>
    <xdr:to>
      <xdr:col>6</xdr:col>
      <xdr:colOff>654421</xdr:colOff>
      <xdr:row>7</xdr:row>
      <xdr:rowOff>349625</xdr:rowOff>
    </xdr:to>
    <xdr:sp macro="" textlink="">
      <xdr:nvSpPr>
        <xdr:cNvPr id="42" name="Flecha abajo 41"/>
        <xdr:cNvSpPr/>
      </xdr:nvSpPr>
      <xdr:spPr>
        <a:xfrm rot="10800000">
          <a:off x="9054351" y="2393578"/>
          <a:ext cx="170329" cy="188259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0"/>
  <sheetViews>
    <sheetView showGridLines="0" tabSelected="1" zoomScale="85" zoomScaleNormal="85" workbookViewId="0"/>
  </sheetViews>
  <sheetFormatPr baseColWidth="10" defaultColWidth="11.44140625" defaultRowHeight="14.4"/>
  <cols>
    <col min="1" max="1" width="4.44140625" style="7" customWidth="1"/>
    <col min="2" max="2" width="3.5546875" style="7" customWidth="1"/>
    <col min="3" max="3" width="43.6640625" style="7" customWidth="1"/>
    <col min="4" max="9" width="7.44140625" style="7" customWidth="1"/>
    <col min="10" max="10" width="8.33203125" style="7" customWidth="1"/>
    <col min="11" max="24" width="8.88671875" style="7" customWidth="1"/>
    <col min="25" max="25" width="7.5546875" style="7" customWidth="1"/>
    <col min="26" max="26" width="8.5546875" style="7" customWidth="1"/>
    <col min="27" max="28" width="11.44140625" style="7"/>
    <col min="29" max="29" width="43" style="7" customWidth="1"/>
    <col min="30" max="30" width="3.33203125" style="7" customWidth="1"/>
    <col min="31" max="16384" width="11.44140625" style="7"/>
  </cols>
  <sheetData>
    <row r="1" spans="2:16" s="23" customFormat="1" ht="28.2" customHeight="1">
      <c r="B1" s="190" t="s">
        <v>284</v>
      </c>
      <c r="D1" s="44"/>
      <c r="E1" s="44"/>
      <c r="F1" s="44"/>
      <c r="G1" s="44"/>
      <c r="H1" s="44"/>
      <c r="I1" s="44"/>
      <c r="J1" s="44"/>
    </row>
    <row r="2" spans="2:16" s="23" customFormat="1" ht="13.2" customHeight="1">
      <c r="B2" s="158" t="s">
        <v>25</v>
      </c>
      <c r="D2" s="45"/>
      <c r="E2" s="45"/>
      <c r="F2" s="45"/>
      <c r="G2" s="45"/>
      <c r="H2" s="45"/>
      <c r="I2" s="45"/>
      <c r="J2" s="45"/>
    </row>
    <row r="3" spans="2:16" s="24" customFormat="1" ht="13.2" customHeight="1">
      <c r="B3" s="159" t="s">
        <v>26</v>
      </c>
      <c r="D3" s="46"/>
      <c r="E3" s="46"/>
      <c r="F3" s="46"/>
      <c r="G3" s="46"/>
      <c r="H3" s="46"/>
      <c r="I3" s="46"/>
      <c r="J3" s="46"/>
    </row>
    <row r="4" spans="2:16" s="25" customFormat="1" ht="18.600000000000001" customHeight="1">
      <c r="B4" s="69" t="s">
        <v>27</v>
      </c>
      <c r="C4" s="70"/>
      <c r="D4" s="69">
        <v>2007</v>
      </c>
      <c r="E4" s="69">
        <v>2008</v>
      </c>
      <c r="F4" s="69">
        <v>2009</v>
      </c>
      <c r="G4" s="69">
        <v>2010</v>
      </c>
      <c r="H4" s="69">
        <v>2011</v>
      </c>
      <c r="I4" s="69">
        <v>2012</v>
      </c>
      <c r="J4" s="69">
        <v>2013</v>
      </c>
      <c r="K4" s="69">
        <v>2014</v>
      </c>
      <c r="L4" s="69">
        <v>2015</v>
      </c>
      <c r="M4" s="74" t="s">
        <v>133</v>
      </c>
      <c r="N4" s="74" t="s">
        <v>134</v>
      </c>
      <c r="O4" s="74" t="s">
        <v>135</v>
      </c>
      <c r="P4" s="74" t="s">
        <v>136</v>
      </c>
    </row>
    <row r="5" spans="2:16" s="25" customFormat="1" ht="3.6" customHeight="1">
      <c r="B5" s="185"/>
      <c r="C5" s="186"/>
      <c r="D5" s="185"/>
      <c r="E5" s="185"/>
      <c r="F5" s="185"/>
      <c r="G5" s="185"/>
      <c r="H5" s="185"/>
      <c r="I5" s="185"/>
      <c r="J5" s="185"/>
      <c r="K5" s="185"/>
      <c r="L5" s="185"/>
      <c r="M5" s="187"/>
      <c r="N5" s="187"/>
      <c r="O5" s="187"/>
      <c r="P5" s="187"/>
    </row>
    <row r="6" spans="2:16" s="25" customFormat="1" ht="19.5" customHeight="1">
      <c r="B6" s="26" t="s">
        <v>28</v>
      </c>
      <c r="D6" s="66">
        <v>319693</v>
      </c>
      <c r="E6" s="66">
        <v>348870</v>
      </c>
      <c r="F6" s="66">
        <v>352693</v>
      </c>
      <c r="G6" s="66">
        <v>382081</v>
      </c>
      <c r="H6" s="66">
        <v>406256</v>
      </c>
      <c r="I6" s="66">
        <v>431199</v>
      </c>
      <c r="J6" s="66">
        <v>456435</v>
      </c>
      <c r="K6" s="66">
        <v>467308</v>
      </c>
      <c r="L6" s="66">
        <v>482506</v>
      </c>
      <c r="M6" s="66">
        <v>501581</v>
      </c>
      <c r="N6" s="66">
        <v>514215</v>
      </c>
      <c r="O6" s="66">
        <v>534625</v>
      </c>
      <c r="P6" s="66">
        <v>546408</v>
      </c>
    </row>
    <row r="7" spans="2:16" s="25" customFormat="1" ht="4.2" hidden="1" customHeight="1">
      <c r="B7" s="2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s="25" customFormat="1" ht="19.5" hidden="1" customHeight="1">
      <c r="B8" s="25" t="s">
        <v>137</v>
      </c>
      <c r="D8" s="65">
        <v>2831</v>
      </c>
      <c r="E8" s="65">
        <v>3461</v>
      </c>
      <c r="F8" s="65">
        <v>2772</v>
      </c>
      <c r="G8" s="65">
        <v>3575</v>
      </c>
      <c r="H8" s="65">
        <v>3883</v>
      </c>
      <c r="I8" s="65">
        <v>4603</v>
      </c>
      <c r="J8" s="65">
        <v>4706</v>
      </c>
      <c r="K8" s="65">
        <v>4397</v>
      </c>
      <c r="L8" s="65">
        <v>3859</v>
      </c>
      <c r="M8" s="65">
        <v>3612</v>
      </c>
      <c r="N8" s="65">
        <v>3790</v>
      </c>
      <c r="O8" s="65">
        <v>3849</v>
      </c>
      <c r="P8" s="65">
        <v>3276</v>
      </c>
    </row>
    <row r="9" spans="2:16" s="25" customFormat="1" ht="19.5" hidden="1" customHeight="1">
      <c r="B9" s="25" t="s">
        <v>138</v>
      </c>
      <c r="D9" s="65">
        <v>23672</v>
      </c>
      <c r="E9" s="65">
        <v>26618</v>
      </c>
      <c r="F9" s="65">
        <v>27397</v>
      </c>
      <c r="G9" s="65">
        <v>31092</v>
      </c>
      <c r="H9" s="65">
        <v>32442</v>
      </c>
      <c r="I9" s="65">
        <v>35163</v>
      </c>
      <c r="J9" s="65">
        <v>38195</v>
      </c>
      <c r="K9" s="65">
        <v>39717</v>
      </c>
      <c r="L9" s="65">
        <v>40458</v>
      </c>
      <c r="M9" s="65">
        <v>42247</v>
      </c>
      <c r="N9" s="65">
        <v>42666</v>
      </c>
      <c r="O9" s="65">
        <v>44420</v>
      </c>
      <c r="P9" s="65">
        <v>46141</v>
      </c>
    </row>
    <row r="10" spans="2:16" s="25" customFormat="1" ht="19.5" hidden="1" customHeight="1">
      <c r="B10" s="26" t="s">
        <v>139</v>
      </c>
      <c r="D10" s="66">
        <v>293190</v>
      </c>
      <c r="E10" s="66">
        <v>318791</v>
      </c>
      <c r="F10" s="66">
        <v>322524</v>
      </c>
      <c r="G10" s="66">
        <v>347414</v>
      </c>
      <c r="H10" s="66">
        <v>369931</v>
      </c>
      <c r="I10" s="66">
        <v>391433</v>
      </c>
      <c r="J10" s="66">
        <v>413534</v>
      </c>
      <c r="K10" s="66">
        <v>423194</v>
      </c>
      <c r="L10" s="66">
        <v>438189</v>
      </c>
      <c r="M10" s="66">
        <v>455722</v>
      </c>
      <c r="N10" s="66">
        <v>467759</v>
      </c>
      <c r="O10" s="66">
        <v>486356</v>
      </c>
      <c r="P10" s="66">
        <v>496991</v>
      </c>
    </row>
    <row r="11" spans="2:16" s="26" customFormat="1" ht="15" hidden="1" customHeight="1">
      <c r="B11" s="64" t="s">
        <v>140</v>
      </c>
      <c r="D11" s="65">
        <v>19074</v>
      </c>
      <c r="E11" s="65">
        <v>20600</v>
      </c>
      <c r="F11" s="65">
        <v>20784</v>
      </c>
      <c r="G11" s="65">
        <v>21656</v>
      </c>
      <c r="H11" s="65">
        <v>22517</v>
      </c>
      <c r="I11" s="65">
        <v>23944</v>
      </c>
      <c r="J11" s="65">
        <v>24216</v>
      </c>
      <c r="K11" s="65">
        <v>24540</v>
      </c>
      <c r="L11" s="65">
        <v>25294</v>
      </c>
      <c r="M11" s="65">
        <v>25963</v>
      </c>
      <c r="N11" s="65">
        <v>26624</v>
      </c>
      <c r="O11" s="65">
        <v>28643</v>
      </c>
      <c r="P11" s="65">
        <v>29487</v>
      </c>
    </row>
    <row r="12" spans="2:16" s="26" customFormat="1" ht="15" hidden="1" customHeight="1">
      <c r="B12" s="64" t="s">
        <v>141</v>
      </c>
      <c r="D12" s="65">
        <v>2364</v>
      </c>
      <c r="E12" s="65">
        <v>2435</v>
      </c>
      <c r="F12" s="65">
        <v>2321</v>
      </c>
      <c r="G12" s="65">
        <v>1675</v>
      </c>
      <c r="H12" s="65">
        <v>2709</v>
      </c>
      <c r="I12" s="65">
        <v>1729</v>
      </c>
      <c r="J12" s="65">
        <v>2126</v>
      </c>
      <c r="K12" s="65">
        <v>1515</v>
      </c>
      <c r="L12" s="65">
        <v>1791</v>
      </c>
      <c r="M12" s="65">
        <v>1593</v>
      </c>
      <c r="N12" s="65">
        <v>1750</v>
      </c>
      <c r="O12" s="65">
        <v>2449</v>
      </c>
      <c r="P12" s="65">
        <v>1883</v>
      </c>
    </row>
    <row r="13" spans="2:16" s="26" customFormat="1" ht="15" hidden="1" customHeight="1">
      <c r="B13" s="64" t="s">
        <v>142</v>
      </c>
      <c r="D13" s="65">
        <v>45892</v>
      </c>
      <c r="E13" s="65">
        <v>49601</v>
      </c>
      <c r="F13" s="65">
        <v>49910</v>
      </c>
      <c r="G13" s="65">
        <v>50601</v>
      </c>
      <c r="H13" s="65">
        <v>50750</v>
      </c>
      <c r="I13" s="65">
        <v>51662</v>
      </c>
      <c r="J13" s="65">
        <v>54304</v>
      </c>
      <c r="K13" s="65">
        <v>53454</v>
      </c>
      <c r="L13" s="65">
        <v>57948</v>
      </c>
      <c r="M13" s="65">
        <v>65095</v>
      </c>
      <c r="N13" s="65">
        <v>67439</v>
      </c>
      <c r="O13" s="65">
        <v>66429</v>
      </c>
      <c r="P13" s="65">
        <v>66255</v>
      </c>
    </row>
    <row r="14" spans="2:16" s="25" customFormat="1" ht="15" hidden="1" customHeight="1">
      <c r="C14" s="68" t="s">
        <v>29</v>
      </c>
      <c r="D14" s="65">
        <v>7101</v>
      </c>
      <c r="E14" s="65">
        <v>7615</v>
      </c>
      <c r="F14" s="65">
        <v>9692</v>
      </c>
      <c r="G14" s="65">
        <v>11082</v>
      </c>
      <c r="H14" s="65">
        <v>11605</v>
      </c>
      <c r="I14" s="65">
        <v>11726</v>
      </c>
      <c r="J14" s="65">
        <v>12443</v>
      </c>
      <c r="K14" s="65">
        <v>12874</v>
      </c>
      <c r="L14" s="65">
        <v>11693</v>
      </c>
      <c r="M14" s="65">
        <v>10347</v>
      </c>
      <c r="N14" s="65">
        <v>10091</v>
      </c>
      <c r="O14" s="65">
        <v>10090</v>
      </c>
      <c r="P14" s="65">
        <v>10524</v>
      </c>
    </row>
    <row r="15" spans="2:16" s="25" customFormat="1" ht="15" hidden="1" customHeight="1">
      <c r="C15" s="68" t="s">
        <v>30</v>
      </c>
      <c r="D15" s="65">
        <v>38791</v>
      </c>
      <c r="E15" s="65">
        <v>41986</v>
      </c>
      <c r="F15" s="65">
        <v>40218</v>
      </c>
      <c r="G15" s="65">
        <v>39519</v>
      </c>
      <c r="H15" s="65">
        <v>39145</v>
      </c>
      <c r="I15" s="65">
        <v>39936</v>
      </c>
      <c r="J15" s="65">
        <v>41861</v>
      </c>
      <c r="K15" s="65">
        <v>40580</v>
      </c>
      <c r="L15" s="65">
        <v>46255</v>
      </c>
      <c r="M15" s="65">
        <v>54748</v>
      </c>
      <c r="N15" s="65">
        <v>57348</v>
      </c>
      <c r="O15" s="65">
        <v>56339</v>
      </c>
      <c r="P15" s="65">
        <v>55731</v>
      </c>
    </row>
    <row r="16" spans="2:16" s="26" customFormat="1" ht="15" customHeight="1">
      <c r="B16" s="67" t="s">
        <v>31</v>
      </c>
      <c r="D16" s="66">
        <v>52807</v>
      </c>
      <c r="E16" s="66">
        <v>57304</v>
      </c>
      <c r="F16" s="66">
        <v>53600</v>
      </c>
      <c r="G16" s="66">
        <v>59024</v>
      </c>
      <c r="H16" s="66">
        <v>63943</v>
      </c>
      <c r="I16" s="66">
        <v>64758</v>
      </c>
      <c r="J16" s="66">
        <v>68155</v>
      </c>
      <c r="K16" s="66">
        <v>67405</v>
      </c>
      <c r="L16" s="66">
        <v>66824</v>
      </c>
      <c r="M16" s="66">
        <v>66783</v>
      </c>
      <c r="N16" s="66">
        <v>67154</v>
      </c>
      <c r="O16" s="66">
        <v>71062</v>
      </c>
      <c r="P16" s="66">
        <v>70098</v>
      </c>
    </row>
    <row r="17" spans="3:16" s="25" customFormat="1" ht="15" hidden="1" customHeight="1">
      <c r="C17" s="25" t="s">
        <v>32</v>
      </c>
      <c r="D17" s="65">
        <v>1347</v>
      </c>
      <c r="E17" s="65">
        <v>1467</v>
      </c>
      <c r="F17" s="65">
        <v>1472</v>
      </c>
      <c r="G17" s="65">
        <v>1601</v>
      </c>
      <c r="H17" s="65">
        <v>1673</v>
      </c>
      <c r="I17" s="65">
        <v>1765</v>
      </c>
      <c r="J17" s="65">
        <v>1855</v>
      </c>
      <c r="K17" s="65">
        <v>1914</v>
      </c>
      <c r="L17" s="65">
        <v>1995</v>
      </c>
      <c r="M17" s="65">
        <v>2048</v>
      </c>
      <c r="N17" s="65">
        <v>2094</v>
      </c>
      <c r="O17" s="65">
        <v>2213</v>
      </c>
      <c r="P17" s="65">
        <v>2306</v>
      </c>
    </row>
    <row r="18" spans="3:16" s="25" customFormat="1" ht="15" hidden="1" customHeight="1">
      <c r="C18" s="25" t="s">
        <v>33</v>
      </c>
      <c r="D18" s="65">
        <v>990</v>
      </c>
      <c r="E18" s="65">
        <v>1058</v>
      </c>
      <c r="F18" s="65">
        <v>874</v>
      </c>
      <c r="G18" s="65">
        <v>773</v>
      </c>
      <c r="H18" s="65">
        <v>1251</v>
      </c>
      <c r="I18" s="65">
        <v>1177</v>
      </c>
      <c r="J18" s="65">
        <v>1161</v>
      </c>
      <c r="K18" s="65">
        <v>1204</v>
      </c>
      <c r="L18" s="65">
        <v>1064</v>
      </c>
      <c r="M18" s="65">
        <v>954</v>
      </c>
      <c r="N18" s="65">
        <v>960</v>
      </c>
      <c r="O18" s="65">
        <v>1181</v>
      </c>
      <c r="P18" s="65">
        <v>1347</v>
      </c>
    </row>
    <row r="19" spans="3:16" s="25" customFormat="1" ht="15" hidden="1" customHeight="1">
      <c r="C19" s="25" t="s">
        <v>34</v>
      </c>
      <c r="D19" s="65">
        <v>1638</v>
      </c>
      <c r="E19" s="65">
        <v>1623</v>
      </c>
      <c r="F19" s="65">
        <v>1559</v>
      </c>
      <c r="G19" s="65">
        <v>931</v>
      </c>
      <c r="H19" s="65">
        <v>1775</v>
      </c>
      <c r="I19" s="65">
        <v>1032</v>
      </c>
      <c r="J19" s="65">
        <v>1295</v>
      </c>
      <c r="K19" s="65">
        <v>661</v>
      </c>
      <c r="L19" s="65">
        <v>1003</v>
      </c>
      <c r="M19" s="65">
        <v>787</v>
      </c>
      <c r="N19" s="65">
        <v>900</v>
      </c>
      <c r="O19" s="65">
        <v>1635</v>
      </c>
      <c r="P19" s="65">
        <v>967</v>
      </c>
    </row>
    <row r="20" spans="3:16" s="25" customFormat="1" ht="15" hidden="1" customHeight="1">
      <c r="C20" s="25" t="s">
        <v>35</v>
      </c>
      <c r="D20" s="65">
        <v>752</v>
      </c>
      <c r="E20" s="65">
        <v>830</v>
      </c>
      <c r="F20" s="65">
        <v>758</v>
      </c>
      <c r="G20" s="65">
        <v>928</v>
      </c>
      <c r="H20" s="65">
        <v>1059</v>
      </c>
      <c r="I20" s="65">
        <v>1076</v>
      </c>
      <c r="J20" s="65">
        <v>1070</v>
      </c>
      <c r="K20" s="65">
        <v>1135</v>
      </c>
      <c r="L20" s="65">
        <v>1091</v>
      </c>
      <c r="M20" s="65">
        <v>1149</v>
      </c>
      <c r="N20" s="65">
        <v>1166</v>
      </c>
      <c r="O20" s="65">
        <v>1498</v>
      </c>
      <c r="P20" s="65">
        <v>1589</v>
      </c>
    </row>
    <row r="21" spans="3:16" s="25" customFormat="1" ht="15" hidden="1" customHeight="1">
      <c r="C21" s="25" t="s">
        <v>36</v>
      </c>
      <c r="D21" s="65">
        <v>691</v>
      </c>
      <c r="E21" s="65">
        <v>752</v>
      </c>
      <c r="F21" s="65">
        <v>780</v>
      </c>
      <c r="G21" s="65">
        <v>922</v>
      </c>
      <c r="H21" s="65">
        <v>916</v>
      </c>
      <c r="I21" s="65">
        <v>997</v>
      </c>
      <c r="J21" s="65">
        <v>1034</v>
      </c>
      <c r="K21" s="65">
        <v>1096</v>
      </c>
      <c r="L21" s="65">
        <v>1159</v>
      </c>
      <c r="M21" s="65">
        <v>1188</v>
      </c>
      <c r="N21" s="65">
        <v>1273</v>
      </c>
      <c r="O21" s="65">
        <v>1319</v>
      </c>
      <c r="P21" s="65">
        <v>1357</v>
      </c>
    </row>
    <row r="22" spans="3:16" s="25" customFormat="1" ht="15" hidden="1" customHeight="1">
      <c r="C22" s="25" t="s">
        <v>37</v>
      </c>
      <c r="D22" s="65">
        <v>867</v>
      </c>
      <c r="E22" s="65">
        <v>942</v>
      </c>
      <c r="F22" s="65">
        <v>903</v>
      </c>
      <c r="G22" s="65">
        <v>1020</v>
      </c>
      <c r="H22" s="65">
        <v>1071</v>
      </c>
      <c r="I22" s="65">
        <v>1169</v>
      </c>
      <c r="J22" s="65">
        <v>1225</v>
      </c>
      <c r="K22" s="65">
        <v>1250</v>
      </c>
      <c r="L22" s="65">
        <v>1265</v>
      </c>
      <c r="M22" s="65">
        <v>1221</v>
      </c>
      <c r="N22" s="65">
        <v>1188</v>
      </c>
      <c r="O22" s="65">
        <v>1209</v>
      </c>
      <c r="P22" s="65">
        <v>1249</v>
      </c>
    </row>
    <row r="23" spans="3:16" s="25" customFormat="1" ht="15" hidden="1" customHeight="1">
      <c r="C23" s="25" t="s">
        <v>38</v>
      </c>
      <c r="D23" s="65">
        <v>2668</v>
      </c>
      <c r="E23" s="65">
        <v>2842</v>
      </c>
      <c r="F23" s="65">
        <v>2950</v>
      </c>
      <c r="G23" s="65">
        <v>3100</v>
      </c>
      <c r="H23" s="65">
        <v>3101</v>
      </c>
      <c r="I23" s="65">
        <v>3320</v>
      </c>
      <c r="J23" s="65">
        <v>3392</v>
      </c>
      <c r="K23" s="65">
        <v>3408</v>
      </c>
      <c r="L23" s="65">
        <v>3454</v>
      </c>
      <c r="M23" s="65">
        <v>3511</v>
      </c>
      <c r="N23" s="65">
        <v>3560</v>
      </c>
      <c r="O23" s="65">
        <v>3663</v>
      </c>
      <c r="P23" s="65">
        <v>3683</v>
      </c>
    </row>
    <row r="24" spans="3:16" s="25" customFormat="1" ht="15" hidden="1" customHeight="1">
      <c r="C24" s="25" t="s">
        <v>39</v>
      </c>
      <c r="D24" s="65">
        <v>466</v>
      </c>
      <c r="E24" s="65">
        <v>524</v>
      </c>
      <c r="F24" s="65">
        <v>553</v>
      </c>
      <c r="G24" s="65">
        <v>539</v>
      </c>
      <c r="H24" s="65">
        <v>555</v>
      </c>
      <c r="I24" s="65">
        <v>572</v>
      </c>
      <c r="J24" s="65">
        <v>607</v>
      </c>
      <c r="K24" s="65">
        <v>620</v>
      </c>
      <c r="L24" s="65">
        <v>587</v>
      </c>
      <c r="M24" s="65">
        <v>605</v>
      </c>
      <c r="N24" s="65">
        <v>575</v>
      </c>
      <c r="O24" s="65">
        <v>641</v>
      </c>
      <c r="P24" s="65">
        <v>647</v>
      </c>
    </row>
    <row r="25" spans="3:16" s="25" customFormat="1" ht="15" hidden="1" customHeight="1">
      <c r="C25" s="25" t="s">
        <v>40</v>
      </c>
      <c r="D25" s="65">
        <v>851</v>
      </c>
      <c r="E25" s="65">
        <v>942</v>
      </c>
      <c r="F25" s="65">
        <v>907</v>
      </c>
      <c r="G25" s="65">
        <v>1038</v>
      </c>
      <c r="H25" s="65">
        <v>1139</v>
      </c>
      <c r="I25" s="65">
        <v>1165</v>
      </c>
      <c r="J25" s="65">
        <v>1119</v>
      </c>
      <c r="K25" s="65">
        <v>1047</v>
      </c>
      <c r="L25" s="65">
        <v>1075</v>
      </c>
      <c r="M25" s="65">
        <v>1083</v>
      </c>
      <c r="N25" s="65">
        <v>1224</v>
      </c>
      <c r="O25" s="65">
        <v>1299</v>
      </c>
      <c r="P25" s="65">
        <v>1292</v>
      </c>
    </row>
    <row r="26" spans="3:16" s="25" customFormat="1" ht="15" hidden="1" customHeight="1">
      <c r="C26" s="25" t="s">
        <v>41</v>
      </c>
      <c r="D26" s="65">
        <v>313</v>
      </c>
      <c r="E26" s="65">
        <v>327</v>
      </c>
      <c r="F26" s="65">
        <v>336</v>
      </c>
      <c r="G26" s="65">
        <v>360</v>
      </c>
      <c r="H26" s="65">
        <v>392</v>
      </c>
      <c r="I26" s="65">
        <v>422</v>
      </c>
      <c r="J26" s="65">
        <v>451</v>
      </c>
      <c r="K26" s="65">
        <v>448</v>
      </c>
      <c r="L26" s="65">
        <v>466</v>
      </c>
      <c r="M26" s="65">
        <v>473</v>
      </c>
      <c r="N26" s="65">
        <v>492</v>
      </c>
      <c r="O26" s="65">
        <v>527</v>
      </c>
      <c r="P26" s="65">
        <v>540</v>
      </c>
    </row>
    <row r="27" spans="3:16" s="25" customFormat="1" ht="15" hidden="1" customHeight="1">
      <c r="C27" s="25" t="s">
        <v>42</v>
      </c>
      <c r="D27" s="65">
        <v>1684</v>
      </c>
      <c r="E27" s="65">
        <v>1925</v>
      </c>
      <c r="F27" s="65">
        <v>1944</v>
      </c>
      <c r="G27" s="65">
        <v>2118</v>
      </c>
      <c r="H27" s="65">
        <v>2235</v>
      </c>
      <c r="I27" s="65">
        <v>2331</v>
      </c>
      <c r="J27" s="65">
        <v>2356</v>
      </c>
      <c r="K27" s="65">
        <v>2415</v>
      </c>
      <c r="L27" s="65">
        <v>2475</v>
      </c>
      <c r="M27" s="65">
        <v>2537</v>
      </c>
      <c r="N27" s="65">
        <v>2534</v>
      </c>
      <c r="O27" s="65">
        <v>2522</v>
      </c>
      <c r="P27" s="65">
        <v>2690</v>
      </c>
    </row>
    <row r="28" spans="3:16" s="25" customFormat="1" ht="15" hidden="1" customHeight="1">
      <c r="C28" s="25" t="s">
        <v>43</v>
      </c>
      <c r="D28" s="65">
        <v>2377</v>
      </c>
      <c r="E28" s="65">
        <v>2320</v>
      </c>
      <c r="F28" s="65">
        <v>1965</v>
      </c>
      <c r="G28" s="65">
        <v>2428</v>
      </c>
      <c r="H28" s="65">
        <v>2588</v>
      </c>
      <c r="I28" s="65">
        <v>2435</v>
      </c>
      <c r="J28" s="65">
        <v>2537</v>
      </c>
      <c r="K28" s="65">
        <v>2499</v>
      </c>
      <c r="L28" s="65">
        <v>2366</v>
      </c>
      <c r="M28" s="65">
        <v>2206</v>
      </c>
      <c r="N28" s="65">
        <v>2321</v>
      </c>
      <c r="O28" s="65">
        <v>2305</v>
      </c>
      <c r="P28" s="65">
        <v>2179</v>
      </c>
    </row>
    <row r="29" spans="3:16" s="25" customFormat="1" ht="15" hidden="1" customHeight="1">
      <c r="C29" s="25" t="s">
        <v>44</v>
      </c>
      <c r="D29" s="65">
        <v>3814</v>
      </c>
      <c r="E29" s="65">
        <v>3760</v>
      </c>
      <c r="F29" s="65">
        <v>3153</v>
      </c>
      <c r="G29" s="65">
        <v>4003</v>
      </c>
      <c r="H29" s="65">
        <v>4352</v>
      </c>
      <c r="I29" s="65">
        <v>3949</v>
      </c>
      <c r="J29" s="65">
        <v>3992</v>
      </c>
      <c r="K29" s="65">
        <v>3808</v>
      </c>
      <c r="L29" s="65">
        <v>3465</v>
      </c>
      <c r="M29" s="65">
        <v>3309</v>
      </c>
      <c r="N29" s="65">
        <v>3255</v>
      </c>
      <c r="O29" s="65">
        <v>3462</v>
      </c>
      <c r="P29" s="65">
        <v>3374</v>
      </c>
    </row>
    <row r="30" spans="3:16" s="25" customFormat="1" ht="15" hidden="1" customHeight="1">
      <c r="C30" s="25" t="s">
        <v>45</v>
      </c>
      <c r="D30" s="65">
        <v>833</v>
      </c>
      <c r="E30" s="65">
        <v>858</v>
      </c>
      <c r="F30" s="65">
        <v>820</v>
      </c>
      <c r="G30" s="65">
        <v>897</v>
      </c>
      <c r="H30" s="65">
        <v>916</v>
      </c>
      <c r="I30" s="65">
        <v>939</v>
      </c>
      <c r="J30" s="65">
        <v>918</v>
      </c>
      <c r="K30" s="65">
        <v>897</v>
      </c>
      <c r="L30" s="65">
        <v>908</v>
      </c>
      <c r="M30" s="65">
        <v>907</v>
      </c>
      <c r="N30" s="65">
        <v>1017</v>
      </c>
      <c r="O30" s="65">
        <v>983</v>
      </c>
      <c r="P30" s="65">
        <v>883</v>
      </c>
    </row>
    <row r="31" spans="3:16" s="25" customFormat="1" ht="15" hidden="1" customHeight="1">
      <c r="C31" s="25" t="s">
        <v>46</v>
      </c>
      <c r="D31" s="65">
        <v>1633</v>
      </c>
      <c r="E31" s="65">
        <v>1655</v>
      </c>
      <c r="F31" s="65">
        <v>1356</v>
      </c>
      <c r="G31" s="65">
        <v>1506</v>
      </c>
      <c r="H31" s="65">
        <v>1519</v>
      </c>
      <c r="I31" s="65">
        <v>1563</v>
      </c>
      <c r="J31" s="65">
        <v>1527</v>
      </c>
      <c r="K31" s="65">
        <v>1474</v>
      </c>
      <c r="L31" s="65">
        <v>1370</v>
      </c>
      <c r="M31" s="65">
        <v>1307</v>
      </c>
      <c r="N31" s="65">
        <v>1203</v>
      </c>
      <c r="O31" s="65">
        <v>1166</v>
      </c>
      <c r="P31" s="65">
        <v>1187</v>
      </c>
    </row>
    <row r="32" spans="3:16" s="25" customFormat="1" ht="15" hidden="1" customHeight="1">
      <c r="C32" s="25" t="s">
        <v>47</v>
      </c>
      <c r="D32" s="65">
        <v>1241</v>
      </c>
      <c r="E32" s="65">
        <v>1394</v>
      </c>
      <c r="F32" s="65">
        <v>1330</v>
      </c>
      <c r="G32" s="65">
        <v>1625</v>
      </c>
      <c r="H32" s="65">
        <v>1703</v>
      </c>
      <c r="I32" s="65">
        <v>1765</v>
      </c>
      <c r="J32" s="65">
        <v>1862</v>
      </c>
      <c r="K32" s="65">
        <v>1921</v>
      </c>
      <c r="L32" s="65">
        <v>2038</v>
      </c>
      <c r="M32" s="65">
        <v>1979</v>
      </c>
      <c r="N32" s="65">
        <v>2131</v>
      </c>
      <c r="O32" s="65">
        <v>2252</v>
      </c>
      <c r="P32" s="65">
        <v>2189</v>
      </c>
    </row>
    <row r="33" spans="2:16" s="25" customFormat="1" ht="15" hidden="1" customHeight="1">
      <c r="C33" s="25" t="s">
        <v>48</v>
      </c>
      <c r="D33" s="65">
        <v>1590</v>
      </c>
      <c r="E33" s="65">
        <v>1786</v>
      </c>
      <c r="F33" s="65">
        <v>1706</v>
      </c>
      <c r="G33" s="65">
        <v>1998</v>
      </c>
      <c r="H33" s="65">
        <v>2132</v>
      </c>
      <c r="I33" s="65">
        <v>2311</v>
      </c>
      <c r="J33" s="65">
        <v>2547</v>
      </c>
      <c r="K33" s="65">
        <v>2602</v>
      </c>
      <c r="L33" s="65">
        <v>2498</v>
      </c>
      <c r="M33" s="65">
        <v>2558</v>
      </c>
      <c r="N33" s="65">
        <v>2244</v>
      </c>
      <c r="O33" s="65">
        <v>2305</v>
      </c>
      <c r="P33" s="65">
        <v>2156</v>
      </c>
    </row>
    <row r="34" spans="2:16" s="25" customFormat="1" ht="15" hidden="1" customHeight="1">
      <c r="C34" s="25" t="s">
        <v>49</v>
      </c>
      <c r="D34" s="65">
        <v>2219</v>
      </c>
      <c r="E34" s="65">
        <v>2297</v>
      </c>
      <c r="F34" s="65">
        <v>2667</v>
      </c>
      <c r="G34" s="65">
        <v>2797</v>
      </c>
      <c r="H34" s="65">
        <v>3067</v>
      </c>
      <c r="I34" s="65">
        <v>2992</v>
      </c>
      <c r="J34" s="65">
        <v>2952</v>
      </c>
      <c r="K34" s="65">
        <v>3034</v>
      </c>
      <c r="L34" s="65">
        <v>3020</v>
      </c>
      <c r="M34" s="65">
        <v>3107</v>
      </c>
      <c r="N34" s="65">
        <v>3181</v>
      </c>
      <c r="O34" s="65">
        <v>3031</v>
      </c>
      <c r="P34" s="65">
        <v>2721</v>
      </c>
    </row>
    <row r="35" spans="2:16" s="25" customFormat="1" ht="15" hidden="1" customHeight="1">
      <c r="C35" s="25" t="s">
        <v>50</v>
      </c>
      <c r="D35" s="65">
        <v>641</v>
      </c>
      <c r="E35" s="65">
        <v>649</v>
      </c>
      <c r="F35" s="65">
        <v>565</v>
      </c>
      <c r="G35" s="65">
        <v>621</v>
      </c>
      <c r="H35" s="65">
        <v>628</v>
      </c>
      <c r="I35" s="65">
        <v>573</v>
      </c>
      <c r="J35" s="65">
        <v>602</v>
      </c>
      <c r="K35" s="65">
        <v>689</v>
      </c>
      <c r="L35" s="65">
        <v>694</v>
      </c>
      <c r="M35" s="65">
        <v>673</v>
      </c>
      <c r="N35" s="65">
        <v>712</v>
      </c>
      <c r="O35" s="65">
        <v>724</v>
      </c>
      <c r="P35" s="65">
        <v>772</v>
      </c>
    </row>
    <row r="36" spans="2:16" s="25" customFormat="1" ht="15" hidden="1" customHeight="1">
      <c r="C36" s="25" t="s">
        <v>143</v>
      </c>
      <c r="D36" s="65">
        <v>2476</v>
      </c>
      <c r="E36" s="65">
        <v>2859</v>
      </c>
      <c r="F36" s="65">
        <v>2816</v>
      </c>
      <c r="G36" s="65">
        <v>3096</v>
      </c>
      <c r="H36" s="65">
        <v>3353</v>
      </c>
      <c r="I36" s="65">
        <v>3448</v>
      </c>
      <c r="J36" s="65">
        <v>3720</v>
      </c>
      <c r="K36" s="65">
        <v>3662</v>
      </c>
      <c r="L36" s="65">
        <v>3720</v>
      </c>
      <c r="M36" s="65">
        <v>3905</v>
      </c>
      <c r="N36" s="65">
        <v>3558</v>
      </c>
      <c r="O36" s="65">
        <v>3763</v>
      </c>
      <c r="P36" s="65">
        <v>3648</v>
      </c>
    </row>
    <row r="37" spans="2:16" s="25" customFormat="1" ht="13.8" customHeight="1">
      <c r="C37" s="25" t="s">
        <v>51</v>
      </c>
      <c r="D37" s="65">
        <v>929</v>
      </c>
      <c r="E37" s="65">
        <v>1054</v>
      </c>
      <c r="F37" s="65">
        <v>1030</v>
      </c>
      <c r="G37" s="65">
        <v>949</v>
      </c>
      <c r="H37" s="65">
        <v>1002</v>
      </c>
      <c r="I37" s="65">
        <v>1025</v>
      </c>
      <c r="J37" s="65">
        <v>929</v>
      </c>
      <c r="K37" s="65">
        <v>887</v>
      </c>
      <c r="L37" s="65">
        <v>755</v>
      </c>
      <c r="M37" s="65">
        <v>815</v>
      </c>
      <c r="N37" s="65">
        <v>756</v>
      </c>
      <c r="O37" s="65">
        <v>813</v>
      </c>
      <c r="P37" s="65">
        <v>812</v>
      </c>
    </row>
    <row r="38" spans="2:16" s="25" customFormat="1" ht="15" hidden="1" customHeight="1">
      <c r="C38" s="25" t="s">
        <v>52</v>
      </c>
      <c r="D38" s="65">
        <v>1774</v>
      </c>
      <c r="E38" s="65">
        <v>1960</v>
      </c>
      <c r="F38" s="65">
        <v>1921</v>
      </c>
      <c r="G38" s="65">
        <v>2275</v>
      </c>
      <c r="H38" s="65">
        <v>2389</v>
      </c>
      <c r="I38" s="65">
        <v>2423</v>
      </c>
      <c r="J38" s="65">
        <v>2534</v>
      </c>
      <c r="K38" s="65">
        <v>2518</v>
      </c>
      <c r="L38" s="65">
        <v>2437</v>
      </c>
      <c r="M38" s="65">
        <v>2426</v>
      </c>
      <c r="N38" s="65">
        <v>2481</v>
      </c>
      <c r="O38" s="65">
        <v>2555</v>
      </c>
      <c r="P38" s="65">
        <v>2656</v>
      </c>
    </row>
    <row r="39" spans="2:16" s="25" customFormat="1" ht="15" hidden="1" customHeight="1">
      <c r="C39" s="25" t="s">
        <v>53</v>
      </c>
      <c r="D39" s="65">
        <v>3218</v>
      </c>
      <c r="E39" s="65">
        <v>3603</v>
      </c>
      <c r="F39" s="65">
        <v>3581</v>
      </c>
      <c r="G39" s="65">
        <v>4342</v>
      </c>
      <c r="H39" s="65">
        <v>4512</v>
      </c>
      <c r="I39" s="65">
        <v>5327</v>
      </c>
      <c r="J39" s="65">
        <v>5754</v>
      </c>
      <c r="K39" s="65">
        <v>5966</v>
      </c>
      <c r="L39" s="65">
        <v>5788</v>
      </c>
      <c r="M39" s="65">
        <v>5660</v>
      </c>
      <c r="N39" s="65">
        <v>5666</v>
      </c>
      <c r="O39" s="65">
        <v>5826</v>
      </c>
      <c r="P39" s="65">
        <v>5951</v>
      </c>
    </row>
    <row r="40" spans="2:16" s="25" customFormat="1" ht="15" hidden="1" customHeight="1">
      <c r="C40" s="25" t="s">
        <v>54</v>
      </c>
      <c r="D40" s="65">
        <v>885</v>
      </c>
      <c r="E40" s="65">
        <v>985</v>
      </c>
      <c r="F40" s="65">
        <v>861</v>
      </c>
      <c r="G40" s="65">
        <v>987</v>
      </c>
      <c r="H40" s="65">
        <v>1122</v>
      </c>
      <c r="I40" s="65">
        <v>1247</v>
      </c>
      <c r="J40" s="65">
        <v>1383</v>
      </c>
      <c r="K40" s="65">
        <v>1420</v>
      </c>
      <c r="L40" s="65">
        <v>1388</v>
      </c>
      <c r="M40" s="65">
        <v>1424</v>
      </c>
      <c r="N40" s="65">
        <v>1476</v>
      </c>
      <c r="O40" s="65">
        <v>1507</v>
      </c>
      <c r="P40" s="65">
        <v>1539</v>
      </c>
    </row>
    <row r="41" spans="2:16" s="25" customFormat="1" ht="15" hidden="1" customHeight="1">
      <c r="C41" s="25" t="s">
        <v>55</v>
      </c>
      <c r="D41" s="65">
        <v>7221</v>
      </c>
      <c r="E41" s="65">
        <v>8066</v>
      </c>
      <c r="F41" s="65">
        <v>6502</v>
      </c>
      <c r="G41" s="65">
        <v>6486</v>
      </c>
      <c r="H41" s="65">
        <v>6646</v>
      </c>
      <c r="I41" s="65">
        <v>6069</v>
      </c>
      <c r="J41" s="65">
        <v>6563</v>
      </c>
      <c r="K41" s="65">
        <v>6467</v>
      </c>
      <c r="L41" s="65">
        <v>6484</v>
      </c>
      <c r="M41" s="65">
        <v>6636</v>
      </c>
      <c r="N41" s="65">
        <v>6572</v>
      </c>
      <c r="O41" s="65">
        <v>6774</v>
      </c>
      <c r="P41" s="65">
        <v>6565</v>
      </c>
    </row>
    <row r="42" spans="2:16" s="25" customFormat="1" ht="15" hidden="1" customHeight="1">
      <c r="C42" s="25" t="s">
        <v>56</v>
      </c>
      <c r="D42" s="65">
        <v>1983</v>
      </c>
      <c r="E42" s="65">
        <v>2188</v>
      </c>
      <c r="F42" s="65">
        <v>1880</v>
      </c>
      <c r="G42" s="65">
        <v>2420</v>
      </c>
      <c r="H42" s="65">
        <v>2696</v>
      </c>
      <c r="I42" s="65">
        <v>2900</v>
      </c>
      <c r="J42" s="65">
        <v>3605</v>
      </c>
      <c r="K42" s="65">
        <v>3576</v>
      </c>
      <c r="L42" s="65">
        <v>3573</v>
      </c>
      <c r="M42" s="65">
        <v>3259</v>
      </c>
      <c r="N42" s="65">
        <v>3021</v>
      </c>
      <c r="O42" s="65">
        <v>3340</v>
      </c>
      <c r="P42" s="65">
        <v>3267</v>
      </c>
    </row>
    <row r="43" spans="2:16" s="25" customFormat="1" ht="15" hidden="1" customHeight="1">
      <c r="C43" s="25" t="s">
        <v>57</v>
      </c>
      <c r="D43" s="65">
        <v>114</v>
      </c>
      <c r="E43" s="65">
        <v>136</v>
      </c>
      <c r="F43" s="65">
        <v>107</v>
      </c>
      <c r="G43" s="65">
        <v>134</v>
      </c>
      <c r="H43" s="65">
        <v>124</v>
      </c>
      <c r="I43" s="65">
        <v>172</v>
      </c>
      <c r="J43" s="65">
        <v>194</v>
      </c>
      <c r="K43" s="65">
        <v>183</v>
      </c>
      <c r="L43" s="65">
        <v>182</v>
      </c>
      <c r="M43" s="65">
        <v>167</v>
      </c>
      <c r="N43" s="65">
        <v>160</v>
      </c>
      <c r="O43" s="65">
        <v>174</v>
      </c>
      <c r="P43" s="65">
        <v>188</v>
      </c>
    </row>
    <row r="44" spans="2:16" s="25" customFormat="1" ht="15" hidden="1" customHeight="1">
      <c r="C44" s="25" t="s">
        <v>58</v>
      </c>
      <c r="D44" s="65">
        <v>1352</v>
      </c>
      <c r="E44" s="65">
        <v>1628</v>
      </c>
      <c r="F44" s="65">
        <v>1382</v>
      </c>
      <c r="G44" s="65">
        <v>1633</v>
      </c>
      <c r="H44" s="65">
        <v>2180</v>
      </c>
      <c r="I44" s="65">
        <v>2370</v>
      </c>
      <c r="J44" s="65">
        <v>2607</v>
      </c>
      <c r="K44" s="65">
        <v>2672</v>
      </c>
      <c r="L44" s="65">
        <v>2761</v>
      </c>
      <c r="M44" s="65">
        <v>2820</v>
      </c>
      <c r="N44" s="65">
        <v>2632</v>
      </c>
      <c r="O44" s="65">
        <v>2824</v>
      </c>
      <c r="P44" s="65">
        <v>2746</v>
      </c>
    </row>
    <row r="45" spans="2:16" s="25" customFormat="1" ht="15" hidden="1" customHeight="1">
      <c r="C45" s="25" t="s">
        <v>59</v>
      </c>
      <c r="D45" s="65">
        <v>658</v>
      </c>
      <c r="E45" s="65">
        <v>907</v>
      </c>
      <c r="F45" s="65">
        <v>902</v>
      </c>
      <c r="G45" s="65">
        <v>1217</v>
      </c>
      <c r="H45" s="65">
        <v>1349</v>
      </c>
      <c r="I45" s="65">
        <v>1481</v>
      </c>
      <c r="J45" s="65">
        <v>1617</v>
      </c>
      <c r="K45" s="65">
        <v>1671</v>
      </c>
      <c r="L45" s="65">
        <v>1677</v>
      </c>
      <c r="M45" s="65">
        <v>1696</v>
      </c>
      <c r="N45" s="65">
        <v>2038</v>
      </c>
      <c r="O45" s="65">
        <v>2241</v>
      </c>
      <c r="P45" s="65">
        <v>2281</v>
      </c>
    </row>
    <row r="46" spans="2:16" s="25" customFormat="1" ht="15" hidden="1" customHeight="1">
      <c r="C46" s="25" t="s">
        <v>60</v>
      </c>
      <c r="D46" s="65">
        <v>1259</v>
      </c>
      <c r="E46" s="65">
        <v>1363</v>
      </c>
      <c r="F46" s="65">
        <v>1279</v>
      </c>
      <c r="G46" s="65">
        <v>1490</v>
      </c>
      <c r="H46" s="65">
        <v>1558</v>
      </c>
      <c r="I46" s="65">
        <v>1778</v>
      </c>
      <c r="J46" s="65">
        <v>1841</v>
      </c>
      <c r="K46" s="65">
        <v>1800</v>
      </c>
      <c r="L46" s="65">
        <v>1903</v>
      </c>
      <c r="M46" s="65">
        <v>1938</v>
      </c>
      <c r="N46" s="65">
        <v>1930</v>
      </c>
      <c r="O46" s="65">
        <v>2092</v>
      </c>
      <c r="P46" s="65">
        <v>2185</v>
      </c>
    </row>
    <row r="47" spans="2:16" s="25" customFormat="1" ht="15" hidden="1" customHeight="1">
      <c r="C47" s="25" t="s">
        <v>61</v>
      </c>
      <c r="D47" s="65">
        <v>4323</v>
      </c>
      <c r="E47" s="65">
        <v>4604</v>
      </c>
      <c r="F47" s="65">
        <v>4741</v>
      </c>
      <c r="G47" s="65">
        <v>4790</v>
      </c>
      <c r="H47" s="65">
        <v>4940</v>
      </c>
      <c r="I47" s="65">
        <v>4965</v>
      </c>
      <c r="J47" s="65">
        <v>4906</v>
      </c>
      <c r="K47" s="65">
        <v>4461</v>
      </c>
      <c r="L47" s="65">
        <v>4163</v>
      </c>
      <c r="M47" s="65">
        <v>4435</v>
      </c>
      <c r="N47" s="65">
        <v>4834</v>
      </c>
      <c r="O47" s="65">
        <v>5218</v>
      </c>
      <c r="P47" s="65">
        <v>5132</v>
      </c>
    </row>
    <row r="48" spans="2:16" s="26" customFormat="1" ht="15" hidden="1" customHeight="1">
      <c r="B48" s="67" t="s">
        <v>144</v>
      </c>
      <c r="D48" s="65">
        <v>5505</v>
      </c>
      <c r="E48" s="65">
        <v>5948</v>
      </c>
      <c r="F48" s="65">
        <v>6008</v>
      </c>
      <c r="G48" s="65">
        <v>6531</v>
      </c>
      <c r="H48" s="65">
        <v>7066</v>
      </c>
      <c r="I48" s="65">
        <v>7481</v>
      </c>
      <c r="J48" s="65">
        <v>7734</v>
      </c>
      <c r="K48" s="65">
        <v>8133</v>
      </c>
      <c r="L48" s="65">
        <v>8666</v>
      </c>
      <c r="M48" s="65">
        <v>9344</v>
      </c>
      <c r="N48" s="65">
        <v>9432</v>
      </c>
      <c r="O48" s="65">
        <v>9862</v>
      </c>
      <c r="P48" s="65">
        <v>10292</v>
      </c>
    </row>
    <row r="49" spans="2:16" s="26" customFormat="1" ht="15" hidden="1" customHeight="1">
      <c r="B49" s="67" t="s">
        <v>145</v>
      </c>
      <c r="D49" s="65">
        <v>16317</v>
      </c>
      <c r="E49" s="65">
        <v>19071</v>
      </c>
      <c r="F49" s="65">
        <v>20319</v>
      </c>
      <c r="G49" s="65">
        <v>23765</v>
      </c>
      <c r="H49" s="65">
        <v>24626</v>
      </c>
      <c r="I49" s="65">
        <v>28539</v>
      </c>
      <c r="J49" s="65">
        <v>31228</v>
      </c>
      <c r="K49" s="65">
        <v>31789</v>
      </c>
      <c r="L49" s="65">
        <v>30083</v>
      </c>
      <c r="M49" s="65">
        <v>29290</v>
      </c>
      <c r="N49" s="65">
        <v>30002</v>
      </c>
      <c r="O49" s="65">
        <v>31626</v>
      </c>
      <c r="P49" s="65">
        <v>32126</v>
      </c>
    </row>
    <row r="50" spans="2:16" s="26" customFormat="1" ht="15" hidden="1" customHeight="1">
      <c r="B50" s="67" t="s">
        <v>146</v>
      </c>
      <c r="D50" s="65">
        <v>32537</v>
      </c>
      <c r="E50" s="65">
        <v>36029</v>
      </c>
      <c r="F50" s="65">
        <v>35735</v>
      </c>
      <c r="G50" s="65">
        <v>39981</v>
      </c>
      <c r="H50" s="65">
        <v>43434</v>
      </c>
      <c r="I50" s="65">
        <v>47105</v>
      </c>
      <c r="J50" s="65">
        <v>49408</v>
      </c>
      <c r="K50" s="65">
        <v>50364</v>
      </c>
      <c r="L50" s="65">
        <v>51919</v>
      </c>
      <c r="M50" s="65">
        <v>53369</v>
      </c>
      <c r="N50" s="65">
        <v>54070</v>
      </c>
      <c r="O50" s="65">
        <v>55445</v>
      </c>
      <c r="P50" s="65">
        <v>56850</v>
      </c>
    </row>
    <row r="51" spans="2:16" s="26" customFormat="1" ht="15" hidden="1" customHeight="1">
      <c r="B51" s="67" t="s">
        <v>147</v>
      </c>
      <c r="D51" s="65">
        <v>15885</v>
      </c>
      <c r="E51" s="65">
        <v>17317</v>
      </c>
      <c r="F51" s="65">
        <v>17153</v>
      </c>
      <c r="G51" s="65">
        <v>19419</v>
      </c>
      <c r="H51" s="65">
        <v>21631</v>
      </c>
      <c r="I51" s="65">
        <v>23152</v>
      </c>
      <c r="J51" s="65">
        <v>24687</v>
      </c>
      <c r="K51" s="65">
        <v>25292</v>
      </c>
      <c r="L51" s="65">
        <v>26371</v>
      </c>
      <c r="M51" s="65">
        <v>27454</v>
      </c>
      <c r="N51" s="65">
        <v>28554</v>
      </c>
      <c r="O51" s="65">
        <v>30129</v>
      </c>
      <c r="P51" s="65">
        <v>30887</v>
      </c>
    </row>
    <row r="52" spans="2:16" s="26" customFormat="1" ht="15" hidden="1" customHeight="1">
      <c r="B52" s="67" t="s">
        <v>148</v>
      </c>
      <c r="D52" s="65">
        <v>9143</v>
      </c>
      <c r="E52" s="65">
        <v>10086</v>
      </c>
      <c r="F52" s="65">
        <v>10148</v>
      </c>
      <c r="G52" s="65">
        <v>10895</v>
      </c>
      <c r="H52" s="65">
        <v>12103</v>
      </c>
      <c r="I52" s="65">
        <v>13413</v>
      </c>
      <c r="J52" s="65">
        <v>14323</v>
      </c>
      <c r="K52" s="65">
        <v>15066</v>
      </c>
      <c r="L52" s="65">
        <v>15562</v>
      </c>
      <c r="M52" s="65">
        <v>15988</v>
      </c>
      <c r="N52" s="65">
        <v>16194</v>
      </c>
      <c r="O52" s="65">
        <v>16832</v>
      </c>
      <c r="P52" s="65">
        <v>17634</v>
      </c>
    </row>
    <row r="53" spans="2:16" s="26" customFormat="1" ht="15" hidden="1" customHeight="1">
      <c r="B53" s="67" t="s">
        <v>149</v>
      </c>
      <c r="D53" s="65">
        <v>8517</v>
      </c>
      <c r="E53" s="65">
        <v>9974</v>
      </c>
      <c r="F53" s="65">
        <v>10784</v>
      </c>
      <c r="G53" s="65">
        <v>11876</v>
      </c>
      <c r="H53" s="65">
        <v>13243</v>
      </c>
      <c r="I53" s="65">
        <v>14855</v>
      </c>
      <c r="J53" s="65">
        <v>16149</v>
      </c>
      <c r="K53" s="65">
        <v>17542</v>
      </c>
      <c r="L53" s="65">
        <v>19133</v>
      </c>
      <c r="M53" s="65">
        <v>20812</v>
      </c>
      <c r="N53" s="65">
        <v>22523</v>
      </c>
      <c r="O53" s="65">
        <v>23680</v>
      </c>
      <c r="P53" s="65">
        <v>25323</v>
      </c>
    </row>
    <row r="54" spans="2:16" s="25" customFormat="1" ht="15" hidden="1" customHeight="1">
      <c r="B54" s="64"/>
      <c r="C54" s="25" t="s">
        <v>62</v>
      </c>
      <c r="D54" s="65">
        <v>5962</v>
      </c>
      <c r="E54" s="65">
        <v>7206</v>
      </c>
      <c r="F54" s="65">
        <v>7877</v>
      </c>
      <c r="G54" s="65">
        <v>8675</v>
      </c>
      <c r="H54" s="65">
        <v>9757</v>
      </c>
      <c r="I54" s="65">
        <v>11128</v>
      </c>
      <c r="J54" s="65">
        <v>12138</v>
      </c>
      <c r="K54" s="65">
        <v>13422</v>
      </c>
      <c r="L54" s="65">
        <v>14931</v>
      </c>
      <c r="M54" s="65">
        <v>16467</v>
      </c>
      <c r="N54" s="65">
        <v>18167</v>
      </c>
      <c r="O54" s="65">
        <v>19328</v>
      </c>
      <c r="P54" s="65">
        <v>20885</v>
      </c>
    </row>
    <row r="55" spans="2:16" s="25" customFormat="1" ht="15" hidden="1" customHeight="1">
      <c r="B55" s="64"/>
      <c r="C55" s="25" t="s">
        <v>63</v>
      </c>
      <c r="D55" s="65">
        <v>2555</v>
      </c>
      <c r="E55" s="65">
        <v>2768</v>
      </c>
      <c r="F55" s="65">
        <v>2907</v>
      </c>
      <c r="G55" s="65">
        <v>3201</v>
      </c>
      <c r="H55" s="65">
        <v>3486</v>
      </c>
      <c r="I55" s="65">
        <v>3727</v>
      </c>
      <c r="J55" s="65">
        <v>4011</v>
      </c>
      <c r="K55" s="65">
        <v>4120</v>
      </c>
      <c r="L55" s="65">
        <v>4202</v>
      </c>
      <c r="M55" s="65">
        <v>4345</v>
      </c>
      <c r="N55" s="65">
        <v>4356</v>
      </c>
      <c r="O55" s="65">
        <v>4352</v>
      </c>
      <c r="P55" s="65">
        <v>4438</v>
      </c>
    </row>
    <row r="56" spans="2:16" s="26" customFormat="1" ht="15" hidden="1" customHeight="1">
      <c r="B56" s="67" t="s">
        <v>150</v>
      </c>
      <c r="D56" s="65">
        <v>10279</v>
      </c>
      <c r="E56" s="65">
        <v>10941</v>
      </c>
      <c r="F56" s="65">
        <v>11830</v>
      </c>
      <c r="G56" s="65">
        <v>13015</v>
      </c>
      <c r="H56" s="65">
        <v>14417</v>
      </c>
      <c r="I56" s="65">
        <v>15802</v>
      </c>
      <c r="J56" s="65">
        <v>17335</v>
      </c>
      <c r="K56" s="65">
        <v>19555</v>
      </c>
      <c r="L56" s="65">
        <v>21430</v>
      </c>
      <c r="M56" s="65">
        <v>22588</v>
      </c>
      <c r="N56" s="65">
        <v>22928</v>
      </c>
      <c r="O56" s="65">
        <v>24253</v>
      </c>
      <c r="P56" s="65">
        <v>25568</v>
      </c>
    </row>
    <row r="57" spans="2:16" s="25" customFormat="1" ht="15" hidden="1" customHeight="1">
      <c r="B57" s="64"/>
      <c r="C57" s="25" t="s">
        <v>64</v>
      </c>
      <c r="D57" s="65">
        <v>8941</v>
      </c>
      <c r="E57" s="65">
        <v>9484</v>
      </c>
      <c r="F57" s="65">
        <v>10146</v>
      </c>
      <c r="G57" s="65">
        <v>10840</v>
      </c>
      <c r="H57" s="65">
        <v>11896</v>
      </c>
      <c r="I57" s="65">
        <v>13193</v>
      </c>
      <c r="J57" s="65">
        <v>14422</v>
      </c>
      <c r="K57" s="65">
        <v>16094</v>
      </c>
      <c r="L57" s="65">
        <v>17588</v>
      </c>
      <c r="M57" s="65">
        <v>18701</v>
      </c>
      <c r="N57" s="65">
        <v>19002</v>
      </c>
      <c r="O57" s="65">
        <v>20242</v>
      </c>
      <c r="P57" s="65">
        <v>21238</v>
      </c>
    </row>
    <row r="58" spans="2:16" s="25" customFormat="1" ht="15" hidden="1" customHeight="1">
      <c r="B58" s="64"/>
      <c r="C58" s="25" t="s">
        <v>65</v>
      </c>
      <c r="D58" s="65">
        <v>1338</v>
      </c>
      <c r="E58" s="65">
        <v>1457</v>
      </c>
      <c r="F58" s="65">
        <v>1684</v>
      </c>
      <c r="G58" s="65">
        <v>2175</v>
      </c>
      <c r="H58" s="65">
        <v>2521</v>
      </c>
      <c r="I58" s="65">
        <v>2609</v>
      </c>
      <c r="J58" s="65">
        <v>2913</v>
      </c>
      <c r="K58" s="65">
        <v>3461</v>
      </c>
      <c r="L58" s="65">
        <v>3842</v>
      </c>
      <c r="M58" s="65">
        <v>3887</v>
      </c>
      <c r="N58" s="65">
        <v>3926</v>
      </c>
      <c r="O58" s="65">
        <v>4011</v>
      </c>
      <c r="P58" s="65">
        <v>4330</v>
      </c>
    </row>
    <row r="59" spans="2:16" s="26" customFormat="1" ht="15" hidden="1" customHeight="1">
      <c r="B59" s="67" t="s">
        <v>151</v>
      </c>
      <c r="D59" s="65">
        <v>13555</v>
      </c>
      <c r="E59" s="65">
        <v>15223</v>
      </c>
      <c r="F59" s="65">
        <v>15598</v>
      </c>
      <c r="G59" s="65">
        <v>17413</v>
      </c>
      <c r="H59" s="65">
        <v>19034</v>
      </c>
      <c r="I59" s="65">
        <v>20397</v>
      </c>
      <c r="J59" s="65">
        <v>21880</v>
      </c>
      <c r="K59" s="65">
        <v>22876</v>
      </c>
      <c r="L59" s="65">
        <v>23863</v>
      </c>
      <c r="M59" s="65">
        <v>24485</v>
      </c>
      <c r="N59" s="65">
        <v>25278</v>
      </c>
      <c r="O59" s="65">
        <v>26189</v>
      </c>
      <c r="P59" s="65">
        <v>27299</v>
      </c>
    </row>
    <row r="60" spans="2:16" s="25" customFormat="1" ht="15" hidden="1" customHeight="1">
      <c r="B60" s="64"/>
      <c r="C60" s="25" t="s">
        <v>66</v>
      </c>
      <c r="D60" s="65">
        <v>6502</v>
      </c>
      <c r="E60" s="65">
        <v>7542</v>
      </c>
      <c r="F60" s="65">
        <v>7704</v>
      </c>
      <c r="G60" s="65">
        <v>8706</v>
      </c>
      <c r="H60" s="65">
        <v>9408</v>
      </c>
      <c r="I60" s="65">
        <v>10055</v>
      </c>
      <c r="J60" s="65">
        <v>10752</v>
      </c>
      <c r="K60" s="65">
        <v>11109</v>
      </c>
      <c r="L60" s="65">
        <v>11619</v>
      </c>
      <c r="M60" s="65">
        <v>11932</v>
      </c>
      <c r="N60" s="65">
        <v>12278</v>
      </c>
      <c r="O60" s="65">
        <v>12764</v>
      </c>
      <c r="P60" s="65">
        <v>13383</v>
      </c>
    </row>
    <row r="61" spans="2:16" s="25" customFormat="1" ht="15" hidden="1" customHeight="1">
      <c r="B61" s="64"/>
      <c r="C61" s="25" t="s">
        <v>67</v>
      </c>
      <c r="D61" s="65">
        <v>1275</v>
      </c>
      <c r="E61" s="65">
        <v>1366</v>
      </c>
      <c r="F61" s="65">
        <v>1445</v>
      </c>
      <c r="G61" s="65">
        <v>1639</v>
      </c>
      <c r="H61" s="65">
        <v>1798</v>
      </c>
      <c r="I61" s="65">
        <v>1945</v>
      </c>
      <c r="J61" s="65">
        <v>2081</v>
      </c>
      <c r="K61" s="65">
        <v>2366</v>
      </c>
      <c r="L61" s="65">
        <v>2445</v>
      </c>
      <c r="M61" s="65">
        <v>2455</v>
      </c>
      <c r="N61" s="65">
        <v>2464</v>
      </c>
      <c r="O61" s="65">
        <v>2514</v>
      </c>
      <c r="P61" s="65">
        <v>2628</v>
      </c>
    </row>
    <row r="62" spans="2:16" s="25" customFormat="1" ht="15" hidden="1" customHeight="1">
      <c r="B62" s="64"/>
      <c r="C62" s="25" t="s">
        <v>68</v>
      </c>
      <c r="D62" s="65">
        <v>437</v>
      </c>
      <c r="E62" s="65">
        <v>480</v>
      </c>
      <c r="F62" s="65">
        <v>446</v>
      </c>
      <c r="G62" s="65">
        <v>452</v>
      </c>
      <c r="H62" s="65">
        <v>497</v>
      </c>
      <c r="I62" s="65">
        <v>547</v>
      </c>
      <c r="J62" s="65">
        <v>606</v>
      </c>
      <c r="K62" s="65">
        <v>639</v>
      </c>
      <c r="L62" s="65">
        <v>680</v>
      </c>
      <c r="M62" s="65">
        <v>686</v>
      </c>
      <c r="N62" s="65">
        <v>722</v>
      </c>
      <c r="O62" s="65">
        <v>767</v>
      </c>
      <c r="P62" s="65">
        <v>780</v>
      </c>
    </row>
    <row r="63" spans="2:16" s="25" customFormat="1" ht="15" hidden="1" customHeight="1">
      <c r="B63" s="64"/>
      <c r="C63" s="25" t="s">
        <v>69</v>
      </c>
      <c r="D63" s="65">
        <v>5341</v>
      </c>
      <c r="E63" s="65">
        <v>5835</v>
      </c>
      <c r="F63" s="65">
        <v>6003</v>
      </c>
      <c r="G63" s="65">
        <v>6616</v>
      </c>
      <c r="H63" s="65">
        <v>7331</v>
      </c>
      <c r="I63" s="65">
        <v>7850</v>
      </c>
      <c r="J63" s="65">
        <v>8441</v>
      </c>
      <c r="K63" s="65">
        <v>8762</v>
      </c>
      <c r="L63" s="65">
        <v>9119</v>
      </c>
      <c r="M63" s="65">
        <v>9412</v>
      </c>
      <c r="N63" s="65">
        <v>9814</v>
      </c>
      <c r="O63" s="65">
        <v>10144</v>
      </c>
      <c r="P63" s="65">
        <v>10508</v>
      </c>
    </row>
    <row r="64" spans="2:16" s="26" customFormat="1" ht="15" hidden="1" customHeight="1">
      <c r="B64" s="67" t="s">
        <v>152</v>
      </c>
      <c r="D64" s="65">
        <v>13723</v>
      </c>
      <c r="E64" s="65">
        <v>14785</v>
      </c>
      <c r="F64" s="65">
        <v>17472</v>
      </c>
      <c r="G64" s="65">
        <v>18886</v>
      </c>
      <c r="H64" s="65">
        <v>19691</v>
      </c>
      <c r="I64" s="65">
        <v>21288</v>
      </c>
      <c r="J64" s="65">
        <v>22110</v>
      </c>
      <c r="K64" s="65">
        <v>23302</v>
      </c>
      <c r="L64" s="65">
        <v>24160</v>
      </c>
      <c r="M64" s="65">
        <v>25194</v>
      </c>
      <c r="N64" s="65">
        <v>26027</v>
      </c>
      <c r="O64" s="65">
        <v>27191</v>
      </c>
      <c r="P64" s="65">
        <v>28090</v>
      </c>
    </row>
    <row r="65" spans="2:16" s="26" customFormat="1" ht="15" hidden="1" customHeight="1">
      <c r="B65" s="67" t="s">
        <v>153</v>
      </c>
      <c r="D65" s="65">
        <v>47592</v>
      </c>
      <c r="E65" s="65">
        <v>49477</v>
      </c>
      <c r="F65" s="65">
        <v>50862</v>
      </c>
      <c r="G65" s="65">
        <v>52677</v>
      </c>
      <c r="H65" s="65">
        <v>54767</v>
      </c>
      <c r="I65" s="65">
        <v>57308</v>
      </c>
      <c r="J65" s="65">
        <v>59879</v>
      </c>
      <c r="K65" s="65">
        <v>62361</v>
      </c>
      <c r="L65" s="65">
        <v>65145</v>
      </c>
      <c r="M65" s="65">
        <v>67764</v>
      </c>
      <c r="N65" s="65">
        <v>69784</v>
      </c>
      <c r="O65" s="65">
        <v>72566</v>
      </c>
      <c r="P65" s="65">
        <v>75199</v>
      </c>
    </row>
    <row r="66" spans="2:16" s="25" customFormat="1" ht="15" hidden="1" customHeight="1">
      <c r="C66" s="25" t="s">
        <v>70</v>
      </c>
      <c r="D66" s="65">
        <v>15862</v>
      </c>
      <c r="E66" s="65">
        <v>16621</v>
      </c>
      <c r="F66" s="65">
        <v>16940</v>
      </c>
      <c r="G66" s="65">
        <v>17550</v>
      </c>
      <c r="H66" s="65">
        <v>18022</v>
      </c>
      <c r="I66" s="65">
        <v>18839</v>
      </c>
      <c r="J66" s="65">
        <v>19477</v>
      </c>
      <c r="K66" s="65">
        <v>20003</v>
      </c>
      <c r="L66" s="65">
        <v>20812</v>
      </c>
      <c r="M66" s="65">
        <v>21552</v>
      </c>
      <c r="N66" s="65">
        <v>22104</v>
      </c>
      <c r="O66" s="65">
        <v>22786</v>
      </c>
      <c r="P66" s="65">
        <v>23485</v>
      </c>
    </row>
    <row r="67" spans="2:16" s="25" customFormat="1" ht="15" hidden="1" customHeight="1">
      <c r="C67" s="25" t="s">
        <v>71</v>
      </c>
      <c r="D67" s="65">
        <v>15484</v>
      </c>
      <c r="E67" s="65">
        <v>15832</v>
      </c>
      <c r="F67" s="65">
        <v>15939</v>
      </c>
      <c r="G67" s="65">
        <v>16207</v>
      </c>
      <c r="H67" s="65">
        <v>16774</v>
      </c>
      <c r="I67" s="65">
        <v>17598</v>
      </c>
      <c r="J67" s="65">
        <v>18315</v>
      </c>
      <c r="K67" s="65">
        <v>18828</v>
      </c>
      <c r="L67" s="65">
        <v>19674</v>
      </c>
      <c r="M67" s="65">
        <v>20448</v>
      </c>
      <c r="N67" s="65">
        <v>20988</v>
      </c>
      <c r="O67" s="65">
        <v>21888</v>
      </c>
      <c r="P67" s="65">
        <v>22451</v>
      </c>
    </row>
    <row r="68" spans="2:16" s="25" customFormat="1" ht="15" hidden="1" customHeight="1">
      <c r="C68" s="25" t="s">
        <v>72</v>
      </c>
      <c r="D68" s="65">
        <v>7233</v>
      </c>
      <c r="E68" s="65">
        <v>7399</v>
      </c>
      <c r="F68" s="65">
        <v>8071</v>
      </c>
      <c r="G68" s="65">
        <v>8527</v>
      </c>
      <c r="H68" s="65">
        <v>9155</v>
      </c>
      <c r="I68" s="65">
        <v>9565</v>
      </c>
      <c r="J68" s="65">
        <v>10306</v>
      </c>
      <c r="K68" s="65">
        <v>11143</v>
      </c>
      <c r="L68" s="65">
        <v>11689</v>
      </c>
      <c r="M68" s="65">
        <v>12152</v>
      </c>
      <c r="N68" s="65">
        <v>12570</v>
      </c>
      <c r="O68" s="65">
        <v>13175</v>
      </c>
      <c r="P68" s="65">
        <v>14018</v>
      </c>
    </row>
    <row r="69" spans="2:16" s="25" customFormat="1" ht="15" hidden="1" customHeight="1">
      <c r="C69" s="25" t="s">
        <v>73</v>
      </c>
      <c r="D69" s="65">
        <v>743</v>
      </c>
      <c r="E69" s="65">
        <v>768</v>
      </c>
      <c r="F69" s="65">
        <v>779</v>
      </c>
      <c r="G69" s="65">
        <v>801</v>
      </c>
      <c r="H69" s="65">
        <v>828</v>
      </c>
      <c r="I69" s="65">
        <v>859</v>
      </c>
      <c r="J69" s="65">
        <v>868</v>
      </c>
      <c r="K69" s="65">
        <v>894</v>
      </c>
      <c r="L69" s="65">
        <v>923</v>
      </c>
      <c r="M69" s="65">
        <v>951</v>
      </c>
      <c r="N69" s="65">
        <v>977</v>
      </c>
      <c r="O69" s="65">
        <v>1014</v>
      </c>
      <c r="P69" s="65">
        <v>1034</v>
      </c>
    </row>
    <row r="70" spans="2:16" s="25" customFormat="1" ht="15" hidden="1" customHeight="1">
      <c r="C70" s="25" t="s">
        <v>74</v>
      </c>
      <c r="D70" s="65">
        <v>8270</v>
      </c>
      <c r="E70" s="65">
        <v>8857</v>
      </c>
      <c r="F70" s="65">
        <v>9133</v>
      </c>
      <c r="G70" s="65">
        <v>9592</v>
      </c>
      <c r="H70" s="65">
        <v>9988</v>
      </c>
      <c r="I70" s="65">
        <v>10447</v>
      </c>
      <c r="J70" s="65">
        <v>10913</v>
      </c>
      <c r="K70" s="65">
        <v>11493</v>
      </c>
      <c r="L70" s="65">
        <v>12047</v>
      </c>
      <c r="M70" s="65">
        <v>12661</v>
      </c>
      <c r="N70" s="65">
        <v>13145</v>
      </c>
      <c r="O70" s="65">
        <v>13703</v>
      </c>
      <c r="P70" s="65">
        <v>14211</v>
      </c>
    </row>
    <row r="71" spans="2:16" s="25" customFormat="1" ht="7.5" customHeight="1"/>
    <row r="72" spans="2:16" s="23" customFormat="1" ht="15" customHeight="1">
      <c r="B72" s="27" t="s">
        <v>75</v>
      </c>
      <c r="D72" s="27"/>
      <c r="E72" s="27"/>
      <c r="F72" s="27"/>
      <c r="G72" s="27"/>
    </row>
    <row r="73" spans="2:16" ht="13.2" customHeight="1"/>
    <row r="74" spans="2:16" ht="15" thickBot="1">
      <c r="C74" s="28" t="s">
        <v>76</v>
      </c>
      <c r="D74" s="75">
        <v>2007</v>
      </c>
      <c r="E74" s="29">
        <v>2008</v>
      </c>
      <c r="F74" s="29">
        <v>2009</v>
      </c>
      <c r="G74" s="29">
        <v>2010</v>
      </c>
      <c r="H74" s="29">
        <v>2011</v>
      </c>
      <c r="I74" s="29">
        <v>2012</v>
      </c>
      <c r="J74" s="29">
        <v>2013</v>
      </c>
      <c r="K74" s="29">
        <v>2014</v>
      </c>
      <c r="L74" s="29">
        <v>2015</v>
      </c>
      <c r="M74" s="29">
        <v>2016</v>
      </c>
      <c r="N74" s="29">
        <v>2017</v>
      </c>
      <c r="O74" s="29">
        <v>2018</v>
      </c>
      <c r="P74" s="29">
        <v>2019</v>
      </c>
    </row>
    <row r="75" spans="2:16">
      <c r="C75" s="30" t="s">
        <v>77</v>
      </c>
      <c r="D75" s="31"/>
    </row>
    <row r="76" spans="2:16">
      <c r="C76" s="25" t="s">
        <v>51</v>
      </c>
      <c r="D76" s="76">
        <f t="shared" ref="D76:K76" si="0">+D37/D6*100</f>
        <v>0.29059128601502066</v>
      </c>
      <c r="E76" s="77">
        <f t="shared" si="0"/>
        <v>0.30211826754951698</v>
      </c>
      <c r="F76" s="77">
        <f t="shared" si="0"/>
        <v>0.29203868520214465</v>
      </c>
      <c r="G76" s="77">
        <f t="shared" si="0"/>
        <v>0.2483766531180561</v>
      </c>
      <c r="H76" s="77">
        <f t="shared" si="0"/>
        <v>0.24664251112598953</v>
      </c>
      <c r="I76" s="77">
        <f t="shared" si="0"/>
        <v>0.23770927112539683</v>
      </c>
      <c r="J76" s="77">
        <f t="shared" si="0"/>
        <v>0.20353390953805031</v>
      </c>
      <c r="K76" s="77">
        <f t="shared" si="0"/>
        <v>0.18981057461032125</v>
      </c>
      <c r="L76" s="77">
        <f t="shared" ref="L76:P76" si="1">+L37/L6*100</f>
        <v>0.15647473813797133</v>
      </c>
      <c r="M76" s="77">
        <f t="shared" si="1"/>
        <v>0.16248621857685996</v>
      </c>
      <c r="N76" s="77">
        <f t="shared" si="1"/>
        <v>0.14702021527960094</v>
      </c>
      <c r="O76" s="77">
        <f t="shared" si="1"/>
        <v>0.15206920738835633</v>
      </c>
      <c r="P76" s="77">
        <f t="shared" si="1"/>
        <v>0.14860690180231623</v>
      </c>
    </row>
    <row r="77" spans="2:16" ht="6.6" customHeight="1">
      <c r="D77" s="78"/>
      <c r="E77" s="79"/>
      <c r="F77" s="79"/>
      <c r="G77" s="79"/>
      <c r="H77" s="79"/>
      <c r="I77" s="79"/>
      <c r="J77" s="79"/>
      <c r="K77" s="79"/>
      <c r="L77" s="80"/>
      <c r="M77" s="80"/>
      <c r="N77" s="80"/>
      <c r="O77" s="80"/>
      <c r="P77" s="80"/>
    </row>
    <row r="78" spans="2:16">
      <c r="C78" s="30" t="s">
        <v>78</v>
      </c>
      <c r="D78" s="78"/>
      <c r="E78" s="79"/>
      <c r="F78" s="79"/>
      <c r="G78" s="79"/>
      <c r="H78" s="79"/>
      <c r="I78" s="79"/>
      <c r="J78" s="79"/>
      <c r="K78" s="79"/>
      <c r="L78" s="80"/>
      <c r="M78" s="80"/>
      <c r="N78" s="80"/>
      <c r="O78" s="80"/>
      <c r="P78" s="80"/>
    </row>
    <row r="79" spans="2:16">
      <c r="C79" s="25" t="s">
        <v>51</v>
      </c>
      <c r="D79" s="76">
        <f t="shared" ref="D79:K79" si="2">+D37/D16*100</f>
        <v>1.7592364648626129</v>
      </c>
      <c r="E79" s="77">
        <f t="shared" si="2"/>
        <v>1.8393131369537903</v>
      </c>
      <c r="F79" s="77">
        <f t="shared" si="2"/>
        <v>1.9216417910447763</v>
      </c>
      <c r="G79" s="77">
        <f t="shared" si="2"/>
        <v>1.6078205475738683</v>
      </c>
      <c r="H79" s="77">
        <f t="shared" si="2"/>
        <v>1.5670206277465868</v>
      </c>
      <c r="I79" s="77">
        <f t="shared" si="2"/>
        <v>1.5828160227307824</v>
      </c>
      <c r="J79" s="77">
        <f t="shared" si="2"/>
        <v>1.363069473993104</v>
      </c>
      <c r="K79" s="77">
        <f t="shared" si="2"/>
        <v>1.3159261182404867</v>
      </c>
      <c r="L79" s="77">
        <f t="shared" ref="L79:P79" si="3">+L37/L16*100</f>
        <v>1.129833592721178</v>
      </c>
      <c r="M79" s="77">
        <f t="shared" si="3"/>
        <v>1.2203704535585402</v>
      </c>
      <c r="N79" s="77">
        <f t="shared" si="3"/>
        <v>1.125770616791256</v>
      </c>
      <c r="O79" s="77">
        <f t="shared" si="3"/>
        <v>1.144071374292871</v>
      </c>
      <c r="P79" s="77">
        <f t="shared" si="3"/>
        <v>1.1583782704214101</v>
      </c>
    </row>
    <row r="80" spans="2:16" ht="4.2" customHeight="1"/>
    <row r="81" spans="3:18">
      <c r="C81" s="135" t="s">
        <v>79</v>
      </c>
    </row>
    <row r="84" spans="3:18">
      <c r="Q84" s="71" t="s">
        <v>154</v>
      </c>
      <c r="R84" s="71"/>
    </row>
    <row r="85" spans="3:18">
      <c r="Q85" s="72" t="s">
        <v>80</v>
      </c>
      <c r="R85" s="72">
        <f>P16-P37</f>
        <v>69286</v>
      </c>
    </row>
    <row r="86" spans="3:18">
      <c r="Q86" s="73" t="s">
        <v>90</v>
      </c>
      <c r="R86" s="72">
        <f>+P37</f>
        <v>812</v>
      </c>
    </row>
    <row r="87" spans="3:18">
      <c r="Q87" s="73"/>
      <c r="R87" s="72"/>
    </row>
    <row r="88" spans="3:18">
      <c r="Q88" s="71" t="s">
        <v>91</v>
      </c>
      <c r="R88" s="71"/>
    </row>
    <row r="89" spans="3:18">
      <c r="Q89" s="72" t="s">
        <v>80</v>
      </c>
      <c r="R89" s="72">
        <f>+P6-P37</f>
        <v>545596</v>
      </c>
    </row>
    <row r="90" spans="3:18">
      <c r="Q90" s="73" t="s">
        <v>90</v>
      </c>
      <c r="R90" s="72">
        <f>+P37</f>
        <v>812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="85" zoomScaleNormal="85" workbookViewId="0"/>
  </sheetViews>
  <sheetFormatPr baseColWidth="10" defaultRowHeight="14.4"/>
  <cols>
    <col min="2" max="2" width="17.44140625" customWidth="1"/>
    <col min="17" max="17" width="13.88671875" customWidth="1"/>
    <col min="18" max="18" width="6.6640625" bestFit="1" customWidth="1"/>
  </cols>
  <sheetData>
    <row r="1" spans="2:25" ht="19.8">
      <c r="B1" s="155" t="s">
        <v>242</v>
      </c>
    </row>
    <row r="3" spans="2:25" ht="22.2">
      <c r="B3" s="134" t="s">
        <v>239</v>
      </c>
      <c r="H3" s="83"/>
      <c r="I3" s="82"/>
      <c r="J3" s="82"/>
      <c r="K3" s="82"/>
      <c r="L3" s="82"/>
      <c r="M3" s="82"/>
      <c r="N3" s="82"/>
      <c r="O3" s="82"/>
    </row>
    <row r="4" spans="2:25" ht="15" thickBot="1">
      <c r="H4" s="81"/>
      <c r="I4" s="81"/>
      <c r="J4" s="81"/>
      <c r="K4" s="81"/>
      <c r="L4" s="81"/>
      <c r="M4" s="81"/>
      <c r="N4" s="81"/>
      <c r="O4" s="81"/>
    </row>
    <row r="5" spans="2:25" ht="28.8" customHeight="1">
      <c r="B5" s="86" t="s">
        <v>156</v>
      </c>
      <c r="C5" s="85">
        <v>2007</v>
      </c>
      <c r="D5" s="85">
        <v>2008</v>
      </c>
      <c r="E5" s="85">
        <v>2009</v>
      </c>
      <c r="F5" s="85">
        <v>2010</v>
      </c>
      <c r="G5" s="85">
        <v>2011</v>
      </c>
      <c r="H5" s="85">
        <v>2012</v>
      </c>
      <c r="I5" s="85">
        <v>2013</v>
      </c>
      <c r="J5" s="85">
        <v>2014</v>
      </c>
      <c r="K5" s="85">
        <v>2015</v>
      </c>
      <c r="L5" s="85">
        <v>2016</v>
      </c>
      <c r="M5" s="85">
        <v>2017</v>
      </c>
      <c r="N5" s="85">
        <v>2018</v>
      </c>
      <c r="O5" s="85">
        <v>2019</v>
      </c>
    </row>
    <row r="6" spans="2:25">
      <c r="B6" s="32" t="s">
        <v>157</v>
      </c>
      <c r="C6" s="35">
        <v>27</v>
      </c>
      <c r="D6" s="35">
        <v>26</v>
      </c>
      <c r="E6" s="35">
        <v>27</v>
      </c>
      <c r="F6" s="35">
        <v>29</v>
      </c>
      <c r="G6" s="35">
        <v>27</v>
      </c>
      <c r="H6" s="35">
        <v>28</v>
      </c>
      <c r="I6" s="35">
        <v>28</v>
      </c>
      <c r="J6" s="35">
        <v>31</v>
      </c>
      <c r="K6" s="35">
        <v>34</v>
      </c>
      <c r="L6" s="35">
        <v>36</v>
      </c>
      <c r="M6" s="35">
        <v>35</v>
      </c>
      <c r="N6" s="35">
        <v>36</v>
      </c>
      <c r="O6" s="35">
        <v>33</v>
      </c>
    </row>
    <row r="7" spans="2:25">
      <c r="B7" s="33" t="s">
        <v>158</v>
      </c>
      <c r="C7" s="36">
        <v>3</v>
      </c>
      <c r="D7" s="36">
        <v>3</v>
      </c>
      <c r="E7" s="36">
        <v>4</v>
      </c>
      <c r="F7" s="36">
        <v>1</v>
      </c>
      <c r="G7" s="36">
        <v>4</v>
      </c>
      <c r="H7" s="36">
        <v>2</v>
      </c>
      <c r="I7" s="36">
        <v>4</v>
      </c>
      <c r="J7" s="36">
        <v>3</v>
      </c>
      <c r="K7" s="36">
        <v>5</v>
      </c>
      <c r="L7" s="36">
        <v>3</v>
      </c>
      <c r="M7" s="36">
        <v>4</v>
      </c>
      <c r="N7" s="36">
        <v>2</v>
      </c>
      <c r="O7" s="36">
        <v>1</v>
      </c>
      <c r="Y7" s="8"/>
    </row>
    <row r="8" spans="2:25">
      <c r="B8" s="33" t="s">
        <v>159</v>
      </c>
      <c r="C8" s="36">
        <v>44</v>
      </c>
      <c r="D8" s="36">
        <v>49</v>
      </c>
      <c r="E8" s="36">
        <v>46</v>
      </c>
      <c r="F8" s="36">
        <v>48</v>
      </c>
      <c r="G8" s="36">
        <v>61</v>
      </c>
      <c r="H8" s="36">
        <v>60</v>
      </c>
      <c r="I8" s="36">
        <v>52</v>
      </c>
      <c r="J8" s="36">
        <v>50</v>
      </c>
      <c r="K8" s="36">
        <v>48</v>
      </c>
      <c r="L8" s="36">
        <v>50</v>
      </c>
      <c r="M8" s="36">
        <v>49</v>
      </c>
      <c r="N8" s="36">
        <v>48</v>
      </c>
      <c r="O8" s="36">
        <v>50</v>
      </c>
    </row>
    <row r="9" spans="2:25">
      <c r="B9" s="34" t="s">
        <v>155</v>
      </c>
      <c r="C9" s="37">
        <v>284</v>
      </c>
      <c r="D9" s="37">
        <v>283</v>
      </c>
      <c r="E9" s="37">
        <v>288</v>
      </c>
      <c r="F9" s="37">
        <v>288</v>
      </c>
      <c r="G9" s="37">
        <v>313</v>
      </c>
      <c r="H9" s="37">
        <v>277</v>
      </c>
      <c r="I9" s="37">
        <v>286</v>
      </c>
      <c r="J9" s="37">
        <v>282</v>
      </c>
      <c r="K9" s="37">
        <v>273</v>
      </c>
      <c r="L9" s="37">
        <v>269</v>
      </c>
      <c r="M9" s="37">
        <v>202</v>
      </c>
      <c r="N9" s="37">
        <v>241</v>
      </c>
      <c r="O9" s="37">
        <v>276</v>
      </c>
      <c r="R9" s="8"/>
      <c r="S9" s="8"/>
      <c r="T9" s="8"/>
      <c r="U9" s="8"/>
      <c r="V9" s="8"/>
      <c r="W9" s="8"/>
      <c r="X9" s="8"/>
      <c r="Y9" s="8"/>
    </row>
    <row r="10" spans="2:25">
      <c r="B10" s="50" t="s">
        <v>81</v>
      </c>
      <c r="C10" s="38">
        <f>SUM(C6:C9)</f>
        <v>358</v>
      </c>
      <c r="D10" s="38">
        <f t="shared" ref="D10:O10" si="0">SUM(D6:D9)</f>
        <v>361</v>
      </c>
      <c r="E10" s="38">
        <f t="shared" si="0"/>
        <v>365</v>
      </c>
      <c r="F10" s="38">
        <f t="shared" si="0"/>
        <v>366</v>
      </c>
      <c r="G10" s="38">
        <f t="shared" si="0"/>
        <v>405</v>
      </c>
      <c r="H10" s="38">
        <f t="shared" si="0"/>
        <v>367</v>
      </c>
      <c r="I10" s="38">
        <f t="shared" si="0"/>
        <v>370</v>
      </c>
      <c r="J10" s="38">
        <f t="shared" si="0"/>
        <v>366</v>
      </c>
      <c r="K10" s="38">
        <f t="shared" si="0"/>
        <v>360</v>
      </c>
      <c r="L10" s="38">
        <f t="shared" si="0"/>
        <v>358</v>
      </c>
      <c r="M10" s="38">
        <f t="shared" si="0"/>
        <v>290</v>
      </c>
      <c r="N10" s="38">
        <f t="shared" si="0"/>
        <v>327</v>
      </c>
      <c r="O10" s="38">
        <f t="shared" si="0"/>
        <v>360</v>
      </c>
      <c r="R10" s="8"/>
      <c r="S10" s="8"/>
      <c r="T10" s="8"/>
      <c r="U10" s="8"/>
      <c r="V10" s="8"/>
      <c r="W10" s="8"/>
      <c r="X10" s="8"/>
      <c r="Y10" s="8"/>
    </row>
    <row r="11" spans="2:25">
      <c r="B11" s="156" t="s">
        <v>89</v>
      </c>
      <c r="C11" s="84"/>
      <c r="Q11" s="1" t="s">
        <v>262</v>
      </c>
      <c r="R11" s="47">
        <f>SUM(J7:J9)</f>
        <v>335</v>
      </c>
      <c r="S11" s="8"/>
      <c r="T11" s="8"/>
      <c r="U11" s="8"/>
      <c r="V11" s="8"/>
      <c r="W11" s="8"/>
      <c r="X11" s="8"/>
    </row>
    <row r="12" spans="2:25">
      <c r="B12" s="157" t="s">
        <v>243</v>
      </c>
      <c r="Q12" s="1" t="s">
        <v>160</v>
      </c>
      <c r="R12" s="47">
        <f>SUM(O7:O9)</f>
        <v>327</v>
      </c>
    </row>
    <row r="13" spans="2:25">
      <c r="Q13" s="1"/>
      <c r="R13" s="47"/>
    </row>
    <row r="14" spans="2:25" ht="22.2">
      <c r="B14" s="134" t="s">
        <v>240</v>
      </c>
      <c r="H14" s="83"/>
      <c r="I14" s="82"/>
      <c r="J14" s="82"/>
      <c r="K14" s="82"/>
      <c r="L14" s="82"/>
      <c r="M14" s="82"/>
      <c r="N14" s="82"/>
      <c r="O14" s="82"/>
    </row>
    <row r="15" spans="2:25" ht="15" thickBot="1">
      <c r="H15" s="81"/>
      <c r="I15" s="81"/>
      <c r="J15" s="81"/>
      <c r="K15" s="81"/>
      <c r="L15" s="81"/>
      <c r="M15" s="81"/>
      <c r="N15" s="81"/>
      <c r="O15" s="81"/>
    </row>
    <row r="16" spans="2:25" ht="29.4" thickBot="1">
      <c r="B16" s="87" t="s">
        <v>156</v>
      </c>
      <c r="C16" s="88">
        <v>2007</v>
      </c>
      <c r="D16" s="88">
        <v>2008</v>
      </c>
      <c r="E16" s="88">
        <v>2009</v>
      </c>
      <c r="F16" s="88">
        <v>2010</v>
      </c>
      <c r="G16" s="88">
        <v>2011</v>
      </c>
      <c r="H16" s="88">
        <v>2012</v>
      </c>
      <c r="I16" s="88">
        <v>2013</v>
      </c>
      <c r="J16" s="88">
        <v>2014</v>
      </c>
      <c r="K16" s="88">
        <v>2015</v>
      </c>
      <c r="L16" s="88">
        <v>2016</v>
      </c>
      <c r="M16" s="88">
        <v>2017</v>
      </c>
      <c r="N16" s="88">
        <v>2018</v>
      </c>
      <c r="O16" s="88">
        <v>2019</v>
      </c>
    </row>
    <row r="17" spans="2:18">
      <c r="B17" s="33" t="s">
        <v>157</v>
      </c>
      <c r="C17" s="36">
        <v>30</v>
      </c>
      <c r="D17" s="36">
        <v>33</v>
      </c>
      <c r="E17" s="36">
        <v>36</v>
      </c>
      <c r="F17" s="36">
        <v>36</v>
      </c>
      <c r="G17" s="36">
        <v>38</v>
      </c>
      <c r="H17" s="36">
        <v>38</v>
      </c>
      <c r="I17" s="39">
        <v>37</v>
      </c>
      <c r="J17" s="39">
        <v>44</v>
      </c>
      <c r="K17" s="39">
        <v>48</v>
      </c>
      <c r="L17" s="39">
        <v>55</v>
      </c>
      <c r="M17" s="39">
        <v>61</v>
      </c>
      <c r="N17" s="39">
        <v>61</v>
      </c>
      <c r="O17" s="39">
        <v>75</v>
      </c>
      <c r="P17" s="5"/>
    </row>
    <row r="18" spans="2:18">
      <c r="B18" s="33" t="s">
        <v>158</v>
      </c>
      <c r="C18" s="36">
        <v>10</v>
      </c>
      <c r="D18" s="36">
        <v>14</v>
      </c>
      <c r="E18" s="36">
        <v>12</v>
      </c>
      <c r="F18" s="36">
        <v>13</v>
      </c>
      <c r="G18" s="36">
        <v>12</v>
      </c>
      <c r="H18" s="36">
        <v>14</v>
      </c>
      <c r="I18" s="39">
        <v>16</v>
      </c>
      <c r="J18" s="39">
        <v>15</v>
      </c>
      <c r="K18" s="39">
        <v>20</v>
      </c>
      <c r="L18" s="39">
        <v>12</v>
      </c>
      <c r="M18" s="39">
        <v>10</v>
      </c>
      <c r="N18" s="39">
        <v>15</v>
      </c>
      <c r="O18" s="39">
        <v>31</v>
      </c>
      <c r="P18" s="5"/>
    </row>
    <row r="19" spans="2:18">
      <c r="B19" s="33" t="s">
        <v>159</v>
      </c>
      <c r="C19" s="36">
        <v>375</v>
      </c>
      <c r="D19" s="36">
        <v>408</v>
      </c>
      <c r="E19" s="36">
        <v>406</v>
      </c>
      <c r="F19" s="36">
        <v>437</v>
      </c>
      <c r="G19" s="36">
        <v>464</v>
      </c>
      <c r="H19" s="36">
        <v>497</v>
      </c>
      <c r="I19" s="39">
        <v>499</v>
      </c>
      <c r="J19" s="39">
        <v>521</v>
      </c>
      <c r="K19" s="39">
        <v>591</v>
      </c>
      <c r="L19" s="39">
        <v>621</v>
      </c>
      <c r="M19" s="39">
        <v>553</v>
      </c>
      <c r="N19" s="39">
        <v>700</v>
      </c>
      <c r="O19" s="39">
        <v>960</v>
      </c>
      <c r="P19" s="5"/>
    </row>
    <row r="20" spans="2:18">
      <c r="B20" s="34" t="s">
        <v>155</v>
      </c>
      <c r="C20" s="37">
        <v>12104</v>
      </c>
      <c r="D20" s="37">
        <v>13262</v>
      </c>
      <c r="E20" s="37">
        <v>14319</v>
      </c>
      <c r="F20" s="37">
        <v>15159</v>
      </c>
      <c r="G20" s="37">
        <v>16658</v>
      </c>
      <c r="H20" s="37">
        <v>16879</v>
      </c>
      <c r="I20" s="40">
        <v>17669</v>
      </c>
      <c r="J20" s="40">
        <v>17880</v>
      </c>
      <c r="K20" s="40">
        <v>18672</v>
      </c>
      <c r="L20" s="40">
        <v>19746</v>
      </c>
      <c r="M20" s="40">
        <v>21933</v>
      </c>
      <c r="N20" s="40">
        <v>26400</v>
      </c>
      <c r="O20" s="40">
        <v>30685</v>
      </c>
      <c r="P20" s="5"/>
    </row>
    <row r="21" spans="2:18">
      <c r="B21" s="51" t="s">
        <v>81</v>
      </c>
      <c r="C21" s="37">
        <f>+SUM(C17:C20)</f>
        <v>12519</v>
      </c>
      <c r="D21" s="37">
        <f t="shared" ref="D21:O21" si="1">+SUM(D17:D20)</f>
        <v>13717</v>
      </c>
      <c r="E21" s="37">
        <f t="shared" si="1"/>
        <v>14773</v>
      </c>
      <c r="F21" s="37">
        <f t="shared" si="1"/>
        <v>15645</v>
      </c>
      <c r="G21" s="37">
        <f t="shared" si="1"/>
        <v>17172</v>
      </c>
      <c r="H21" s="37">
        <f t="shared" si="1"/>
        <v>17428</v>
      </c>
      <c r="I21" s="37">
        <f t="shared" si="1"/>
        <v>18221</v>
      </c>
      <c r="J21" s="37">
        <f t="shared" si="1"/>
        <v>18460</v>
      </c>
      <c r="K21" s="37">
        <f t="shared" si="1"/>
        <v>19331</v>
      </c>
      <c r="L21" s="37">
        <f t="shared" si="1"/>
        <v>20434</v>
      </c>
      <c r="M21" s="37">
        <f t="shared" si="1"/>
        <v>22557</v>
      </c>
      <c r="N21" s="37">
        <f t="shared" si="1"/>
        <v>27176</v>
      </c>
      <c r="O21" s="37">
        <f t="shared" si="1"/>
        <v>31751</v>
      </c>
    </row>
    <row r="22" spans="2:18">
      <c r="B22" s="156" t="s">
        <v>89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Q22" s="1" t="s">
        <v>262</v>
      </c>
      <c r="R22" s="47">
        <f>SUM(J18:J20)</f>
        <v>18416</v>
      </c>
    </row>
    <row r="23" spans="2:18">
      <c r="B23" s="157" t="s">
        <v>244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Q23" s="1" t="s">
        <v>160</v>
      </c>
      <c r="R23" s="47">
        <f>SUM(O18:O20)</f>
        <v>31676</v>
      </c>
    </row>
    <row r="24" spans="2:18">
      <c r="K24" s="63"/>
      <c r="L24" s="63"/>
      <c r="M24" s="63"/>
      <c r="N24" s="63"/>
      <c r="O24" s="63"/>
      <c r="Q24" s="1"/>
      <c r="R24" s="47"/>
    </row>
    <row r="25" spans="2:18" ht="22.2">
      <c r="B25" s="134" t="s">
        <v>241</v>
      </c>
      <c r="H25" s="83"/>
      <c r="I25" s="82"/>
      <c r="J25" s="82"/>
      <c r="K25" s="82"/>
      <c r="L25" s="82"/>
      <c r="M25" s="82"/>
      <c r="N25" s="82"/>
      <c r="O25" s="82"/>
    </row>
    <row r="26" spans="2:18" ht="15" thickBot="1">
      <c r="H26" s="81"/>
      <c r="I26" s="81"/>
      <c r="J26" s="81"/>
      <c r="K26" s="81"/>
      <c r="L26" s="81"/>
      <c r="M26" s="81"/>
      <c r="N26" s="81"/>
      <c r="O26" s="81"/>
    </row>
    <row r="27" spans="2:18" ht="29.4" thickBot="1">
      <c r="B27" s="87" t="s">
        <v>156</v>
      </c>
      <c r="C27" s="88">
        <v>2007</v>
      </c>
      <c r="D27" s="88">
        <v>2008</v>
      </c>
      <c r="E27" s="88">
        <v>2009</v>
      </c>
      <c r="F27" s="88">
        <v>2010</v>
      </c>
      <c r="G27" s="88">
        <v>2011</v>
      </c>
      <c r="H27" s="88">
        <v>2012</v>
      </c>
      <c r="I27" s="88">
        <v>2013</v>
      </c>
      <c r="J27" s="88">
        <v>2014</v>
      </c>
      <c r="K27" s="88">
        <v>2015</v>
      </c>
      <c r="L27" s="88">
        <v>2016</v>
      </c>
      <c r="M27" s="88">
        <v>2017</v>
      </c>
      <c r="N27" s="88">
        <v>2018</v>
      </c>
      <c r="O27" s="88">
        <v>2019</v>
      </c>
    </row>
    <row r="28" spans="2:18">
      <c r="B28" s="33" t="s">
        <v>157</v>
      </c>
      <c r="C28" s="36">
        <f t="shared" ref="C28:N28" si="2">+C17+C6</f>
        <v>57</v>
      </c>
      <c r="D28" s="36">
        <f t="shared" si="2"/>
        <v>59</v>
      </c>
      <c r="E28" s="36">
        <f t="shared" si="2"/>
        <v>63</v>
      </c>
      <c r="F28" s="36">
        <f t="shared" si="2"/>
        <v>65</v>
      </c>
      <c r="G28" s="36">
        <f t="shared" si="2"/>
        <v>65</v>
      </c>
      <c r="H28" s="36">
        <f t="shared" si="2"/>
        <v>66</v>
      </c>
      <c r="I28" s="39">
        <f t="shared" si="2"/>
        <v>65</v>
      </c>
      <c r="J28" s="39">
        <f t="shared" si="2"/>
        <v>75</v>
      </c>
      <c r="K28" s="39">
        <f t="shared" si="2"/>
        <v>82</v>
      </c>
      <c r="L28" s="39">
        <f t="shared" si="2"/>
        <v>91</v>
      </c>
      <c r="M28" s="39">
        <f t="shared" si="2"/>
        <v>96</v>
      </c>
      <c r="N28" s="39">
        <f t="shared" si="2"/>
        <v>97</v>
      </c>
      <c r="O28" s="39">
        <f>+O17+O6</f>
        <v>108</v>
      </c>
    </row>
    <row r="29" spans="2:18">
      <c r="B29" s="33" t="s">
        <v>158</v>
      </c>
      <c r="C29" s="36">
        <f t="shared" ref="C29:O29" si="3">+C18+C7</f>
        <v>13</v>
      </c>
      <c r="D29" s="36">
        <f t="shared" si="3"/>
        <v>17</v>
      </c>
      <c r="E29" s="36">
        <f t="shared" si="3"/>
        <v>16</v>
      </c>
      <c r="F29" s="36">
        <f t="shared" si="3"/>
        <v>14</v>
      </c>
      <c r="G29" s="36">
        <f t="shared" si="3"/>
        <v>16</v>
      </c>
      <c r="H29" s="36">
        <f t="shared" si="3"/>
        <v>16</v>
      </c>
      <c r="I29" s="39">
        <f t="shared" si="3"/>
        <v>20</v>
      </c>
      <c r="J29" s="39">
        <f t="shared" si="3"/>
        <v>18</v>
      </c>
      <c r="K29" s="39">
        <f t="shared" si="3"/>
        <v>25</v>
      </c>
      <c r="L29" s="39">
        <f t="shared" si="3"/>
        <v>15</v>
      </c>
      <c r="M29" s="39">
        <f t="shared" si="3"/>
        <v>14</v>
      </c>
      <c r="N29" s="39">
        <f t="shared" si="3"/>
        <v>17</v>
      </c>
      <c r="O29" s="39">
        <f t="shared" si="3"/>
        <v>32</v>
      </c>
    </row>
    <row r="30" spans="2:18">
      <c r="B30" s="33" t="s">
        <v>159</v>
      </c>
      <c r="C30" s="36">
        <f t="shared" ref="C30:O30" si="4">+C19+C8</f>
        <v>419</v>
      </c>
      <c r="D30" s="36">
        <f t="shared" si="4"/>
        <v>457</v>
      </c>
      <c r="E30" s="36">
        <f t="shared" si="4"/>
        <v>452</v>
      </c>
      <c r="F30" s="36">
        <f t="shared" si="4"/>
        <v>485</v>
      </c>
      <c r="G30" s="36">
        <f t="shared" si="4"/>
        <v>525</v>
      </c>
      <c r="H30" s="36">
        <f t="shared" si="4"/>
        <v>557</v>
      </c>
      <c r="I30" s="39">
        <f t="shared" si="4"/>
        <v>551</v>
      </c>
      <c r="J30" s="39">
        <f t="shared" si="4"/>
        <v>571</v>
      </c>
      <c r="K30" s="39">
        <f t="shared" si="4"/>
        <v>639</v>
      </c>
      <c r="L30" s="39">
        <f t="shared" si="4"/>
        <v>671</v>
      </c>
      <c r="M30" s="39">
        <f t="shared" si="4"/>
        <v>602</v>
      </c>
      <c r="N30" s="39">
        <f t="shared" si="4"/>
        <v>748</v>
      </c>
      <c r="O30" s="39">
        <f t="shared" si="4"/>
        <v>1010</v>
      </c>
    </row>
    <row r="31" spans="2:18">
      <c r="B31" s="34" t="s">
        <v>155</v>
      </c>
      <c r="C31" s="37">
        <f t="shared" ref="C31:O32" si="5">+C20+C9</f>
        <v>12388</v>
      </c>
      <c r="D31" s="37">
        <f t="shared" si="5"/>
        <v>13545</v>
      </c>
      <c r="E31" s="37">
        <f t="shared" si="5"/>
        <v>14607</v>
      </c>
      <c r="F31" s="37">
        <f t="shared" si="5"/>
        <v>15447</v>
      </c>
      <c r="G31" s="37">
        <f t="shared" si="5"/>
        <v>16971</v>
      </c>
      <c r="H31" s="37">
        <f t="shared" si="5"/>
        <v>17156</v>
      </c>
      <c r="I31" s="40">
        <f t="shared" si="5"/>
        <v>17955</v>
      </c>
      <c r="J31" s="40">
        <f t="shared" si="5"/>
        <v>18162</v>
      </c>
      <c r="K31" s="40">
        <f t="shared" si="5"/>
        <v>18945</v>
      </c>
      <c r="L31" s="40">
        <f t="shared" si="5"/>
        <v>20015</v>
      </c>
      <c r="M31" s="40">
        <f t="shared" si="5"/>
        <v>22135</v>
      </c>
      <c r="N31" s="40">
        <f t="shared" si="5"/>
        <v>26641</v>
      </c>
      <c r="O31" s="40">
        <f t="shared" si="5"/>
        <v>30961</v>
      </c>
    </row>
    <row r="32" spans="2:18">
      <c r="B32" s="51" t="s">
        <v>81</v>
      </c>
      <c r="C32" s="37">
        <f t="shared" si="5"/>
        <v>12877</v>
      </c>
      <c r="D32" s="37">
        <f t="shared" si="5"/>
        <v>14078</v>
      </c>
      <c r="E32" s="37">
        <f t="shared" si="5"/>
        <v>15138</v>
      </c>
      <c r="F32" s="37">
        <f t="shared" si="5"/>
        <v>16011</v>
      </c>
      <c r="G32" s="37">
        <f t="shared" si="5"/>
        <v>17577</v>
      </c>
      <c r="H32" s="37">
        <f t="shared" si="5"/>
        <v>17795</v>
      </c>
      <c r="I32" s="37">
        <f t="shared" si="5"/>
        <v>18591</v>
      </c>
      <c r="J32" s="37">
        <f t="shared" si="5"/>
        <v>18826</v>
      </c>
      <c r="K32" s="37">
        <f t="shared" si="5"/>
        <v>19691</v>
      </c>
      <c r="L32" s="37">
        <f t="shared" si="5"/>
        <v>20792</v>
      </c>
      <c r="M32" s="37">
        <f t="shared" si="5"/>
        <v>22847</v>
      </c>
      <c r="N32" s="37">
        <f t="shared" si="5"/>
        <v>27503</v>
      </c>
      <c r="O32" s="38">
        <f t="shared" si="5"/>
        <v>32111</v>
      </c>
    </row>
    <row r="33" spans="1:18">
      <c r="B33" s="156" t="s">
        <v>89</v>
      </c>
      <c r="C33" s="84"/>
      <c r="Q33" s="1" t="s">
        <v>262</v>
      </c>
      <c r="R33" s="47">
        <f>SUM(J29:J31)</f>
        <v>18751</v>
      </c>
    </row>
    <row r="34" spans="1:18">
      <c r="B34" s="157" t="s">
        <v>245</v>
      </c>
      <c r="Q34" s="1" t="s">
        <v>160</v>
      </c>
      <c r="R34" s="47">
        <f>SUM(O29:O31)</f>
        <v>32003</v>
      </c>
    </row>
    <row r="36" spans="1:18">
      <c r="A36" s="89">
        <f>+O6/$O$10*100</f>
        <v>9.1666666666666661</v>
      </c>
      <c r="O36" s="90">
        <f>+O28/$O$32*100</f>
        <v>0.33633334371399209</v>
      </c>
    </row>
    <row r="37" spans="1:18">
      <c r="A37" s="89">
        <f>+O7/$O$10*100</f>
        <v>0.27777777777777779</v>
      </c>
      <c r="O37" s="90">
        <f>+O29/$O$32*100</f>
        <v>9.9654324063405061E-2</v>
      </c>
    </row>
    <row r="38" spans="1:18">
      <c r="A38" s="89">
        <f>+O8/$O$10*100</f>
        <v>13.888888888888889</v>
      </c>
      <c r="O38" s="90">
        <f>+O30/$O$32*100</f>
        <v>3.1453396032512222</v>
      </c>
    </row>
    <row r="39" spans="1:18">
      <c r="A39" s="89">
        <f>+O9/$O$10*100</f>
        <v>76.666666666666671</v>
      </c>
      <c r="O39" s="90">
        <f>+O31/$O$32*100</f>
        <v>96.418672728971373</v>
      </c>
    </row>
  </sheetData>
  <pageMargins left="0.7" right="0.7" top="0.75" bottom="0.75" header="0.3" footer="0.3"/>
  <pageSetup paperSize="9" orientation="portrait" r:id="rId1"/>
  <ignoredErrors>
    <ignoredError sqref="R9:R11 R17 R28 C10 D10:O10 R14:R16 R20:R22 R25:R27 R12 R23 C21:O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Normal="100" workbookViewId="0"/>
  </sheetViews>
  <sheetFormatPr baseColWidth="10" defaultRowHeight="14.4"/>
  <cols>
    <col min="1" max="1" width="9.109375" customWidth="1"/>
    <col min="2" max="2" width="8.5546875" style="2" customWidth="1"/>
    <col min="3" max="3" width="10.21875" customWidth="1"/>
    <col min="4" max="4" width="11.109375" customWidth="1"/>
    <col min="5" max="5" width="6.21875" customWidth="1"/>
    <col min="13" max="13" width="13.5546875" customWidth="1"/>
    <col min="14" max="14" width="2.44140625" style="49" customWidth="1"/>
    <col min="15" max="15" width="16" customWidth="1"/>
    <col min="16" max="19" width="7.77734375" customWidth="1"/>
    <col min="20" max="20" width="10.88671875" customWidth="1"/>
    <col min="21" max="21" width="2.109375" style="49" customWidth="1"/>
  </cols>
  <sheetData>
    <row r="1" spans="1:19">
      <c r="O1" s="1" t="s">
        <v>228</v>
      </c>
    </row>
    <row r="2" spans="1:19">
      <c r="O2" s="1" t="s">
        <v>3</v>
      </c>
    </row>
    <row r="4" spans="1:19">
      <c r="B4" s="4" t="s">
        <v>217</v>
      </c>
    </row>
    <row r="5" spans="1:19" ht="26.4" customHeight="1">
      <c r="A5" s="183" t="s">
        <v>130</v>
      </c>
      <c r="B5" s="56" t="s">
        <v>127</v>
      </c>
      <c r="C5" s="136" t="s">
        <v>126</v>
      </c>
      <c r="D5" s="56" t="s">
        <v>123</v>
      </c>
      <c r="E5" t="s">
        <v>124</v>
      </c>
      <c r="O5" s="1" t="s">
        <v>104</v>
      </c>
      <c r="P5" s="133">
        <v>2018</v>
      </c>
      <c r="Q5" s="133">
        <v>2019</v>
      </c>
      <c r="R5" s="133">
        <v>2020</v>
      </c>
      <c r="S5" s="191" t="s">
        <v>283</v>
      </c>
    </row>
    <row r="6" spans="1:19">
      <c r="A6" s="171"/>
      <c r="B6" s="2">
        <v>2005</v>
      </c>
      <c r="C6" s="5">
        <v>17.268999520000005</v>
      </c>
      <c r="D6" s="8">
        <v>17268999.520000003</v>
      </c>
      <c r="E6" s="57" t="s">
        <v>128</v>
      </c>
      <c r="O6" t="s">
        <v>199</v>
      </c>
      <c r="P6" s="5">
        <v>18.889398159999992</v>
      </c>
      <c r="Q6" s="5">
        <v>17.27928816999999</v>
      </c>
      <c r="R6" s="5">
        <v>17.298973370000013</v>
      </c>
      <c r="S6" s="48">
        <f>R6/Q6*100-100</f>
        <v>0.11392367443816909</v>
      </c>
    </row>
    <row r="7" spans="1:19">
      <c r="A7" s="171"/>
      <c r="B7" s="2">
        <v>2006</v>
      </c>
      <c r="C7" s="5">
        <v>14.391611409999996</v>
      </c>
      <c r="D7" s="8">
        <v>14391611.409999996</v>
      </c>
      <c r="E7" s="5">
        <f t="shared" ref="E7:E10" si="0">+C7/C6*100-100</f>
        <v>-16.662158723599347</v>
      </c>
      <c r="O7" t="s">
        <v>200</v>
      </c>
      <c r="P7" s="5">
        <v>8.6388309699999937</v>
      </c>
      <c r="Q7" s="5">
        <v>10.072854390000005</v>
      </c>
      <c r="R7" s="5">
        <v>9.961603969999997</v>
      </c>
      <c r="S7" s="48">
        <f t="shared" ref="S7:S9" si="1">R7/Q7*100-100</f>
        <v>-1.1044577405035625</v>
      </c>
    </row>
    <row r="8" spans="1:19">
      <c r="A8" s="171"/>
      <c r="B8" s="2">
        <v>2007</v>
      </c>
      <c r="C8" s="5">
        <v>17.806948419999994</v>
      </c>
      <c r="D8" s="8">
        <v>17806948.419999994</v>
      </c>
      <c r="E8" s="5">
        <f t="shared" si="0"/>
        <v>23.731442662680948</v>
      </c>
      <c r="O8" t="s">
        <v>201</v>
      </c>
      <c r="P8" s="5">
        <v>6.6813884600000017</v>
      </c>
      <c r="Q8" s="5">
        <v>5.8457153099999974</v>
      </c>
      <c r="R8" s="5">
        <v>7.6003545900000029</v>
      </c>
      <c r="S8" s="48">
        <f t="shared" si="1"/>
        <v>30.015818201040759</v>
      </c>
    </row>
    <row r="9" spans="1:19">
      <c r="A9" s="171"/>
      <c r="B9" s="2">
        <v>2008</v>
      </c>
      <c r="C9" s="5">
        <v>21.762536810000007</v>
      </c>
      <c r="D9" s="8">
        <v>21762536.810000006</v>
      </c>
      <c r="E9" s="5">
        <f t="shared" si="0"/>
        <v>22.213735316699569</v>
      </c>
      <c r="O9" t="s">
        <v>202</v>
      </c>
      <c r="P9" s="5">
        <v>4.6348961599999985</v>
      </c>
      <c r="Q9" s="5">
        <v>5.0297618699999997</v>
      </c>
      <c r="R9" s="5">
        <v>5.5263995000000046</v>
      </c>
      <c r="S9" s="48">
        <f t="shared" si="1"/>
        <v>9.8739789842178851</v>
      </c>
    </row>
    <row r="10" spans="1:19">
      <c r="A10" s="171"/>
      <c r="B10" s="2">
        <v>2009</v>
      </c>
      <c r="C10" s="5">
        <v>28.324497139999998</v>
      </c>
      <c r="D10" s="8">
        <v>28324497.140000012</v>
      </c>
      <c r="E10" s="5">
        <f t="shared" si="0"/>
        <v>30.152552467985885</v>
      </c>
      <c r="O10" t="s">
        <v>203</v>
      </c>
      <c r="P10" s="5">
        <v>2.66276607</v>
      </c>
      <c r="Q10" s="5">
        <v>2.1523307799999998</v>
      </c>
      <c r="R10" s="5">
        <v>2.6111034299999956</v>
      </c>
      <c r="S10" s="48">
        <f t="shared" ref="S10:S18" si="2">R10/Q10*100-100</f>
        <v>21.31515537774338</v>
      </c>
    </row>
    <row r="11" spans="1:19">
      <c r="A11" s="171"/>
      <c r="B11" s="2">
        <v>2010</v>
      </c>
      <c r="C11" s="5">
        <v>38.952867410000003</v>
      </c>
      <c r="D11" s="8">
        <v>38952867.410000004</v>
      </c>
      <c r="E11" s="5">
        <f t="shared" ref="E11:E21" si="3">+C11/C10*100-100</f>
        <v>37.523597391568728</v>
      </c>
      <c r="O11" t="s">
        <v>204</v>
      </c>
      <c r="P11" s="5">
        <v>2.2230777400000026</v>
      </c>
      <c r="Q11" s="5">
        <v>3.0339236800000022</v>
      </c>
      <c r="R11" s="5">
        <v>2.5284813499999967</v>
      </c>
      <c r="S11" s="48">
        <f t="shared" si="2"/>
        <v>-16.659691650516578</v>
      </c>
    </row>
    <row r="12" spans="1:19">
      <c r="A12" s="171"/>
      <c r="B12" s="2">
        <v>2011</v>
      </c>
      <c r="C12" s="5">
        <v>45.281510759999982</v>
      </c>
      <c r="D12" s="8">
        <v>45281510.759999983</v>
      </c>
      <c r="E12" s="5">
        <f t="shared" si="3"/>
        <v>16.246925504578599</v>
      </c>
      <c r="O12" t="s">
        <v>205</v>
      </c>
      <c r="P12" s="5">
        <v>3.3806388300000001</v>
      </c>
      <c r="Q12" s="5">
        <v>2.0307233500000001</v>
      </c>
      <c r="R12" s="5">
        <v>2.2033350799999996</v>
      </c>
      <c r="S12" s="48">
        <f t="shared" si="2"/>
        <v>8.5000120769773702</v>
      </c>
    </row>
    <row r="13" spans="1:19">
      <c r="A13" s="184">
        <v>44258</v>
      </c>
      <c r="B13" s="2">
        <v>2012</v>
      </c>
      <c r="C13" s="5">
        <f t="shared" ref="C13:C21" si="4">+D13/1000000</f>
        <v>49.151638730000087</v>
      </c>
      <c r="D13" s="8">
        <v>49151638.730000086</v>
      </c>
      <c r="E13" s="5">
        <f t="shared" si="3"/>
        <v>8.5468172440457408</v>
      </c>
      <c r="M13" s="192"/>
      <c r="O13" t="s">
        <v>206</v>
      </c>
      <c r="P13" s="5">
        <v>1.9872322799999991</v>
      </c>
      <c r="Q13" s="5">
        <v>2.4530563200000004</v>
      </c>
      <c r="R13" s="5">
        <v>2.1834651900000006</v>
      </c>
      <c r="S13" s="48">
        <f t="shared" si="2"/>
        <v>-10.990009801324078</v>
      </c>
    </row>
    <row r="14" spans="1:19">
      <c r="A14" s="184">
        <v>44258</v>
      </c>
      <c r="B14" s="2">
        <v>2013</v>
      </c>
      <c r="C14" s="5">
        <f t="shared" si="4"/>
        <v>51.572888180000156</v>
      </c>
      <c r="D14" s="8">
        <v>51572888.180000156</v>
      </c>
      <c r="E14" s="5">
        <f t="shared" si="3"/>
        <v>4.9260808236740274</v>
      </c>
      <c r="M14" s="192"/>
      <c r="O14" t="s">
        <v>208</v>
      </c>
      <c r="P14" s="5">
        <v>2.063114290000001</v>
      </c>
      <c r="Q14" s="5">
        <v>2.1049303700000004</v>
      </c>
      <c r="R14" s="5">
        <v>2.1356349200000007</v>
      </c>
      <c r="S14" s="48">
        <f t="shared" si="2"/>
        <v>1.4586967073880146</v>
      </c>
    </row>
    <row r="15" spans="1:19">
      <c r="A15" s="184">
        <v>44258</v>
      </c>
      <c r="B15" s="2">
        <v>2014</v>
      </c>
      <c r="C15" s="5">
        <f t="shared" si="4"/>
        <v>58.838015959999851</v>
      </c>
      <c r="D15" s="8">
        <v>58838015.959999852</v>
      </c>
      <c r="E15" s="5">
        <f t="shared" si="3"/>
        <v>14.087106688000262</v>
      </c>
      <c r="M15" s="192"/>
      <c r="O15" t="s">
        <v>210</v>
      </c>
      <c r="P15" s="5">
        <v>0.85674465999999994</v>
      </c>
      <c r="Q15" s="5">
        <v>0.94323758999999985</v>
      </c>
      <c r="R15" s="5">
        <v>2.065868609999999</v>
      </c>
      <c r="S15" s="48">
        <f t="shared" si="2"/>
        <v>119.01890169580702</v>
      </c>
    </row>
    <row r="16" spans="1:19">
      <c r="A16" s="184">
        <v>44258</v>
      </c>
      <c r="B16" s="2">
        <v>2015</v>
      </c>
      <c r="C16" s="5">
        <f t="shared" si="4"/>
        <v>53.025042129999939</v>
      </c>
      <c r="D16" s="8">
        <v>53025042.129999936</v>
      </c>
      <c r="E16" s="5">
        <f t="shared" si="3"/>
        <v>-9.879622443339656</v>
      </c>
      <c r="M16" s="192"/>
      <c r="O16" t="s">
        <v>207</v>
      </c>
      <c r="P16" s="5">
        <v>2.1373310700000006</v>
      </c>
      <c r="Q16" s="5">
        <v>1.8928285000000005</v>
      </c>
      <c r="R16" s="5">
        <v>2.0251656799999997</v>
      </c>
      <c r="S16" s="48">
        <f t="shared" si="2"/>
        <v>6.9915039846451634</v>
      </c>
    </row>
    <row r="17" spans="1:19">
      <c r="A17" s="184">
        <v>44258</v>
      </c>
      <c r="B17" s="2">
        <v>2016</v>
      </c>
      <c r="C17" s="5">
        <f t="shared" si="4"/>
        <v>48.815132830000032</v>
      </c>
      <c r="D17" s="8">
        <v>48815132.830000028</v>
      </c>
      <c r="E17" s="5">
        <f t="shared" si="3"/>
        <v>-7.939473748419843</v>
      </c>
      <c r="M17" s="192"/>
      <c r="O17" t="s">
        <v>80</v>
      </c>
      <c r="P17" s="5">
        <v>9.4612691900000012</v>
      </c>
      <c r="Q17" s="5">
        <v>11.728625510000002</v>
      </c>
      <c r="R17" s="5">
        <v>10.127702980000002</v>
      </c>
      <c r="S17" s="54">
        <f t="shared" si="2"/>
        <v>-13.64970284570029</v>
      </c>
    </row>
    <row r="18" spans="1:19">
      <c r="A18" s="184">
        <v>44258</v>
      </c>
      <c r="B18" s="2">
        <v>2017</v>
      </c>
      <c r="C18" s="5">
        <f t="shared" si="4"/>
        <v>58.553789340000009</v>
      </c>
      <c r="D18" s="8">
        <v>58553789.340000011</v>
      </c>
      <c r="E18" s="5">
        <f t="shared" si="3"/>
        <v>19.950076841775896</v>
      </c>
      <c r="M18" s="192"/>
      <c r="O18" t="s">
        <v>82</v>
      </c>
      <c r="P18" s="5">
        <f>SUM(P6:P17)</f>
        <v>63.616687879999986</v>
      </c>
      <c r="Q18" s="5">
        <f t="shared" ref="Q18:R18" si="5">SUM(Q6:Q17)</f>
        <v>64.567275840000008</v>
      </c>
      <c r="R18" s="5">
        <f t="shared" si="5"/>
        <v>66.268088670000026</v>
      </c>
      <c r="S18" s="54">
        <f t="shared" si="2"/>
        <v>2.6341715797561136</v>
      </c>
    </row>
    <row r="19" spans="1:19">
      <c r="A19" s="184">
        <v>44258</v>
      </c>
      <c r="B19" s="2">
        <v>2018</v>
      </c>
      <c r="C19" s="5">
        <f t="shared" si="4"/>
        <v>63.616687880000029</v>
      </c>
      <c r="D19" s="8">
        <v>63616687.880000032</v>
      </c>
      <c r="E19" s="5">
        <f t="shared" si="3"/>
        <v>8.6465770995650928</v>
      </c>
      <c r="M19" s="192"/>
    </row>
    <row r="20" spans="1:19">
      <c r="A20" s="184">
        <v>44258</v>
      </c>
      <c r="B20" s="2">
        <v>2019</v>
      </c>
      <c r="C20" s="5">
        <f t="shared" si="4"/>
        <v>64.567275840000107</v>
      </c>
      <c r="D20" s="8">
        <v>64567275.8400001</v>
      </c>
      <c r="E20" s="5">
        <f t="shared" si="3"/>
        <v>1.4942430857028768</v>
      </c>
      <c r="M20" s="192"/>
    </row>
    <row r="21" spans="1:19">
      <c r="A21" s="184">
        <v>44258</v>
      </c>
      <c r="B21" s="2">
        <v>2020</v>
      </c>
      <c r="C21" s="5">
        <f t="shared" si="4"/>
        <v>66.268088670000083</v>
      </c>
      <c r="D21" s="8">
        <v>66268088.670000084</v>
      </c>
      <c r="E21" s="5">
        <f t="shared" si="3"/>
        <v>2.6341715797560568</v>
      </c>
      <c r="M21" s="192"/>
      <c r="O21" s="1" t="s">
        <v>103</v>
      </c>
      <c r="P21" s="133">
        <v>2020</v>
      </c>
    </row>
    <row r="22" spans="1:19">
      <c r="G22" s="138" t="s">
        <v>243</v>
      </c>
      <c r="O22" t="str">
        <f>+O6</f>
        <v>Ecuador</v>
      </c>
      <c r="P22" s="48">
        <f>+R6/$R$18*100</f>
        <v>26.104530426620503</v>
      </c>
    </row>
    <row r="23" spans="1:19">
      <c r="O23" t="str">
        <f>+O7</f>
        <v>Bolivia</v>
      </c>
      <c r="P23" s="48">
        <f>+R7/$R$18*100</f>
        <v>15.032278989675579</v>
      </c>
    </row>
    <row r="24" spans="1:19">
      <c r="O24" t="str">
        <f>+O8</f>
        <v>Chile</v>
      </c>
      <c r="P24" s="48">
        <f>+R8/$R$18*100</f>
        <v>11.46910185964173</v>
      </c>
    </row>
    <row r="25" spans="1:19">
      <c r="O25" t="str">
        <f>+O9</f>
        <v>Colombia</v>
      </c>
      <c r="P25" s="48">
        <f>+R9/$R$18*100</f>
        <v>8.3394581176472649</v>
      </c>
    </row>
    <row r="26" spans="1:19">
      <c r="B26" s="7" t="s">
        <v>122</v>
      </c>
      <c r="O26" t="str">
        <f>+O10</f>
        <v>Costa Rica</v>
      </c>
      <c r="P26" s="48">
        <f>+R10/$R$18*100</f>
        <v>3.9402123743189508</v>
      </c>
    </row>
    <row r="27" spans="1:19">
      <c r="A27" s="183" t="s">
        <v>130</v>
      </c>
      <c r="B27" s="56" t="s">
        <v>127</v>
      </c>
      <c r="C27" s="56" t="s">
        <v>125</v>
      </c>
      <c r="D27" s="56" t="s">
        <v>129</v>
      </c>
      <c r="E27" t="s">
        <v>124</v>
      </c>
      <c r="O27" t="s">
        <v>80</v>
      </c>
      <c r="P27" s="48">
        <f>100-SUM(P22:P26)</f>
        <v>35.114418232095971</v>
      </c>
    </row>
    <row r="28" spans="1:19" ht="14.4" customHeight="1">
      <c r="A28" s="183"/>
      <c r="B28" s="2">
        <v>2005</v>
      </c>
      <c r="C28" s="5">
        <f t="shared" ref="C28:C33" si="6">+D28/1000000</f>
        <v>7.8853077499999902</v>
      </c>
      <c r="D28" s="8">
        <v>7885307.7499999898</v>
      </c>
      <c r="E28" s="58" t="s">
        <v>128</v>
      </c>
    </row>
    <row r="29" spans="1:19">
      <c r="A29" s="183"/>
      <c r="B29" s="2">
        <v>2006</v>
      </c>
      <c r="C29" s="5">
        <f t="shared" si="6"/>
        <v>6.7062845899999939</v>
      </c>
      <c r="D29" s="8">
        <v>6706284.5899999943</v>
      </c>
      <c r="E29" s="5">
        <f t="shared" ref="E29:E35" si="7">+C29/C28*100-100</f>
        <v>-14.952151487048781</v>
      </c>
    </row>
    <row r="30" spans="1:19">
      <c r="A30" s="183"/>
      <c r="B30" s="2">
        <v>2007</v>
      </c>
      <c r="C30" s="5">
        <f t="shared" si="6"/>
        <v>7.8045910899999988</v>
      </c>
      <c r="D30" s="8">
        <v>7804591.0899999989</v>
      </c>
      <c r="E30" s="5">
        <f t="shared" si="7"/>
        <v>16.377272471223975</v>
      </c>
    </row>
    <row r="31" spans="1:19">
      <c r="A31" s="183"/>
      <c r="B31" s="2">
        <v>2008</v>
      </c>
      <c r="C31" s="5">
        <f t="shared" si="6"/>
        <v>7.4066586800000209</v>
      </c>
      <c r="D31" s="8">
        <v>7406658.6800000211</v>
      </c>
      <c r="E31" s="5">
        <f t="shared" si="7"/>
        <v>-5.0986964648262898</v>
      </c>
    </row>
    <row r="32" spans="1:19">
      <c r="A32" s="183"/>
      <c r="B32" s="2">
        <v>2009</v>
      </c>
      <c r="C32" s="5">
        <f t="shared" si="6"/>
        <v>6.3529436499999896</v>
      </c>
      <c r="D32" s="8">
        <v>6352943.6499999892</v>
      </c>
      <c r="E32" s="5">
        <f t="shared" si="7"/>
        <v>-14.226590903201014</v>
      </c>
    </row>
    <row r="33" spans="1:15">
      <c r="A33" s="183"/>
      <c r="B33" s="2">
        <v>2010</v>
      </c>
      <c r="C33" s="5">
        <f t="shared" si="6"/>
        <v>7.7560859599999654</v>
      </c>
      <c r="D33" s="8">
        <v>7756085.9599999655</v>
      </c>
      <c r="E33" s="5">
        <f t="shared" si="7"/>
        <v>22.086490724657665</v>
      </c>
    </row>
    <row r="34" spans="1:15">
      <c r="A34" s="183"/>
      <c r="B34" s="2">
        <v>2011</v>
      </c>
      <c r="C34" s="5">
        <f>+D34/1000000</f>
        <v>6.4235109299999724</v>
      </c>
      <c r="D34" s="8">
        <v>6423510.9299999727</v>
      </c>
      <c r="E34" s="5">
        <f t="shared" si="7"/>
        <v>-17.181024512523564</v>
      </c>
    </row>
    <row r="35" spans="1:15">
      <c r="A35" s="184">
        <v>44258</v>
      </c>
      <c r="B35" s="2">
        <v>2012</v>
      </c>
      <c r="C35" s="5">
        <f>+D35/1000000</f>
        <v>8.0894414480000023</v>
      </c>
      <c r="D35" s="8">
        <v>8089441.4480000017</v>
      </c>
      <c r="E35" s="5">
        <f t="shared" si="7"/>
        <v>25.934890376220437</v>
      </c>
      <c r="M35" s="97"/>
    </row>
    <row r="36" spans="1:15">
      <c r="A36" s="184">
        <v>44258</v>
      </c>
      <c r="B36" s="2">
        <v>2013</v>
      </c>
      <c r="C36" s="5">
        <f t="shared" ref="C36:C43" si="8">+D36/1000000</f>
        <v>10.700064011999999</v>
      </c>
      <c r="D36" s="8">
        <v>10700064.011999998</v>
      </c>
      <c r="E36" s="5">
        <f>+C36/C35*100-100</f>
        <v>32.271975522431603</v>
      </c>
      <c r="M36" s="97"/>
    </row>
    <row r="37" spans="1:15">
      <c r="A37" s="184">
        <v>44258</v>
      </c>
      <c r="B37" s="2">
        <v>2014</v>
      </c>
      <c r="C37" s="5">
        <f t="shared" si="8"/>
        <v>8.8370393199999988</v>
      </c>
      <c r="D37" s="8">
        <v>8837039.3199999984</v>
      </c>
      <c r="E37" s="5">
        <f t="shared" ref="E37:E43" si="9">+C37/C36*100-100</f>
        <v>-17.411341557495717</v>
      </c>
      <c r="M37" s="97"/>
    </row>
    <row r="38" spans="1:15">
      <c r="A38" s="184">
        <v>44258</v>
      </c>
      <c r="B38" s="2">
        <v>2015</v>
      </c>
      <c r="C38" s="5">
        <f t="shared" si="8"/>
        <v>9.6270281429999791</v>
      </c>
      <c r="D38" s="8">
        <v>9627028.1429999787</v>
      </c>
      <c r="E38" s="5">
        <f t="shared" si="9"/>
        <v>8.9395191578708619</v>
      </c>
      <c r="M38" s="97"/>
    </row>
    <row r="39" spans="1:15">
      <c r="A39" s="184">
        <v>44258</v>
      </c>
      <c r="B39" s="2">
        <v>2016</v>
      </c>
      <c r="C39" s="5">
        <f t="shared" si="8"/>
        <v>7.1240915499999815</v>
      </c>
      <c r="D39" s="8">
        <v>7124091.5499999812</v>
      </c>
      <c r="E39" s="5">
        <f t="shared" si="9"/>
        <v>-25.999057609693779</v>
      </c>
      <c r="M39" s="97"/>
    </row>
    <row r="40" spans="1:15">
      <c r="A40" s="184">
        <v>44258</v>
      </c>
      <c r="B40" s="2">
        <v>2017</v>
      </c>
      <c r="C40" s="5">
        <f t="shared" si="8"/>
        <v>9.5481157259999829</v>
      </c>
      <c r="D40" s="8">
        <v>9548115.725999983</v>
      </c>
      <c r="E40" s="5">
        <f t="shared" si="9"/>
        <v>34.025730284165235</v>
      </c>
      <c r="M40" s="97"/>
    </row>
    <row r="41" spans="1:15">
      <c r="A41" s="184">
        <v>44258</v>
      </c>
      <c r="B41" s="2">
        <v>2018</v>
      </c>
      <c r="C41" s="5">
        <f t="shared" si="8"/>
        <v>12.500724127000003</v>
      </c>
      <c r="D41" s="8">
        <v>12500724.127000004</v>
      </c>
      <c r="E41" s="5">
        <f t="shared" si="9"/>
        <v>30.923466846551975</v>
      </c>
      <c r="M41" s="97"/>
    </row>
    <row r="42" spans="1:15">
      <c r="A42" s="184">
        <v>44258</v>
      </c>
      <c r="B42" s="2">
        <v>2019</v>
      </c>
      <c r="C42" s="5">
        <f t="shared" si="8"/>
        <v>12.968963994000026</v>
      </c>
      <c r="D42" s="8">
        <v>12968963.994000025</v>
      </c>
      <c r="E42" s="5">
        <f t="shared" si="9"/>
        <v>3.7457019468870811</v>
      </c>
      <c r="M42" s="97"/>
    </row>
    <row r="43" spans="1:15">
      <c r="A43" s="184">
        <v>44258</v>
      </c>
      <c r="B43" s="2">
        <v>2020</v>
      </c>
      <c r="C43" s="5">
        <f t="shared" si="8"/>
        <v>14.676973017000059</v>
      </c>
      <c r="D43" s="8">
        <v>14676973.017000059</v>
      </c>
      <c r="E43" s="5">
        <f t="shared" si="9"/>
        <v>13.169972742543095</v>
      </c>
      <c r="M43" s="97"/>
    </row>
    <row r="44" spans="1:15">
      <c r="G44" s="138" t="s">
        <v>243</v>
      </c>
      <c r="O44" t="s">
        <v>89</v>
      </c>
    </row>
  </sheetData>
  <pageMargins left="0.7" right="0.7" top="0.75" bottom="0.75" header="0.3" footer="0.3"/>
  <ignoredErrors>
    <ignoredError sqref="P18:R1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6"/>
  <sheetViews>
    <sheetView zoomScaleNormal="100" workbookViewId="0"/>
  </sheetViews>
  <sheetFormatPr baseColWidth="10" defaultColWidth="11.44140625" defaultRowHeight="16.5" customHeight="1"/>
  <cols>
    <col min="1" max="1" width="5.77734375" style="42" customWidth="1"/>
    <col min="2" max="2" width="65.5546875" style="42" customWidth="1"/>
    <col min="3" max="11" width="10.21875" style="42" customWidth="1"/>
    <col min="12" max="12" width="5.21875" style="41" customWidth="1"/>
    <col min="13" max="13" width="8.77734375" style="41" customWidth="1"/>
    <col min="14" max="15" width="7.77734375" style="41" customWidth="1"/>
    <col min="16" max="16" width="7.44140625" style="41" customWidth="1"/>
    <col min="17" max="17" width="21.88671875" style="41" customWidth="1"/>
    <col min="18" max="18" width="6.109375" style="41" customWidth="1"/>
    <col min="19" max="19" width="10.21875" style="41" customWidth="1"/>
    <col min="20" max="20" width="6.33203125" style="41" customWidth="1"/>
    <col min="21" max="21" width="6.88671875" style="41" customWidth="1"/>
    <col min="22" max="22" width="4.6640625" style="41" customWidth="1"/>
    <col min="23" max="23" width="11.44140625" style="41"/>
    <col min="24" max="24" width="26" style="41" customWidth="1"/>
    <col min="25" max="25" width="12.44140625" style="41" customWidth="1"/>
    <col min="26" max="56" width="11.44140625" style="41"/>
    <col min="57" max="16384" width="11.44140625" style="42"/>
  </cols>
  <sheetData>
    <row r="1" spans="1:21" s="41" customFormat="1" ht="16.5" customHeight="1">
      <c r="B1" s="107" t="s">
        <v>215</v>
      </c>
    </row>
    <row r="2" spans="1:21" s="41" customFormat="1" ht="22.5" customHeight="1">
      <c r="B2" s="139" t="s">
        <v>214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1" ht="34.799999999999997" customHeight="1" thickBot="1">
      <c r="A3" s="100" t="s">
        <v>185</v>
      </c>
      <c r="B3" s="160" t="s">
        <v>250</v>
      </c>
      <c r="C3" s="114" t="s">
        <v>83</v>
      </c>
      <c r="D3" s="114" t="s">
        <v>84</v>
      </c>
      <c r="E3" s="114" t="s">
        <v>85</v>
      </c>
      <c r="F3" s="114" t="s">
        <v>161</v>
      </c>
      <c r="G3" s="114" t="s">
        <v>162</v>
      </c>
      <c r="H3" s="114" t="s">
        <v>163</v>
      </c>
      <c r="I3" s="114" t="s">
        <v>164</v>
      </c>
      <c r="J3" s="114" t="s">
        <v>165</v>
      </c>
      <c r="K3" s="114" t="s">
        <v>166</v>
      </c>
      <c r="M3" s="102" t="s">
        <v>167</v>
      </c>
      <c r="N3" s="120" t="s">
        <v>168</v>
      </c>
      <c r="O3" s="125" t="s">
        <v>169</v>
      </c>
      <c r="Q3" s="167" t="s">
        <v>251</v>
      </c>
      <c r="R3" s="168" t="s">
        <v>167</v>
      </c>
    </row>
    <row r="4" spans="1:21" ht="44.4" customHeight="1" thickTop="1">
      <c r="A4" s="101" t="s">
        <v>180</v>
      </c>
      <c r="B4" s="143" t="s">
        <v>252</v>
      </c>
      <c r="C4" s="116">
        <v>31895.211200000034</v>
      </c>
      <c r="D4" s="116">
        <v>37224.356360000034</v>
      </c>
      <c r="E4" s="116">
        <v>41782.804999999935</v>
      </c>
      <c r="F4" s="116">
        <v>38617.62344999997</v>
      </c>
      <c r="G4" s="116">
        <v>32986.051450000043</v>
      </c>
      <c r="H4" s="116">
        <v>40732.554550000059</v>
      </c>
      <c r="I4" s="116">
        <v>42644.015799999928</v>
      </c>
      <c r="J4" s="116">
        <v>45720.504599999986</v>
      </c>
      <c r="K4" s="116">
        <v>46999.117619999903</v>
      </c>
      <c r="M4" s="95">
        <f>+K4/$K$15</f>
        <v>0.7092269984433216</v>
      </c>
      <c r="N4" s="163">
        <f>(K4/J4-1)*100</f>
        <v>2.7965855389966876</v>
      </c>
      <c r="O4" s="152">
        <f>((K4/F4)^(1/($K$3-$F$3))-1)*100</f>
        <v>4.0065838948321053</v>
      </c>
      <c r="Q4" s="111" t="s">
        <v>193</v>
      </c>
      <c r="R4" s="132">
        <f>+M4*100</f>
        <v>70.922699844332158</v>
      </c>
    </row>
    <row r="5" spans="1:21" ht="44.4" customHeight="1">
      <c r="A5" s="101" t="s">
        <v>182</v>
      </c>
      <c r="B5" s="144" t="s">
        <v>246</v>
      </c>
      <c r="C5" s="94">
        <v>5442.7052500000018</v>
      </c>
      <c r="D5" s="94">
        <v>5773.9649099999979</v>
      </c>
      <c r="E5" s="94">
        <v>7210.2688999999918</v>
      </c>
      <c r="F5" s="94">
        <v>5769.9780199999932</v>
      </c>
      <c r="G5" s="94">
        <v>5993.1794600000012</v>
      </c>
      <c r="H5" s="94">
        <v>7595.1688000000022</v>
      </c>
      <c r="I5" s="94">
        <v>8285.6916599999895</v>
      </c>
      <c r="J5" s="94">
        <v>8198.9872099999993</v>
      </c>
      <c r="K5" s="94">
        <v>7733.3909599999843</v>
      </c>
      <c r="M5" s="95">
        <f>+K5/$K$15</f>
        <v>0.11669856661341969</v>
      </c>
      <c r="N5" s="164">
        <f t="shared" ref="N5:N15" si="0">(K5/J5-1)*100</f>
        <v>-5.6787044311051531</v>
      </c>
      <c r="O5" s="153">
        <f t="shared" ref="O5:O15" si="1">((K5/F5)^(1/($K$3-$F$3))-1)*100</f>
        <v>6.0325391477445089</v>
      </c>
      <c r="Q5" s="111" t="s">
        <v>194</v>
      </c>
      <c r="R5" s="132">
        <f t="shared" ref="R5:R8" si="2">+M5*100</f>
        <v>11.669856661341969</v>
      </c>
    </row>
    <row r="6" spans="1:21" ht="44.4" customHeight="1">
      <c r="A6" s="101" t="s">
        <v>171</v>
      </c>
      <c r="B6" s="145" t="s">
        <v>118</v>
      </c>
      <c r="C6" s="104">
        <v>5983.4699899999987</v>
      </c>
      <c r="D6" s="104">
        <v>4920.993550000002</v>
      </c>
      <c r="E6" s="104">
        <v>4351.9333300000008</v>
      </c>
      <c r="F6" s="104">
        <v>3710.568400000001</v>
      </c>
      <c r="G6" s="104">
        <v>3771.7648399999998</v>
      </c>
      <c r="H6" s="104">
        <v>3659.7745100000006</v>
      </c>
      <c r="I6" s="104">
        <v>3884.6151199999999</v>
      </c>
      <c r="J6" s="104">
        <v>3657.0809300000005</v>
      </c>
      <c r="K6" s="104">
        <v>3369.9154500000013</v>
      </c>
      <c r="M6" s="95">
        <f t="shared" ref="M6:M14" si="3">+K6/$K$15</f>
        <v>5.0852763639848121E-2</v>
      </c>
      <c r="N6" s="165">
        <f t="shared" si="0"/>
        <v>-7.8523140585789353</v>
      </c>
      <c r="O6" s="154">
        <f t="shared" si="1"/>
        <v>-1.9075204563768322</v>
      </c>
      <c r="Q6" s="112" t="s">
        <v>195</v>
      </c>
      <c r="R6" s="132">
        <f t="shared" si="2"/>
        <v>5.0852763639848124</v>
      </c>
    </row>
    <row r="7" spans="1:21" ht="44.4" customHeight="1">
      <c r="A7" s="101" t="s">
        <v>179</v>
      </c>
      <c r="B7" s="144" t="s">
        <v>92</v>
      </c>
      <c r="C7" s="94">
        <v>1133.0075900000002</v>
      </c>
      <c r="D7" s="94">
        <v>903.6327500000001</v>
      </c>
      <c r="E7" s="94">
        <v>2273.5771500000001</v>
      </c>
      <c r="F7" s="94">
        <v>1324.3317100000002</v>
      </c>
      <c r="G7" s="94">
        <v>2055.5422600000002</v>
      </c>
      <c r="H7" s="94">
        <v>2273.4962999999998</v>
      </c>
      <c r="I7" s="94">
        <v>2266.4852700000001</v>
      </c>
      <c r="J7" s="94">
        <v>2472.38609</v>
      </c>
      <c r="K7" s="94">
        <v>3015.2642400000004</v>
      </c>
      <c r="M7" s="95">
        <f t="shared" si="3"/>
        <v>4.5500999055749676E-2</v>
      </c>
      <c r="N7" s="164">
        <f t="shared" si="0"/>
        <v>21.957660747072083</v>
      </c>
      <c r="O7" s="153">
        <f t="shared" si="1"/>
        <v>17.886946786634894</v>
      </c>
      <c r="Q7" s="111" t="s">
        <v>196</v>
      </c>
      <c r="R7" s="132">
        <f t="shared" si="2"/>
        <v>4.5500999055749674</v>
      </c>
    </row>
    <row r="8" spans="1:21" ht="44.4" customHeight="1">
      <c r="A8" s="101" t="s">
        <v>174</v>
      </c>
      <c r="B8" s="145" t="s">
        <v>93</v>
      </c>
      <c r="C8" s="104">
        <v>1480.3664799999999</v>
      </c>
      <c r="D8" s="104">
        <v>649.04582999999991</v>
      </c>
      <c r="E8" s="104">
        <v>845.43959000000007</v>
      </c>
      <c r="F8" s="104">
        <v>904.01306000000011</v>
      </c>
      <c r="G8" s="104">
        <v>919.56446000000005</v>
      </c>
      <c r="H8" s="104">
        <v>1585.1605699999993</v>
      </c>
      <c r="I8" s="104">
        <v>1774.8144499999999</v>
      </c>
      <c r="J8" s="104">
        <v>1161.2973300000001</v>
      </c>
      <c r="K8" s="104">
        <v>1334.8423600000001</v>
      </c>
      <c r="M8" s="95">
        <f t="shared" si="3"/>
        <v>2.0143064132228314E-2</v>
      </c>
      <c r="N8" s="165">
        <f t="shared" si="0"/>
        <v>14.944065186131095</v>
      </c>
      <c r="O8" s="154">
        <f t="shared" si="1"/>
        <v>8.1063128133076923</v>
      </c>
      <c r="Q8" s="111" t="s">
        <v>197</v>
      </c>
      <c r="R8" s="132">
        <f t="shared" si="2"/>
        <v>2.0143064132228314</v>
      </c>
    </row>
    <row r="9" spans="1:21" ht="44.4" customHeight="1">
      <c r="A9" s="101" t="s">
        <v>176</v>
      </c>
      <c r="B9" s="144" t="s">
        <v>94</v>
      </c>
      <c r="C9" s="94">
        <v>218.34</v>
      </c>
      <c r="D9" s="94">
        <v>296.18</v>
      </c>
      <c r="E9" s="94">
        <v>671.77167000000009</v>
      </c>
      <c r="F9" s="94">
        <v>861.6631799999999</v>
      </c>
      <c r="G9" s="94">
        <v>683.22316999999998</v>
      </c>
      <c r="H9" s="94">
        <v>380.48</v>
      </c>
      <c r="I9" s="94">
        <v>1201.8678199999999</v>
      </c>
      <c r="J9" s="94">
        <v>35.143999999999998</v>
      </c>
      <c r="K9" s="94">
        <v>1132.9929199999999</v>
      </c>
      <c r="M9" s="95">
        <f t="shared" si="3"/>
        <v>1.7097111788481615E-2</v>
      </c>
      <c r="N9" s="164">
        <f t="shared" si="0"/>
        <v>3123.8587525608918</v>
      </c>
      <c r="O9" s="153">
        <f t="shared" si="1"/>
        <v>5.6277264661555915</v>
      </c>
      <c r="Q9" s="111" t="s">
        <v>192</v>
      </c>
      <c r="R9" s="132">
        <f>SUM(R10:R15)</f>
        <v>5.757760811543271</v>
      </c>
    </row>
    <row r="10" spans="1:21" ht="44.4" customHeight="1">
      <c r="A10" s="101" t="s">
        <v>172</v>
      </c>
      <c r="B10" s="145" t="s">
        <v>119</v>
      </c>
      <c r="C10" s="104">
        <v>219.48860000000002</v>
      </c>
      <c r="D10" s="104">
        <v>139.70658999999998</v>
      </c>
      <c r="E10" s="104">
        <v>83.273669999999996</v>
      </c>
      <c r="F10" s="104">
        <v>222.44512000000003</v>
      </c>
      <c r="G10" s="104">
        <v>233.50674000000001</v>
      </c>
      <c r="H10" s="104">
        <v>691.35491999999999</v>
      </c>
      <c r="I10" s="104">
        <v>1205.9228199999998</v>
      </c>
      <c r="J10" s="104">
        <v>1328.2181499999997</v>
      </c>
      <c r="K10" s="104">
        <v>969.03037000000006</v>
      </c>
      <c r="M10" s="95">
        <f t="shared" si="3"/>
        <v>1.462288092879142E-2</v>
      </c>
      <c r="N10" s="165">
        <f t="shared" si="0"/>
        <v>-27.042830276035581</v>
      </c>
      <c r="O10" s="154">
        <f t="shared" si="1"/>
        <v>34.22175130812046</v>
      </c>
      <c r="Q10" s="140" t="str">
        <f>+B9</f>
        <v>Heterósidos, naturales o reproducidos por síntesis, sus sales, éteres, ésteres y demás derivados.</v>
      </c>
      <c r="R10" s="132">
        <f>+M9*100</f>
        <v>1.7097111788481616</v>
      </c>
    </row>
    <row r="11" spans="1:21" ht="44.4" customHeight="1">
      <c r="A11" s="101" t="s">
        <v>181</v>
      </c>
      <c r="B11" s="144" t="s">
        <v>186</v>
      </c>
      <c r="C11" s="94">
        <v>329.41816000000011</v>
      </c>
      <c r="D11" s="94">
        <v>487.97508000000005</v>
      </c>
      <c r="E11" s="94">
        <v>634.05304000000001</v>
      </c>
      <c r="F11" s="94">
        <v>453.79167000000012</v>
      </c>
      <c r="G11" s="94">
        <v>347.27851999999996</v>
      </c>
      <c r="H11" s="94">
        <v>375.50202999999999</v>
      </c>
      <c r="I11" s="94">
        <v>832.43802000000028</v>
      </c>
      <c r="J11" s="94">
        <v>736.74519000000009</v>
      </c>
      <c r="K11" s="94">
        <v>770.78754999999967</v>
      </c>
      <c r="M11" s="95">
        <f t="shared" si="3"/>
        <v>1.1631353272286871E-2</v>
      </c>
      <c r="N11" s="164">
        <f t="shared" si="0"/>
        <v>4.6206423146107678</v>
      </c>
      <c r="O11" s="153">
        <f t="shared" si="1"/>
        <v>11.177174965445458</v>
      </c>
      <c r="Q11" s="140" t="str">
        <f t="shared" ref="Q11:Q15" si="4">+B10</f>
        <v>Compuestos con función carboxiamida; compuestos con función amida del ácido carbónico.</v>
      </c>
      <c r="R11" s="132">
        <f t="shared" ref="R11:R15" si="5">+M10*100</f>
        <v>1.462288092879142</v>
      </c>
    </row>
    <row r="12" spans="1:21" ht="44.4" customHeight="1">
      <c r="A12" s="101" t="s">
        <v>177</v>
      </c>
      <c r="B12" s="145" t="s">
        <v>183</v>
      </c>
      <c r="C12" s="104">
        <v>672.12868000000003</v>
      </c>
      <c r="D12" s="104">
        <v>503.11399999999998</v>
      </c>
      <c r="E12" s="104">
        <v>39.177099999999996</v>
      </c>
      <c r="F12" s="104">
        <v>195.93983000000003</v>
      </c>
      <c r="G12" s="104">
        <v>933.49436000000003</v>
      </c>
      <c r="H12" s="104">
        <v>140.83193</v>
      </c>
      <c r="I12" s="104">
        <v>345.04364999999996</v>
      </c>
      <c r="J12" s="104">
        <v>132.53332</v>
      </c>
      <c r="K12" s="104">
        <v>111.8815</v>
      </c>
      <c r="M12" s="95">
        <f t="shared" si="3"/>
        <v>1.6883163864457387E-3</v>
      </c>
      <c r="N12" s="165">
        <f t="shared" si="0"/>
        <v>-15.582360722571497</v>
      </c>
      <c r="O12" s="154">
        <f t="shared" si="1"/>
        <v>-10.602142495293664</v>
      </c>
      <c r="Q12" s="140" t="str">
        <f t="shared" si="4"/>
        <v>Guatas, gasas, vendas y artículos análogos (por ejemplo: apósitos, esparadrapos, sinapismos), impregnados o recubiertos de sustancias farmacéuticas o acondicionados para la venta al por menor con fi nes médicos, quirúrgicos, odontológicos o veterinarios.</v>
      </c>
      <c r="R12" s="132">
        <f t="shared" si="5"/>
        <v>1.1631353272286871</v>
      </c>
      <c r="U12" s="55"/>
    </row>
    <row r="13" spans="1:21" ht="44.4" customHeight="1">
      <c r="A13" s="101" t="s">
        <v>170</v>
      </c>
      <c r="B13" s="144" t="s">
        <v>97</v>
      </c>
      <c r="C13" s="94">
        <v>972.31391999999994</v>
      </c>
      <c r="D13" s="94">
        <v>131.28495000000001</v>
      </c>
      <c r="E13" s="94">
        <v>102.57666</v>
      </c>
      <c r="F13" s="94">
        <v>156.88229999999999</v>
      </c>
      <c r="G13" s="94">
        <v>281.60347999999999</v>
      </c>
      <c r="H13" s="94">
        <v>226.69902999999999</v>
      </c>
      <c r="I13" s="94">
        <v>190.20008999999999</v>
      </c>
      <c r="J13" s="94">
        <v>237.64056000000002</v>
      </c>
      <c r="K13" s="94">
        <v>110.23113999999998</v>
      </c>
      <c r="M13" s="95">
        <f t="shared" si="3"/>
        <v>1.6634120918882416E-3</v>
      </c>
      <c r="N13" s="164">
        <f t="shared" si="0"/>
        <v>-53.614340918907125</v>
      </c>
      <c r="O13" s="153">
        <f t="shared" si="1"/>
        <v>-6.8149869812477277</v>
      </c>
      <c r="Q13" s="140" t="str">
        <f t="shared" si="4"/>
        <v>Alcaloides, naturales o reproducidos por síntesis, sus sales, éteres, ésteres y demás derivados.</v>
      </c>
      <c r="R13" s="132">
        <f t="shared" si="5"/>
        <v>0.16883163864457387</v>
      </c>
    </row>
    <row r="14" spans="1:21" s="41" customFormat="1" ht="44.4" customHeight="1">
      <c r="B14" s="145" t="s">
        <v>121</v>
      </c>
      <c r="C14" s="104">
        <v>805.18885999999998</v>
      </c>
      <c r="D14" s="104">
        <v>542.63415999999995</v>
      </c>
      <c r="E14" s="104">
        <v>843.13985000000002</v>
      </c>
      <c r="F14" s="104">
        <v>807.80538999999999</v>
      </c>
      <c r="G14" s="104">
        <v>609.92409000000009</v>
      </c>
      <c r="H14" s="104">
        <v>892.7666999999999</v>
      </c>
      <c r="I14" s="104">
        <v>985.59318000000019</v>
      </c>
      <c r="J14" s="104">
        <v>886.73845999999992</v>
      </c>
      <c r="K14" s="104">
        <v>720.63455999999985</v>
      </c>
      <c r="M14" s="95">
        <f t="shared" si="3"/>
        <v>1.0874533647538822E-2</v>
      </c>
      <c r="N14" s="165">
        <f t="shared" si="0"/>
        <v>-18.732005827287569</v>
      </c>
      <c r="O14" s="154">
        <f t="shared" si="1"/>
        <v>-2.2578994983652789</v>
      </c>
      <c r="Q14" s="140" t="str">
        <f t="shared" si="4"/>
        <v>Carbonatos; peroxocarbonatos (percarbonatos); carbonato de amonio comercial que contenga carbamato de amonio.</v>
      </c>
      <c r="R14" s="132">
        <f t="shared" si="5"/>
        <v>0.16634120918882417</v>
      </c>
    </row>
    <row r="15" spans="1:21" s="41" customFormat="1" ht="44.4" customHeight="1">
      <c r="B15" s="146" t="s">
        <v>81</v>
      </c>
      <c r="C15" s="98">
        <v>49151.638730000028</v>
      </c>
      <c r="D15" s="98">
        <v>51572.888180000038</v>
      </c>
      <c r="E15" s="98">
        <v>58838.015959999924</v>
      </c>
      <c r="F15" s="98">
        <v>53025.042129999973</v>
      </c>
      <c r="G15" s="98">
        <v>48815.132830000053</v>
      </c>
      <c r="H15" s="98">
        <v>58553.789340000061</v>
      </c>
      <c r="I15" s="98">
        <v>63616.687879999918</v>
      </c>
      <c r="J15" s="98">
        <v>64567.27583999998</v>
      </c>
      <c r="K15" s="98">
        <v>66268.088669999881</v>
      </c>
      <c r="M15" s="95">
        <f>SUM(M4:M14)</f>
        <v>1.0000000000000002</v>
      </c>
      <c r="N15" s="166">
        <f t="shared" si="0"/>
        <v>2.6341715797559395</v>
      </c>
      <c r="O15" s="96">
        <f t="shared" si="1"/>
        <v>4.5597857046304036</v>
      </c>
      <c r="Q15" s="140" t="str">
        <f t="shared" si="4"/>
        <v>Demás productos</v>
      </c>
      <c r="R15" s="132">
        <f t="shared" si="5"/>
        <v>1.0874533647538822</v>
      </c>
    </row>
    <row r="16" spans="1:21" s="41" customFormat="1" ht="10.199999999999999" customHeight="1">
      <c r="B16" s="161" t="s">
        <v>248</v>
      </c>
      <c r="C16" s="91"/>
      <c r="D16" s="91"/>
      <c r="E16" s="91"/>
      <c r="F16" s="91"/>
      <c r="G16" s="91"/>
      <c r="H16" s="91"/>
      <c r="I16" s="91"/>
      <c r="J16" s="91"/>
      <c r="K16" s="91"/>
      <c r="L16" s="93"/>
      <c r="M16" s="93"/>
      <c r="N16" s="93"/>
      <c r="O16" s="93"/>
      <c r="P16" s="93"/>
      <c r="Q16" s="103" t="s">
        <v>187</v>
      </c>
    </row>
    <row r="17" spans="2:17" s="41" customFormat="1" ht="10.199999999999999" customHeight="1">
      <c r="B17" s="162" t="s">
        <v>249</v>
      </c>
      <c r="C17" s="91"/>
      <c r="D17" s="91"/>
      <c r="E17" s="91"/>
      <c r="F17" s="91"/>
      <c r="G17" s="91"/>
      <c r="H17" s="91"/>
      <c r="I17" s="91"/>
      <c r="J17" s="91"/>
      <c r="K17" s="91"/>
      <c r="L17" s="93"/>
      <c r="M17" s="93"/>
      <c r="N17" s="93"/>
      <c r="O17" s="93"/>
      <c r="P17" s="93"/>
      <c r="Q17" s="103" t="s">
        <v>188</v>
      </c>
    </row>
    <row r="18" spans="2:17" s="41" customFormat="1" ht="10.199999999999999" customHeight="1">
      <c r="B18" s="108" t="s">
        <v>105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03" t="s">
        <v>189</v>
      </c>
    </row>
    <row r="19" spans="2:17" s="41" customFormat="1" ht="10.199999999999999" customHeight="1">
      <c r="B19" s="109" t="s">
        <v>106</v>
      </c>
      <c r="Q19" s="103" t="s">
        <v>190</v>
      </c>
    </row>
    <row r="20" spans="2:17" s="41" customFormat="1" ht="10.199999999999999" customHeight="1">
      <c r="B20" s="109" t="s">
        <v>107</v>
      </c>
      <c r="Q20" s="103" t="s">
        <v>191</v>
      </c>
    </row>
    <row r="21" spans="2:17" s="41" customFormat="1" ht="10.199999999999999" customHeight="1">
      <c r="B21" s="109" t="s">
        <v>108</v>
      </c>
    </row>
    <row r="22" spans="2:17" s="41" customFormat="1" ht="10.199999999999999" customHeight="1">
      <c r="B22" s="109" t="s">
        <v>109</v>
      </c>
    </row>
    <row r="23" spans="2:17" s="41" customFormat="1" ht="10.199999999999999" customHeight="1">
      <c r="B23" s="109" t="s">
        <v>110</v>
      </c>
    </row>
    <row r="24" spans="2:17" s="41" customFormat="1" ht="10.199999999999999" customHeight="1">
      <c r="B24" s="109" t="s">
        <v>111</v>
      </c>
    </row>
    <row r="25" spans="2:17" s="41" customFormat="1" ht="10.199999999999999" customHeight="1">
      <c r="B25" s="109" t="s">
        <v>112</v>
      </c>
    </row>
    <row r="26" spans="2:17" s="41" customFormat="1" ht="10.199999999999999" customHeight="1">
      <c r="B26" s="109" t="s">
        <v>113</v>
      </c>
    </row>
    <row r="27" spans="2:17" s="41" customFormat="1" ht="10.199999999999999" customHeight="1">
      <c r="B27" s="109" t="s">
        <v>114</v>
      </c>
    </row>
    <row r="28" spans="2:17" s="41" customFormat="1" ht="10.199999999999999" customHeight="1">
      <c r="B28" s="109" t="s">
        <v>115</v>
      </c>
    </row>
    <row r="29" spans="2:17" s="41" customFormat="1" ht="10.8" customHeight="1">
      <c r="B29" s="92" t="s">
        <v>89</v>
      </c>
    </row>
    <row r="30" spans="2:17" s="41" customFormat="1" ht="10.8" customHeight="1">
      <c r="B30" s="92" t="s">
        <v>131</v>
      </c>
    </row>
    <row r="31" spans="2:17" s="41" customFormat="1" ht="16.5" customHeight="1"/>
    <row r="32" spans="2:17" s="41" customFormat="1" ht="16.5" customHeight="1"/>
    <row r="33" spans="2:18" s="41" customFormat="1" ht="16.5" customHeight="1">
      <c r="B33" s="107" t="s">
        <v>216</v>
      </c>
    </row>
    <row r="34" spans="2:18" s="41" customFormat="1" ht="16.5" customHeight="1">
      <c r="B34" s="139" t="s">
        <v>214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8" s="41" customFormat="1" ht="34.5" customHeight="1" thickBot="1">
      <c r="B35" s="113" t="s">
        <v>86</v>
      </c>
      <c r="C35" s="114" t="s">
        <v>83</v>
      </c>
      <c r="D35" s="114" t="s">
        <v>84</v>
      </c>
      <c r="E35" s="114" t="s">
        <v>85</v>
      </c>
      <c r="F35" s="114" t="s">
        <v>161</v>
      </c>
      <c r="G35" s="114" t="s">
        <v>162</v>
      </c>
      <c r="H35" s="114" t="s">
        <v>163</v>
      </c>
      <c r="I35" s="114" t="s">
        <v>164</v>
      </c>
      <c r="J35" s="114" t="s">
        <v>165</v>
      </c>
      <c r="K35" s="114" t="s">
        <v>166</v>
      </c>
      <c r="M35" s="102" t="s">
        <v>167</v>
      </c>
      <c r="N35" s="120" t="s">
        <v>238</v>
      </c>
      <c r="O35" s="125" t="s">
        <v>169</v>
      </c>
      <c r="Q35" s="129" t="s">
        <v>198</v>
      </c>
      <c r="R35" s="130" t="s">
        <v>167</v>
      </c>
    </row>
    <row r="36" spans="2:18" s="41" customFormat="1" ht="16.2" customHeight="1" thickTop="1">
      <c r="B36" s="115" t="s">
        <v>199</v>
      </c>
      <c r="C36" s="116">
        <v>9673.2150000000038</v>
      </c>
      <c r="D36" s="116">
        <v>10360.846670000003</v>
      </c>
      <c r="E36" s="116">
        <v>13033.111519999993</v>
      </c>
      <c r="F36" s="116">
        <v>11306.464130000006</v>
      </c>
      <c r="G36" s="116">
        <v>11262.006870000019</v>
      </c>
      <c r="H36" s="116">
        <v>17102.975580000013</v>
      </c>
      <c r="I36" s="116">
        <v>18889.398159999993</v>
      </c>
      <c r="J36" s="116">
        <v>17279.288169999989</v>
      </c>
      <c r="K36" s="116">
        <v>17298.973370000011</v>
      </c>
      <c r="M36" s="128">
        <f>K36/$K$48</f>
        <v>0.26104530426620515</v>
      </c>
      <c r="N36" s="121">
        <f>(Productos_Exportados!$K36/Productos_Exportados!$J36-1)*100</f>
        <v>0.11392367443816553</v>
      </c>
      <c r="O36" s="126">
        <f>((Productos_Exportados!$K36/Productos_Exportados!$F36)^(1/5)-1)*100</f>
        <v>8.8776413826754599</v>
      </c>
      <c r="Q36" s="93" t="str">
        <f>+B36</f>
        <v>Ecuador</v>
      </c>
      <c r="R36" s="131">
        <f>+M36*100</f>
        <v>26.104530426620514</v>
      </c>
    </row>
    <row r="37" spans="2:18" s="41" customFormat="1" ht="16.2" customHeight="1">
      <c r="B37" s="117" t="s">
        <v>200</v>
      </c>
      <c r="C37" s="94">
        <v>5974.5511099999985</v>
      </c>
      <c r="D37" s="94">
        <v>5889.7110099999982</v>
      </c>
      <c r="E37" s="94">
        <v>7099.0668900000001</v>
      </c>
      <c r="F37" s="94">
        <v>7273.514589999998</v>
      </c>
      <c r="G37" s="94">
        <v>7391.0632999999943</v>
      </c>
      <c r="H37" s="94">
        <v>8195.2544300000081</v>
      </c>
      <c r="I37" s="94">
        <v>8638.8309699999936</v>
      </c>
      <c r="J37" s="94">
        <v>10072.854390000004</v>
      </c>
      <c r="K37" s="94">
        <v>9961.6039699999965</v>
      </c>
      <c r="M37" s="128">
        <f t="shared" ref="M37:M47" si="6">K37/$K$48</f>
        <v>0.15032278989675585</v>
      </c>
      <c r="N37" s="122">
        <f>(Productos_Exportados!$K37/Productos_Exportados!$J37-1)*100</f>
        <v>-1.1044577405035616</v>
      </c>
      <c r="O37" s="110">
        <f>((Productos_Exportados!$K37/Productos_Exportados!$F37)^(1/5)-1)*100</f>
        <v>6.4920019766824266</v>
      </c>
      <c r="Q37" s="93" t="str">
        <f>+B37</f>
        <v>Bolivia</v>
      </c>
      <c r="R37" s="131">
        <f t="shared" ref="R37:R40" si="7">+M37*100</f>
        <v>15.032278989675586</v>
      </c>
    </row>
    <row r="38" spans="2:18" s="41" customFormat="1" ht="16.2" customHeight="1">
      <c r="B38" s="118" t="s">
        <v>201</v>
      </c>
      <c r="C38" s="104">
        <v>4683.8520999999964</v>
      </c>
      <c r="D38" s="104">
        <v>5205.6551500000023</v>
      </c>
      <c r="E38" s="104">
        <v>4834.7024299999975</v>
      </c>
      <c r="F38" s="104">
        <v>3985.8980500000007</v>
      </c>
      <c r="G38" s="104">
        <v>5526.561410000003</v>
      </c>
      <c r="H38" s="104">
        <v>6321.1503199999988</v>
      </c>
      <c r="I38" s="104">
        <v>6681.3884600000019</v>
      </c>
      <c r="J38" s="104">
        <v>5845.7153099999978</v>
      </c>
      <c r="K38" s="104">
        <v>7600.3545900000026</v>
      </c>
      <c r="M38" s="128">
        <f t="shared" si="6"/>
        <v>0.11469101859641734</v>
      </c>
      <c r="N38" s="123">
        <f>(Productos_Exportados!$K38/Productos_Exportados!$J38-1)*100</f>
        <v>30.015818201040755</v>
      </c>
      <c r="O38" s="105">
        <f>((Productos_Exportados!$K38/Productos_Exportados!$F38)^(1/5)-1)*100</f>
        <v>13.778848362599373</v>
      </c>
      <c r="Q38" s="93" t="str">
        <f>+B38</f>
        <v>Chile</v>
      </c>
      <c r="R38" s="131">
        <f t="shared" si="7"/>
        <v>11.469101859641734</v>
      </c>
    </row>
    <row r="39" spans="2:18" s="41" customFormat="1" ht="16.2" customHeight="1">
      <c r="B39" s="117" t="s">
        <v>202</v>
      </c>
      <c r="C39" s="94">
        <v>4454.4197500000009</v>
      </c>
      <c r="D39" s="94">
        <v>6038.3913799999973</v>
      </c>
      <c r="E39" s="94">
        <v>5532.9588800000001</v>
      </c>
      <c r="F39" s="94">
        <v>3936.9771800000008</v>
      </c>
      <c r="G39" s="94">
        <v>2998.1233999999972</v>
      </c>
      <c r="H39" s="94">
        <v>4044.062899999999</v>
      </c>
      <c r="I39" s="94">
        <v>4634.8961599999984</v>
      </c>
      <c r="J39" s="94">
        <v>5029.7618700000003</v>
      </c>
      <c r="K39" s="94">
        <v>5526.399500000005</v>
      </c>
      <c r="M39" s="128">
        <f t="shared" si="6"/>
        <v>8.3394581176472693E-2</v>
      </c>
      <c r="N39" s="122">
        <f>(Productos_Exportados!$K39/Productos_Exportados!$J39-1)*100</f>
        <v>9.8739789842178904</v>
      </c>
      <c r="O39" s="110">
        <f>((Productos_Exportados!$K39/Productos_Exportados!$F39)^(1/5)-1)*100</f>
        <v>7.0177647686672673</v>
      </c>
      <c r="Q39" s="93" t="str">
        <f>+B39</f>
        <v>Colombia</v>
      </c>
      <c r="R39" s="131">
        <f t="shared" si="7"/>
        <v>8.3394581176472684</v>
      </c>
    </row>
    <row r="40" spans="2:18" s="41" customFormat="1" ht="16.2" customHeight="1">
      <c r="B40" s="118" t="s">
        <v>203</v>
      </c>
      <c r="C40" s="104">
        <v>617.49513000000024</v>
      </c>
      <c r="D40" s="104">
        <v>772.5003099999999</v>
      </c>
      <c r="E40" s="104">
        <v>1159.9935700000001</v>
      </c>
      <c r="F40" s="104">
        <v>1337.8642900000002</v>
      </c>
      <c r="G40" s="104">
        <v>2138.9929600000023</v>
      </c>
      <c r="H40" s="104">
        <v>1873.7316700000001</v>
      </c>
      <c r="I40" s="104">
        <v>2662.7660699999997</v>
      </c>
      <c r="J40" s="104">
        <v>2152.3307799999998</v>
      </c>
      <c r="K40" s="104">
        <v>2611.1034299999956</v>
      </c>
      <c r="M40" s="128">
        <f t="shared" si="6"/>
        <v>3.9402123743189521E-2</v>
      </c>
      <c r="N40" s="123">
        <f>(Productos_Exportados!$K40/Productos_Exportados!$J40-1)*100</f>
        <v>21.315155377743377</v>
      </c>
      <c r="O40" s="105">
        <f>((Productos_Exportados!$K40/Productos_Exportados!$F40)^(1/5)-1)*100</f>
        <v>14.309520420288813</v>
      </c>
      <c r="Q40" s="93" t="str">
        <f>+B40</f>
        <v>Costa Rica</v>
      </c>
      <c r="R40" s="131">
        <f t="shared" si="7"/>
        <v>3.9402123743189521</v>
      </c>
    </row>
    <row r="41" spans="2:18" s="41" customFormat="1" ht="16.2" customHeight="1">
      <c r="B41" s="117" t="s">
        <v>204</v>
      </c>
      <c r="C41" s="94">
        <v>2720.6114700000012</v>
      </c>
      <c r="D41" s="94">
        <v>1835.7235500000002</v>
      </c>
      <c r="E41" s="94">
        <v>2550.8412800000001</v>
      </c>
      <c r="F41" s="94">
        <v>2173.8196600000001</v>
      </c>
      <c r="G41" s="94">
        <v>3015.8102599999984</v>
      </c>
      <c r="H41" s="94">
        <v>3138.6994900000032</v>
      </c>
      <c r="I41" s="94">
        <v>2223.0777400000024</v>
      </c>
      <c r="J41" s="94">
        <v>3033.9236800000022</v>
      </c>
      <c r="K41" s="94">
        <v>2528.4813499999968</v>
      </c>
      <c r="M41" s="128">
        <f t="shared" si="6"/>
        <v>3.8155338425275229E-2</v>
      </c>
      <c r="N41" s="122">
        <f>(Productos_Exportados!$K41/Productos_Exportados!$J41-1)*100</f>
        <v>-16.65969165051656</v>
      </c>
      <c r="O41" s="110">
        <f>((Productos_Exportados!$K41/Productos_Exportados!$F41)^(1/5)-1)*100</f>
        <v>3.0688068297645588</v>
      </c>
      <c r="Q41" s="93" t="s">
        <v>80</v>
      </c>
      <c r="R41" s="131">
        <f>SUM(R42:R48)</f>
        <v>35.114418232095964</v>
      </c>
    </row>
    <row r="42" spans="2:18" s="41" customFormat="1" ht="16.2" customHeight="1">
      <c r="B42" s="118" t="s">
        <v>205</v>
      </c>
      <c r="C42" s="104">
        <v>1060.2501200000002</v>
      </c>
      <c r="D42" s="104">
        <v>799.20025999999996</v>
      </c>
      <c r="E42" s="104">
        <v>1447.4585300000003</v>
      </c>
      <c r="F42" s="104">
        <v>1578.94235</v>
      </c>
      <c r="G42" s="104">
        <v>1736.9500600000001</v>
      </c>
      <c r="H42" s="104">
        <v>1981.23678</v>
      </c>
      <c r="I42" s="104">
        <v>3380.6388299999999</v>
      </c>
      <c r="J42" s="104">
        <v>2030.72335</v>
      </c>
      <c r="K42" s="104">
        <v>2203.3350799999998</v>
      </c>
      <c r="M42" s="128">
        <f t="shared" si="6"/>
        <v>3.3248809860385552E-2</v>
      </c>
      <c r="N42" s="123">
        <f>(Productos_Exportados!$K42/Productos_Exportados!$J42-1)*100</f>
        <v>8.5000120769773915</v>
      </c>
      <c r="O42" s="105">
        <f>((Productos_Exportados!$K42/Productos_Exportados!$F42)^(1/5)-1)*100</f>
        <v>6.8914221229181782</v>
      </c>
      <c r="Q42" s="127" t="str">
        <f>+B41</f>
        <v>Panama</v>
      </c>
      <c r="R42" s="131">
        <f>+M41*100</f>
        <v>3.8155338425275227</v>
      </c>
    </row>
    <row r="43" spans="2:18" s="41" customFormat="1" ht="16.2" customHeight="1">
      <c r="B43" s="117" t="s">
        <v>206</v>
      </c>
      <c r="C43" s="94">
        <v>1363.0362200000002</v>
      </c>
      <c r="D43" s="94">
        <v>1608.0685500000013</v>
      </c>
      <c r="E43" s="94">
        <v>1391.3394600000004</v>
      </c>
      <c r="F43" s="94">
        <v>2036.0391900000002</v>
      </c>
      <c r="G43" s="94">
        <v>1690.186149999998</v>
      </c>
      <c r="H43" s="94">
        <v>1453.7498999999984</v>
      </c>
      <c r="I43" s="94">
        <v>1987.232279999999</v>
      </c>
      <c r="J43" s="94">
        <v>2453.0563200000001</v>
      </c>
      <c r="K43" s="94">
        <v>2183.4651900000003</v>
      </c>
      <c r="M43" s="128">
        <f t="shared" si="6"/>
        <v>3.2948968860006818E-2</v>
      </c>
      <c r="N43" s="122">
        <f>(Productos_Exportados!$K43/Productos_Exportados!$J43-1)*100</f>
        <v>-10.990009801324074</v>
      </c>
      <c r="O43" s="110">
        <f>((Productos_Exportados!$K43/Productos_Exportados!$F43)^(1/5)-1)*100</f>
        <v>1.4079557230514572</v>
      </c>
      <c r="Q43" s="127" t="str">
        <f t="shared" ref="Q43:Q48" si="8">+B42</f>
        <v>Zonas Francas del Peru</v>
      </c>
      <c r="R43" s="131">
        <f t="shared" ref="R43:R48" si="9">+M42*100</f>
        <v>3.3248809860385551</v>
      </c>
    </row>
    <row r="44" spans="2:18" s="41" customFormat="1" ht="16.2" customHeight="1">
      <c r="B44" s="118" t="s">
        <v>208</v>
      </c>
      <c r="C44" s="104">
        <v>563.24151000000006</v>
      </c>
      <c r="D44" s="104">
        <v>500.99745999999999</v>
      </c>
      <c r="E44" s="104">
        <v>1159.1810200000004</v>
      </c>
      <c r="F44" s="104">
        <v>1472.2759099999994</v>
      </c>
      <c r="G44" s="104">
        <v>1131.5537099999992</v>
      </c>
      <c r="H44" s="104">
        <v>1886.4540300000003</v>
      </c>
      <c r="I44" s="104">
        <v>2063.1142900000009</v>
      </c>
      <c r="J44" s="104">
        <v>2104.9303700000005</v>
      </c>
      <c r="K44" s="104">
        <v>2135.6349200000009</v>
      </c>
      <c r="M44" s="128">
        <f t="shared" si="6"/>
        <v>3.2227199589759968E-2</v>
      </c>
      <c r="N44" s="123">
        <f>(Productos_Exportados!$K44/Productos_Exportados!$J44-1)*100</f>
        <v>1.4586967073880075</v>
      </c>
      <c r="O44" s="105">
        <f>((Productos_Exportados!$K44/Productos_Exportados!$F44)^(1/5)-1)*100</f>
        <v>7.7227821744312974</v>
      </c>
      <c r="Q44" s="127" t="str">
        <f t="shared" si="8"/>
        <v>Guatemala</v>
      </c>
      <c r="R44" s="131">
        <f t="shared" si="9"/>
        <v>3.2948968860006818</v>
      </c>
    </row>
    <row r="45" spans="2:18" s="41" customFormat="1" ht="16.2" customHeight="1">
      <c r="B45" s="117" t="s">
        <v>210</v>
      </c>
      <c r="C45" s="94">
        <v>1098.8540700000001</v>
      </c>
      <c r="D45" s="94">
        <v>504.79662000000019</v>
      </c>
      <c r="E45" s="94">
        <v>1006.4457299999999</v>
      </c>
      <c r="F45" s="94">
        <v>1359.9858499999998</v>
      </c>
      <c r="G45" s="94">
        <v>768.17675999999983</v>
      </c>
      <c r="H45" s="94">
        <v>1650.9809899999998</v>
      </c>
      <c r="I45" s="94">
        <v>856.74465999999995</v>
      </c>
      <c r="J45" s="94">
        <v>943.23758999999984</v>
      </c>
      <c r="K45" s="94">
        <v>2065.8686099999991</v>
      </c>
      <c r="M45" s="128">
        <f t="shared" si="6"/>
        <v>3.1174410662235252E-2</v>
      </c>
      <c r="N45" s="122">
        <f>(Productos_Exportados!$K45/Productos_Exportados!$J45-1)*100</f>
        <v>119.01890169580702</v>
      </c>
      <c r="O45" s="110">
        <f>((Productos_Exportados!$K45/Productos_Exportados!$F45)^(1/5)-1)*100</f>
        <v>8.7210558458794107</v>
      </c>
      <c r="Q45" s="127" t="str">
        <f t="shared" si="8"/>
        <v>Nicaragua</v>
      </c>
      <c r="R45" s="131">
        <f t="shared" si="9"/>
        <v>3.2227199589759969</v>
      </c>
    </row>
    <row r="46" spans="2:18" s="41" customFormat="1" ht="16.2" customHeight="1">
      <c r="B46" s="117" t="s">
        <v>207</v>
      </c>
      <c r="C46" s="94">
        <v>1499.0733300000002</v>
      </c>
      <c r="D46" s="94">
        <v>1502.2018000000003</v>
      </c>
      <c r="E46" s="94">
        <v>1797.9172200000025</v>
      </c>
      <c r="F46" s="94">
        <v>2233.5783800000004</v>
      </c>
      <c r="G46" s="94">
        <v>1524.609889999999</v>
      </c>
      <c r="H46" s="94">
        <v>2354.4660600000016</v>
      </c>
      <c r="I46" s="94">
        <v>2137.3310700000006</v>
      </c>
      <c r="J46" s="94">
        <v>1892.8285000000005</v>
      </c>
      <c r="K46" s="94">
        <v>2025.1656799999998</v>
      </c>
      <c r="M46" s="128">
        <f t="shared" si="6"/>
        <v>3.0560194516622684E-2</v>
      </c>
      <c r="N46" s="122">
        <f>(Productos_Exportados!$K46/Productos_Exportados!$J46-1)*100</f>
        <v>6.9915039846451643</v>
      </c>
      <c r="O46" s="110">
        <f>((Productos_Exportados!$K46/Productos_Exportados!$F46)^(1/5)-1)*100</f>
        <v>-1.9400037415221227</v>
      </c>
      <c r="Q46" s="127" t="str">
        <f t="shared" si="8"/>
        <v>Estados Unidos</v>
      </c>
      <c r="R46" s="131">
        <f t="shared" si="9"/>
        <v>3.1174410662235252</v>
      </c>
    </row>
    <row r="47" spans="2:18" s="41" customFormat="1" ht="16.2" customHeight="1">
      <c r="B47" s="118" t="s">
        <v>87</v>
      </c>
      <c r="C47" s="104">
        <v>15443.038920000001</v>
      </c>
      <c r="D47" s="104">
        <v>16554.795420000002</v>
      </c>
      <c r="E47" s="104">
        <v>17824.999430000011</v>
      </c>
      <c r="F47" s="104">
        <v>14329.682550000001</v>
      </c>
      <c r="G47" s="104">
        <v>9631.0980599999948</v>
      </c>
      <c r="H47" s="104">
        <v>8551.0271900000043</v>
      </c>
      <c r="I47" s="104">
        <v>9461.2691900000009</v>
      </c>
      <c r="J47" s="104">
        <v>11728.625510000002</v>
      </c>
      <c r="K47" s="104">
        <v>10127.702980000002</v>
      </c>
      <c r="M47" s="128">
        <f t="shared" si="6"/>
        <v>0.15282926040667413</v>
      </c>
      <c r="N47" s="123">
        <f>(Productos_Exportados!$K47/Productos_Exportados!$J47-1)*100</f>
        <v>-13.649702845700284</v>
      </c>
      <c r="O47" s="105">
        <f>((Productos_Exportados!$K47/Productos_Exportados!$F47)^(1/5)-1)*100</f>
        <v>-6.7057500835891908</v>
      </c>
      <c r="Q47" s="127" t="str">
        <f t="shared" si="8"/>
        <v>Argentina</v>
      </c>
      <c r="R47" s="131">
        <f t="shared" si="9"/>
        <v>3.0560194516622685</v>
      </c>
    </row>
    <row r="48" spans="2:18" s="41" customFormat="1" ht="16.2" customHeight="1">
      <c r="B48" s="119" t="s">
        <v>81</v>
      </c>
      <c r="C48" s="106">
        <f t="shared" ref="C48:K48" si="10">SUBTOTAL(109,C36:C47)</f>
        <v>49151.638730000006</v>
      </c>
      <c r="D48" s="106">
        <f t="shared" si="10"/>
        <v>51572.888180000009</v>
      </c>
      <c r="E48" s="106">
        <f t="shared" si="10"/>
        <v>58838.015960000012</v>
      </c>
      <c r="F48" s="106">
        <f t="shared" si="10"/>
        <v>53025.042130000002</v>
      </c>
      <c r="G48" s="106">
        <f t="shared" si="10"/>
        <v>48815.132830000017</v>
      </c>
      <c r="H48" s="106">
        <f t="shared" si="10"/>
        <v>58553.789340000018</v>
      </c>
      <c r="I48" s="106">
        <f t="shared" si="10"/>
        <v>63616.687879999976</v>
      </c>
      <c r="J48" s="106">
        <f t="shared" si="10"/>
        <v>64567.275840000002</v>
      </c>
      <c r="K48" s="106">
        <f t="shared" si="10"/>
        <v>66268.088669999997</v>
      </c>
      <c r="M48" s="128">
        <f>K48/$K$48</f>
        <v>1</v>
      </c>
      <c r="N48" s="124">
        <f>(Productos_Exportados!$K48/Productos_Exportados!$J48-1)*100</f>
        <v>2.6341715797560727</v>
      </c>
      <c r="O48" s="110">
        <f>((Productos_Exportados!$K48/Productos_Exportados!$F48)^(1/5)-1)*100</f>
        <v>4.5597857046304258</v>
      </c>
      <c r="Q48" s="127" t="str">
        <f t="shared" si="8"/>
        <v>Demás países</v>
      </c>
      <c r="R48" s="131">
        <f t="shared" si="9"/>
        <v>15.282926040667414</v>
      </c>
    </row>
    <row r="49" spans="2:16" s="41" customFormat="1" ht="13.2" customHeight="1">
      <c r="B49" s="92" t="s">
        <v>89</v>
      </c>
      <c r="C49" s="59"/>
      <c r="D49" s="59"/>
      <c r="E49" s="59"/>
      <c r="F49" s="59"/>
      <c r="G49" s="59"/>
      <c r="H49" s="59"/>
      <c r="I49" s="59"/>
      <c r="J49" s="59"/>
      <c r="K49" s="59"/>
      <c r="L49" s="43"/>
      <c r="M49" s="43"/>
      <c r="N49" s="43"/>
      <c r="O49" s="43"/>
      <c r="P49" s="43"/>
    </row>
    <row r="50" spans="2:16" s="41" customFormat="1" ht="13.2" customHeight="1">
      <c r="B50" s="92" t="s">
        <v>131</v>
      </c>
      <c r="C50" s="59"/>
      <c r="D50" s="59"/>
      <c r="E50" s="59"/>
      <c r="F50" s="59"/>
      <c r="G50" s="59"/>
      <c r="H50" s="59"/>
      <c r="I50" s="59"/>
      <c r="J50" s="59"/>
      <c r="K50" s="59"/>
      <c r="L50" s="43"/>
      <c r="M50" s="43"/>
      <c r="N50" s="43"/>
      <c r="O50" s="43"/>
      <c r="P50" s="43"/>
    </row>
    <row r="51" spans="2:16" s="41" customFormat="1" ht="16.5" customHeight="1"/>
    <row r="52" spans="2:16" s="41" customFormat="1" ht="16.5" customHeight="1"/>
    <row r="53" spans="2:16" s="41" customFormat="1" ht="16.5" customHeight="1"/>
    <row r="54" spans="2:16" s="41" customFormat="1" ht="16.5" customHeight="1"/>
    <row r="55" spans="2:16" s="41" customFormat="1" ht="16.5" customHeight="1"/>
    <row r="56" spans="2:16" s="41" customFormat="1" ht="16.5" customHeight="1"/>
    <row r="57" spans="2:16" s="41" customFormat="1" ht="16.5" customHeight="1"/>
    <row r="58" spans="2:16" s="41" customFormat="1" ht="16.5" customHeight="1"/>
    <row r="59" spans="2:16" s="41" customFormat="1" ht="16.5" customHeight="1"/>
    <row r="60" spans="2:16" s="41" customFormat="1" ht="16.5" customHeight="1"/>
    <row r="61" spans="2:16" s="41" customFormat="1" ht="16.5" customHeight="1"/>
    <row r="62" spans="2:16" s="41" customFormat="1" ht="16.5" customHeight="1"/>
    <row r="63" spans="2:16" s="41" customFormat="1" ht="16.5" customHeight="1"/>
    <row r="64" spans="2:16" s="41" customFormat="1" ht="16.5" customHeight="1"/>
    <row r="65" s="41" customFormat="1" ht="16.5" customHeight="1"/>
    <row r="66" s="41" customFormat="1" ht="16.5" customHeight="1"/>
    <row r="67" s="41" customFormat="1" ht="16.5" customHeight="1"/>
    <row r="68" s="41" customFormat="1" ht="16.5" customHeight="1"/>
    <row r="69" s="41" customFormat="1" ht="16.5" customHeight="1"/>
    <row r="70" s="41" customFormat="1" ht="16.5" customHeight="1"/>
    <row r="71" s="41" customFormat="1" ht="16.5" customHeight="1"/>
    <row r="72" s="41" customFormat="1" ht="16.5" customHeight="1"/>
    <row r="73" s="41" customFormat="1" ht="16.5" customHeight="1"/>
    <row r="74" s="41" customFormat="1" ht="16.5" customHeight="1"/>
    <row r="75" s="41" customFormat="1" ht="16.5" customHeight="1"/>
    <row r="76" s="41" customFormat="1" ht="16.5" customHeight="1"/>
    <row r="77" s="41" customFormat="1" ht="16.5" customHeight="1"/>
    <row r="78" s="41" customFormat="1" ht="16.5" customHeight="1"/>
    <row r="79" s="41" customFormat="1" ht="16.5" customHeight="1"/>
    <row r="80" s="41" customFormat="1" ht="16.5" customHeight="1"/>
    <row r="81" s="41" customFormat="1" ht="16.5" customHeight="1"/>
    <row r="82" s="41" customFormat="1" ht="16.5" customHeight="1"/>
    <row r="83" s="41" customFormat="1" ht="16.5" customHeight="1"/>
    <row r="84" s="41" customFormat="1" ht="16.5" customHeight="1"/>
    <row r="85" s="41" customFormat="1" ht="16.5" customHeight="1"/>
    <row r="86" s="41" customFormat="1" ht="16.5" customHeight="1"/>
    <row r="87" s="41" customFormat="1" ht="16.5" customHeight="1"/>
    <row r="88" s="41" customFormat="1" ht="16.5" customHeight="1"/>
    <row r="89" s="41" customFormat="1" ht="16.5" customHeight="1"/>
    <row r="90" s="41" customFormat="1" ht="16.5" customHeight="1"/>
    <row r="91" s="41" customFormat="1" ht="16.5" customHeight="1"/>
    <row r="92" s="41" customFormat="1" ht="16.5" customHeight="1"/>
    <row r="93" s="41" customFormat="1" ht="16.5" customHeight="1"/>
    <row r="94" s="41" customFormat="1" ht="16.5" customHeight="1"/>
    <row r="95" s="41" customFormat="1" ht="16.5" customHeight="1"/>
    <row r="96" s="41" customFormat="1" ht="16.5" customHeight="1"/>
    <row r="97" s="41" customFormat="1" ht="16.5" customHeight="1"/>
    <row r="98" s="41" customFormat="1" ht="16.5" customHeight="1"/>
    <row r="99" s="41" customFormat="1" ht="16.5" customHeight="1"/>
    <row r="100" s="41" customFormat="1" ht="16.5" customHeight="1"/>
    <row r="101" s="41" customFormat="1" ht="16.5" customHeight="1"/>
    <row r="102" s="41" customFormat="1" ht="16.5" customHeight="1"/>
    <row r="103" s="41" customFormat="1" ht="16.5" customHeight="1"/>
    <row r="104" s="41" customFormat="1" ht="16.5" customHeight="1"/>
    <row r="105" s="41" customFormat="1" ht="16.5" customHeight="1"/>
    <row r="106" s="41" customFormat="1" ht="16.5" customHeight="1"/>
    <row r="107" s="41" customFormat="1" ht="16.5" customHeight="1"/>
    <row r="108" s="41" customFormat="1" ht="16.5" customHeight="1"/>
    <row r="109" s="41" customFormat="1" ht="16.5" customHeight="1"/>
    <row r="110" s="41" customFormat="1" ht="16.5" customHeight="1"/>
    <row r="111" s="41" customFormat="1" ht="16.5" customHeight="1"/>
    <row r="112" s="41" customFormat="1" ht="16.5" customHeight="1"/>
    <row r="113" s="41" customFormat="1" ht="16.5" customHeight="1"/>
    <row r="114" s="41" customFormat="1" ht="16.5" customHeight="1"/>
    <row r="115" s="41" customFormat="1" ht="16.5" customHeight="1"/>
    <row r="116" s="41" customFormat="1" ht="16.5" customHeight="1"/>
    <row r="117" s="41" customFormat="1" ht="16.5" customHeight="1"/>
    <row r="118" s="41" customFormat="1" ht="16.5" customHeight="1"/>
    <row r="119" s="41" customFormat="1" ht="16.5" customHeight="1"/>
    <row r="120" s="41" customFormat="1" ht="16.5" customHeight="1"/>
    <row r="121" s="41" customFormat="1" ht="16.5" customHeight="1"/>
    <row r="122" s="41" customFormat="1" ht="16.5" customHeight="1"/>
    <row r="123" s="41" customFormat="1" ht="16.5" customHeight="1"/>
    <row r="124" s="41" customFormat="1" ht="16.5" customHeight="1"/>
    <row r="125" s="41" customFormat="1" ht="16.5" customHeight="1"/>
    <row r="126" s="41" customFormat="1" ht="16.5" customHeight="1"/>
    <row r="127" s="41" customFormat="1" ht="16.5" customHeight="1"/>
    <row r="128" s="41" customFormat="1" ht="16.5" customHeight="1"/>
    <row r="129" s="41" customFormat="1" ht="16.5" customHeight="1"/>
    <row r="130" s="41" customFormat="1" ht="16.5" customHeight="1"/>
    <row r="131" s="41" customFormat="1" ht="16.5" customHeight="1"/>
    <row r="132" s="41" customFormat="1" ht="16.5" customHeight="1"/>
    <row r="133" s="41" customFormat="1" ht="16.5" customHeight="1"/>
    <row r="134" s="41" customFormat="1" ht="16.5" customHeight="1"/>
    <row r="135" s="41" customFormat="1" ht="16.5" customHeight="1"/>
    <row r="136" s="41" customFormat="1" ht="16.5" customHeight="1"/>
    <row r="137" s="41" customFormat="1" ht="16.5" customHeight="1"/>
    <row r="138" s="41" customFormat="1" ht="16.5" customHeight="1"/>
    <row r="139" s="41" customFormat="1" ht="16.5" customHeight="1"/>
    <row r="140" s="41" customFormat="1" ht="16.5" customHeight="1"/>
    <row r="141" s="41" customFormat="1" ht="16.5" customHeight="1"/>
    <row r="142" s="41" customFormat="1" ht="16.5" customHeight="1"/>
    <row r="143" s="41" customFormat="1" ht="16.5" customHeight="1"/>
    <row r="144" s="41" customFormat="1" ht="16.5" customHeight="1"/>
    <row r="145" s="41" customFormat="1" ht="16.5" customHeight="1"/>
    <row r="146" s="41" customFormat="1" ht="16.5" customHeight="1"/>
    <row r="147" s="41" customFormat="1" ht="16.5" customHeight="1"/>
    <row r="148" s="41" customFormat="1" ht="16.5" customHeight="1"/>
    <row r="149" s="41" customFormat="1" ht="16.5" customHeight="1"/>
    <row r="150" s="41" customFormat="1" ht="16.5" customHeight="1"/>
    <row r="151" s="41" customFormat="1" ht="16.5" customHeight="1"/>
    <row r="152" s="41" customFormat="1" ht="16.5" customHeight="1"/>
    <row r="153" s="41" customFormat="1" ht="16.5" customHeight="1"/>
    <row r="154" s="41" customFormat="1" ht="16.5" customHeight="1"/>
    <row r="155" s="41" customFormat="1" ht="16.5" customHeight="1"/>
    <row r="156" s="41" customFormat="1" ht="16.5" customHeight="1"/>
    <row r="157" s="41" customFormat="1" ht="16.5" customHeight="1"/>
    <row r="158" s="41" customFormat="1" ht="16.5" customHeight="1"/>
    <row r="159" s="41" customFormat="1" ht="16.5" customHeight="1"/>
    <row r="160" s="41" customFormat="1" ht="16.5" customHeight="1"/>
    <row r="161" s="41" customFormat="1" ht="16.5" customHeight="1"/>
    <row r="162" s="41" customFormat="1" ht="16.5" customHeight="1"/>
    <row r="163" s="41" customFormat="1" ht="16.5" customHeight="1"/>
    <row r="164" s="41" customFormat="1" ht="16.5" customHeight="1"/>
    <row r="165" s="41" customFormat="1" ht="16.5" customHeight="1"/>
    <row r="166" s="41" customFormat="1" ht="16.5" customHeight="1"/>
    <row r="167" s="41" customFormat="1" ht="16.5" customHeight="1"/>
    <row r="168" s="41" customFormat="1" ht="16.5" customHeight="1"/>
    <row r="169" s="41" customFormat="1" ht="16.5" customHeight="1"/>
    <row r="170" s="41" customFormat="1" ht="16.5" customHeight="1"/>
    <row r="171" s="41" customFormat="1" ht="16.5" customHeight="1"/>
    <row r="172" s="41" customFormat="1" ht="16.5" customHeight="1"/>
    <row r="173" s="41" customFormat="1" ht="16.5" customHeight="1"/>
    <row r="174" s="41" customFormat="1" ht="16.5" customHeight="1"/>
    <row r="175" s="41" customFormat="1" ht="16.5" customHeight="1"/>
    <row r="176" s="41" customFormat="1" ht="16.5" customHeight="1"/>
    <row r="177" s="41" customFormat="1" ht="16.5" customHeight="1"/>
    <row r="178" s="41" customFormat="1" ht="16.5" customHeight="1"/>
    <row r="179" s="41" customFormat="1" ht="16.5" customHeight="1"/>
    <row r="180" s="41" customFormat="1" ht="16.5" customHeight="1"/>
    <row r="181" s="41" customFormat="1" ht="16.5" customHeight="1"/>
    <row r="182" s="41" customFormat="1" ht="16.5" customHeight="1"/>
    <row r="183" s="41" customFormat="1" ht="16.5" customHeight="1"/>
    <row r="184" s="41" customFormat="1" ht="16.5" customHeight="1"/>
    <row r="185" s="41" customFormat="1" ht="16.5" customHeight="1"/>
    <row r="186" s="41" customFormat="1" ht="16.5" customHeight="1"/>
    <row r="187" s="41" customFormat="1" ht="16.5" customHeight="1"/>
    <row r="188" s="41" customFormat="1" ht="16.5" customHeight="1"/>
    <row r="189" s="41" customFormat="1" ht="16.5" customHeight="1"/>
    <row r="190" s="41" customFormat="1" ht="16.5" customHeight="1"/>
    <row r="191" s="41" customFormat="1" ht="16.5" customHeight="1"/>
    <row r="192" s="41" customFormat="1" ht="16.5" customHeight="1"/>
    <row r="193" s="41" customFormat="1" ht="16.5" customHeight="1"/>
    <row r="194" s="41" customFormat="1" ht="16.5" customHeight="1"/>
    <row r="195" s="41" customFormat="1" ht="16.5" customHeight="1"/>
    <row r="196" s="41" customFormat="1" ht="16.5" customHeight="1"/>
    <row r="197" s="41" customFormat="1" ht="16.5" customHeight="1"/>
    <row r="198" s="41" customFormat="1" ht="16.5" customHeight="1"/>
    <row r="199" s="41" customFormat="1" ht="16.5" customHeight="1"/>
    <row r="200" s="41" customFormat="1" ht="16.5" customHeight="1"/>
    <row r="201" s="41" customFormat="1" ht="16.5" customHeight="1"/>
    <row r="202" s="41" customFormat="1" ht="16.5" customHeight="1"/>
    <row r="203" s="41" customFormat="1" ht="16.5" customHeight="1"/>
    <row r="204" s="41" customFormat="1" ht="16.5" customHeight="1"/>
    <row r="205" s="41" customFormat="1" ht="16.5" customHeight="1"/>
    <row r="206" s="41" customFormat="1" ht="16.5" customHeight="1"/>
    <row r="207" s="41" customFormat="1" ht="16.5" customHeight="1"/>
    <row r="208" s="41" customFormat="1" ht="16.5" customHeight="1"/>
    <row r="209" s="41" customFormat="1" ht="16.5" customHeight="1"/>
    <row r="210" s="41" customFormat="1" ht="16.5" customHeight="1"/>
    <row r="211" s="41" customFormat="1" ht="16.5" customHeight="1"/>
    <row r="212" s="41" customFormat="1" ht="16.5" customHeight="1"/>
    <row r="213" s="41" customFormat="1" ht="16.5" customHeight="1"/>
    <row r="214" s="41" customFormat="1" ht="16.5" customHeight="1"/>
    <row r="215" s="41" customFormat="1" ht="16.5" customHeight="1"/>
    <row r="216" s="41" customFormat="1" ht="16.5" customHeight="1"/>
    <row r="217" s="41" customFormat="1" ht="16.5" customHeight="1"/>
    <row r="218" s="41" customFormat="1" ht="16.5" customHeight="1"/>
    <row r="219" s="41" customFormat="1" ht="16.5" customHeight="1"/>
    <row r="220" s="41" customFormat="1" ht="16.5" customHeight="1"/>
    <row r="221" s="41" customFormat="1" ht="16.5" customHeight="1"/>
    <row r="222" s="41" customFormat="1" ht="16.5" customHeight="1"/>
    <row r="223" s="41" customFormat="1" ht="16.5" customHeight="1"/>
    <row r="224" s="41" customFormat="1" ht="16.5" customHeight="1"/>
    <row r="225" s="41" customFormat="1" ht="16.5" customHeight="1"/>
    <row r="226" s="41" customFormat="1" ht="16.5" customHeight="1"/>
    <row r="227" s="41" customFormat="1" ht="16.5" customHeight="1"/>
    <row r="228" s="41" customFormat="1" ht="16.5" customHeight="1"/>
    <row r="229" s="41" customFormat="1" ht="16.5" customHeight="1"/>
    <row r="230" s="41" customFormat="1" ht="16.5" customHeight="1"/>
    <row r="231" s="41" customFormat="1" ht="16.5" customHeight="1"/>
    <row r="232" s="41" customFormat="1" ht="16.5" customHeight="1"/>
    <row r="233" s="41" customFormat="1" ht="16.5" customHeight="1"/>
    <row r="234" s="41" customFormat="1" ht="16.5" customHeight="1"/>
    <row r="235" s="41" customFormat="1" ht="16.5" customHeight="1"/>
    <row r="236" s="41" customFormat="1" ht="16.5" customHeight="1"/>
    <row r="237" s="41" customFormat="1" ht="16.5" customHeight="1"/>
    <row r="238" s="41" customFormat="1" ht="16.5" customHeight="1"/>
    <row r="239" s="41" customFormat="1" ht="16.5" customHeight="1"/>
    <row r="240" s="41" customFormat="1" ht="16.5" customHeight="1"/>
    <row r="241" s="41" customFormat="1" ht="16.5" customHeight="1"/>
    <row r="242" s="41" customFormat="1" ht="16.5" customHeight="1"/>
    <row r="243" s="41" customFormat="1" ht="16.5" customHeight="1"/>
    <row r="244" s="41" customFormat="1" ht="16.5" customHeight="1"/>
    <row r="245" s="41" customFormat="1" ht="16.5" customHeight="1"/>
    <row r="246" s="41" customFormat="1" ht="16.5" customHeight="1"/>
  </sheetData>
  <sortState ref="X4:Y14">
    <sortCondition descending="1" ref="Y4:Y14"/>
  </sortState>
  <pageMargins left="0.7" right="0.7" top="0.75" bottom="0.75" header="0.3" footer="0.3"/>
  <pageSetup paperSize="9" orientation="portrait" r:id="rId1"/>
  <ignoredErrors>
    <ignoredError sqref="A4:A13 C35:K35 C3:K3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3109993-6FCE-4FBD-86DB-0D897A64116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M4:M15</xm:sqref>
        </x14:conditionalFormatting>
        <x14:conditionalFormatting xmlns:xm="http://schemas.microsoft.com/office/excel/2006/main">
          <x14:cfRule type="iconSet" priority="4" id="{7A5B9372-9488-4C04-94C6-B0AC7CBA1AC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M36</xm:sqref>
        </x14:conditionalFormatting>
        <x14:conditionalFormatting xmlns:xm="http://schemas.microsoft.com/office/excel/2006/main">
          <x14:cfRule type="iconSet" priority="2" id="{7D63C0F3-1B59-462E-A028-6B2DCE85BC7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M37:M47</xm:sqref>
        </x14:conditionalFormatting>
        <x14:conditionalFormatting xmlns:xm="http://schemas.microsoft.com/office/excel/2006/main">
          <x14:cfRule type="iconSet" priority="1" id="{06092D82-9A27-4AFE-B3D6-5BA85B2FF61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/>
  </sheetViews>
  <sheetFormatPr baseColWidth="10" defaultRowHeight="14.4"/>
  <cols>
    <col min="1" max="1" width="9.109375" customWidth="1"/>
    <col min="2" max="2" width="8.5546875" customWidth="1"/>
    <col min="3" max="3" width="10.21875" customWidth="1"/>
    <col min="4" max="4" width="12.33203125" customWidth="1"/>
    <col min="5" max="5" width="6.21875" customWidth="1"/>
    <col min="6" max="6" width="11.5546875" customWidth="1"/>
    <col min="13" max="13" width="11.88671875" customWidth="1"/>
    <col min="14" max="14" width="2.44140625" style="49" customWidth="1"/>
    <col min="15" max="15" width="16" customWidth="1"/>
    <col min="16" max="19" width="7.77734375" customWidth="1"/>
    <col min="21" max="21" width="2.109375" style="49" customWidth="1"/>
  </cols>
  <sheetData>
    <row r="1" spans="1:19">
      <c r="O1" s="1" t="s">
        <v>227</v>
      </c>
    </row>
    <row r="2" spans="1:19">
      <c r="O2" s="1" t="s">
        <v>3</v>
      </c>
    </row>
    <row r="4" spans="1:19">
      <c r="B4" s="4" t="s">
        <v>218</v>
      </c>
    </row>
    <row r="5" spans="1:19" ht="26.4" customHeight="1">
      <c r="A5" s="183" t="s">
        <v>130</v>
      </c>
      <c r="B5" s="56" t="s">
        <v>127</v>
      </c>
      <c r="C5" s="136" t="s">
        <v>126</v>
      </c>
      <c r="D5" s="56" t="s">
        <v>123</v>
      </c>
      <c r="E5" s="56" t="s">
        <v>124</v>
      </c>
      <c r="O5" s="1" t="s">
        <v>104</v>
      </c>
      <c r="P5" s="133">
        <v>2018</v>
      </c>
      <c r="Q5" s="133">
        <v>2019</v>
      </c>
      <c r="R5" s="133">
        <v>2020</v>
      </c>
      <c r="S5" s="191" t="s">
        <v>283</v>
      </c>
    </row>
    <row r="6" spans="1:19">
      <c r="A6" s="171"/>
      <c r="B6" s="2">
        <v>2005</v>
      </c>
      <c r="C6" s="97">
        <f t="shared" ref="C6:C9" si="0">+D6/1000000</f>
        <v>285.03932645499992</v>
      </c>
      <c r="D6" s="8">
        <v>285039326.45499992</v>
      </c>
      <c r="E6" s="58" t="s">
        <v>128</v>
      </c>
      <c r="O6" t="s">
        <v>219</v>
      </c>
      <c r="P6" s="97">
        <v>126.02572705300027</v>
      </c>
      <c r="Q6" s="97">
        <v>123.32665182699998</v>
      </c>
      <c r="R6" s="97">
        <v>178.19295152700028</v>
      </c>
      <c r="S6" s="54">
        <f>+R6/Q6*100-100</f>
        <v>44.488599088026461</v>
      </c>
    </row>
    <row r="7" spans="1:19">
      <c r="A7" s="171"/>
      <c r="B7" s="2">
        <v>2006</v>
      </c>
      <c r="C7" s="97">
        <f t="shared" si="0"/>
        <v>333.8892097220002</v>
      </c>
      <c r="D7" s="8">
        <v>333889209.72200018</v>
      </c>
      <c r="E7" s="5">
        <f t="shared" ref="E7:E10" si="1">+C7/C6*100-100</f>
        <v>17.137945094994606</v>
      </c>
      <c r="O7" t="s">
        <v>220</v>
      </c>
      <c r="P7" s="97">
        <v>63.826910177999963</v>
      </c>
      <c r="Q7" s="97">
        <v>83.298562678999943</v>
      </c>
      <c r="R7" s="97">
        <v>158.66025574</v>
      </c>
      <c r="S7" s="54">
        <f t="shared" ref="S7:S18" si="2">+R7/Q7*100-100</f>
        <v>90.471780829417838</v>
      </c>
    </row>
    <row r="8" spans="1:19">
      <c r="A8" s="171"/>
      <c r="B8" s="2">
        <v>2007</v>
      </c>
      <c r="C8" s="97">
        <f t="shared" si="0"/>
        <v>374.76569826899976</v>
      </c>
      <c r="D8" s="8">
        <v>374765698.26899976</v>
      </c>
      <c r="E8" s="5">
        <f t="shared" si="1"/>
        <v>12.242530563067234</v>
      </c>
      <c r="O8" t="s">
        <v>210</v>
      </c>
      <c r="P8" s="97">
        <v>107.46664145699997</v>
      </c>
      <c r="Q8" s="97">
        <v>145.2277087639994</v>
      </c>
      <c r="R8" s="97">
        <v>91.51378442599983</v>
      </c>
      <c r="S8" s="54">
        <f t="shared" si="2"/>
        <v>-36.986002736768889</v>
      </c>
    </row>
    <row r="9" spans="1:19">
      <c r="A9" s="171"/>
      <c r="B9" s="2">
        <v>2008</v>
      </c>
      <c r="C9" s="97">
        <f t="shared" si="0"/>
        <v>489.33302271200017</v>
      </c>
      <c r="D9" s="8">
        <v>489333022.71200019</v>
      </c>
      <c r="E9" s="5">
        <f t="shared" si="1"/>
        <v>30.57038703706715</v>
      </c>
      <c r="O9" t="s">
        <v>209</v>
      </c>
      <c r="P9" s="97">
        <v>49.22443134800001</v>
      </c>
      <c r="Q9" s="97">
        <v>58.366952677000064</v>
      </c>
      <c r="R9" s="97">
        <v>74.609565903000018</v>
      </c>
      <c r="S9" s="54">
        <f t="shared" si="2"/>
        <v>27.828441405680039</v>
      </c>
    </row>
    <row r="10" spans="1:19">
      <c r="A10" s="171"/>
      <c r="B10" s="2">
        <v>2009</v>
      </c>
      <c r="C10" s="97">
        <f>+D10/1000000</f>
        <v>546.06184960400026</v>
      </c>
      <c r="D10" s="8">
        <v>546061849.60400021</v>
      </c>
      <c r="E10" s="5">
        <f t="shared" si="1"/>
        <v>11.593091873831725</v>
      </c>
      <c r="O10" t="s">
        <v>221</v>
      </c>
      <c r="P10" s="97">
        <v>59.094934112000033</v>
      </c>
      <c r="Q10" s="97">
        <v>65.704922074999985</v>
      </c>
      <c r="R10" s="97">
        <v>71.517833144000008</v>
      </c>
      <c r="S10" s="54">
        <f t="shared" si="2"/>
        <v>8.8469948451727447</v>
      </c>
    </row>
    <row r="11" spans="1:19">
      <c r="A11" s="171"/>
      <c r="B11" s="2">
        <v>2010</v>
      </c>
      <c r="C11" s="97">
        <f t="shared" ref="C11:C21" si="3">+D11/1000000</f>
        <v>629.71069149299979</v>
      </c>
      <c r="D11" s="8">
        <v>629710691.49299979</v>
      </c>
      <c r="E11" s="5">
        <f>+C11/C10*100-100</f>
        <v>15.31856546097498</v>
      </c>
      <c r="O11" t="s">
        <v>202</v>
      </c>
      <c r="P11" s="97">
        <v>55.220097000000031</v>
      </c>
      <c r="Q11" s="97">
        <v>53.482711930000008</v>
      </c>
      <c r="R11" s="97">
        <v>60.563564181000011</v>
      </c>
      <c r="S11" s="54">
        <f t="shared" si="2"/>
        <v>13.239516089362979</v>
      </c>
    </row>
    <row r="12" spans="1:19">
      <c r="A12" s="171"/>
      <c r="B12" s="2">
        <v>2011</v>
      </c>
      <c r="C12" s="97">
        <f t="shared" si="3"/>
        <v>654.87095082100052</v>
      </c>
      <c r="D12" s="8">
        <v>654870950.82100058</v>
      </c>
      <c r="E12" s="5">
        <f t="shared" ref="E12:E20" si="4">+C12/C11*100-100</f>
        <v>3.9955267820445499</v>
      </c>
      <c r="O12" t="s">
        <v>222</v>
      </c>
      <c r="P12" s="97">
        <v>47.972157501999931</v>
      </c>
      <c r="Q12" s="97">
        <v>52.242360464999877</v>
      </c>
      <c r="R12" s="97">
        <v>56.516419852999945</v>
      </c>
      <c r="S12" s="54">
        <f t="shared" si="2"/>
        <v>8.1812141525716413</v>
      </c>
    </row>
    <row r="13" spans="1:19">
      <c r="A13" s="184">
        <v>44258</v>
      </c>
      <c r="B13" s="2">
        <v>2012</v>
      </c>
      <c r="C13" s="97">
        <f t="shared" si="3"/>
        <v>713.86582114700059</v>
      </c>
      <c r="D13" s="8">
        <v>713865821.14700055</v>
      </c>
      <c r="E13" s="5">
        <f t="shared" si="4"/>
        <v>9.0086253256522042</v>
      </c>
      <c r="O13" t="s">
        <v>223</v>
      </c>
      <c r="P13" s="97">
        <v>23.746417200999986</v>
      </c>
      <c r="Q13" s="97">
        <v>37.178346270000027</v>
      </c>
      <c r="R13" s="97">
        <v>45.288935744999975</v>
      </c>
      <c r="S13" s="54">
        <f t="shared" si="2"/>
        <v>21.815358370430133</v>
      </c>
    </row>
    <row r="14" spans="1:19">
      <c r="A14" s="184">
        <v>44258</v>
      </c>
      <c r="B14" s="2">
        <v>2013</v>
      </c>
      <c r="C14" s="97">
        <f t="shared" si="3"/>
        <v>817.2097096309999</v>
      </c>
      <c r="D14" s="8">
        <v>817209709.63099992</v>
      </c>
      <c r="E14" s="5">
        <f t="shared" si="4"/>
        <v>14.47665449481137</v>
      </c>
      <c r="O14" t="s">
        <v>224</v>
      </c>
      <c r="P14" s="97">
        <v>38.330785140999993</v>
      </c>
      <c r="Q14" s="97">
        <v>19.145900816999998</v>
      </c>
      <c r="R14" s="97">
        <v>41.643773390999996</v>
      </c>
      <c r="S14" s="54">
        <f t="shared" si="2"/>
        <v>117.50751656471405</v>
      </c>
    </row>
    <row r="15" spans="1:19">
      <c r="A15" s="184">
        <v>44258</v>
      </c>
      <c r="B15" s="2">
        <v>2014</v>
      </c>
      <c r="C15" s="97">
        <f t="shared" si="3"/>
        <v>826.00611011300191</v>
      </c>
      <c r="D15" s="8">
        <v>826006110.11300194</v>
      </c>
      <c r="E15" s="5">
        <f t="shared" si="4"/>
        <v>1.0763945139582205</v>
      </c>
      <c r="O15" t="s">
        <v>225</v>
      </c>
      <c r="P15" s="97">
        <v>39.976399119999996</v>
      </c>
      <c r="Q15" s="97">
        <v>41.948181604999945</v>
      </c>
      <c r="R15" s="97">
        <v>41.339502381999942</v>
      </c>
      <c r="S15" s="54">
        <f t="shared" si="2"/>
        <v>-1.4510264800785819</v>
      </c>
    </row>
    <row r="16" spans="1:19">
      <c r="A16" s="184">
        <v>44258</v>
      </c>
      <c r="B16" s="3">
        <v>2015</v>
      </c>
      <c r="C16" s="97">
        <f t="shared" si="3"/>
        <v>922.098567674008</v>
      </c>
      <c r="D16" s="8">
        <v>922098567.67400801</v>
      </c>
      <c r="E16" s="5">
        <f t="shared" si="4"/>
        <v>11.633383383551504</v>
      </c>
      <c r="O16" t="s">
        <v>226</v>
      </c>
      <c r="P16" s="97">
        <v>33.204381360000021</v>
      </c>
      <c r="Q16" s="97">
        <v>28.107544887999996</v>
      </c>
      <c r="R16" s="97">
        <v>33.867081485</v>
      </c>
      <c r="S16" s="54">
        <f t="shared" si="2"/>
        <v>20.491069639664389</v>
      </c>
    </row>
    <row r="17" spans="1:19">
      <c r="A17" s="184">
        <v>44258</v>
      </c>
      <c r="B17" s="2">
        <v>2016</v>
      </c>
      <c r="C17" s="97">
        <f t="shared" si="3"/>
        <v>883.66531198500456</v>
      </c>
      <c r="D17" s="8">
        <v>883665311.98500454</v>
      </c>
      <c r="E17" s="5">
        <f t="shared" si="4"/>
        <v>-4.1680203219435867</v>
      </c>
      <c r="O17" t="s">
        <v>80</v>
      </c>
      <c r="P17" s="97">
        <v>256.40572525599998</v>
      </c>
      <c r="Q17" s="97">
        <v>257.44955360099999</v>
      </c>
      <c r="R17" s="97">
        <v>283.96504906299998</v>
      </c>
      <c r="S17" s="54">
        <f t="shared" si="2"/>
        <v>10.299297509404198</v>
      </c>
    </row>
    <row r="18" spans="1:19">
      <c r="A18" s="184">
        <v>44258</v>
      </c>
      <c r="B18" s="2">
        <v>2017</v>
      </c>
      <c r="C18" s="97">
        <f t="shared" si="3"/>
        <v>791.80620288100295</v>
      </c>
      <c r="D18" s="8">
        <v>791806202.8810029</v>
      </c>
      <c r="E18" s="5">
        <f t="shared" si="4"/>
        <v>-10.395237637840012</v>
      </c>
      <c r="O18" t="s">
        <v>82</v>
      </c>
      <c r="P18" s="97">
        <f>SUM(P6:P17)</f>
        <v>900.49460672800024</v>
      </c>
      <c r="Q18" s="97">
        <f t="shared" ref="Q18:R18" si="5">SUM(Q6:Q17)</f>
        <v>965.47939759799942</v>
      </c>
      <c r="R18" s="97">
        <f t="shared" si="5"/>
        <v>1137.6787168399999</v>
      </c>
      <c r="S18" s="54">
        <f t="shared" si="2"/>
        <v>17.835628566535178</v>
      </c>
    </row>
    <row r="19" spans="1:19">
      <c r="A19" s="184">
        <v>44258</v>
      </c>
      <c r="B19" s="3">
        <v>2018</v>
      </c>
      <c r="C19" s="97">
        <f t="shared" si="3"/>
        <v>900.49460672800001</v>
      </c>
      <c r="D19" s="8">
        <v>900494606.72800004</v>
      </c>
      <c r="E19" s="5">
        <f t="shared" si="4"/>
        <v>13.726642131816106</v>
      </c>
      <c r="Q19" s="6"/>
      <c r="R19" s="6"/>
    </row>
    <row r="20" spans="1:19">
      <c r="A20" s="184">
        <v>44258</v>
      </c>
      <c r="B20" s="2">
        <v>2019</v>
      </c>
      <c r="C20" s="97">
        <f t="shared" si="3"/>
        <v>965.4793975980042</v>
      </c>
      <c r="D20" s="8">
        <v>965479397.59800422</v>
      </c>
      <c r="E20" s="5">
        <f t="shared" si="4"/>
        <v>7.2165663608058992</v>
      </c>
      <c r="Q20" s="6"/>
      <c r="R20" s="6"/>
    </row>
    <row r="21" spans="1:19">
      <c r="A21" s="184">
        <v>44258</v>
      </c>
      <c r="B21" s="2">
        <v>2020</v>
      </c>
      <c r="C21" s="97">
        <f t="shared" si="3"/>
        <v>1137.6787168399892</v>
      </c>
      <c r="D21" s="8">
        <v>1137678716.8399892</v>
      </c>
      <c r="E21" s="5">
        <f>+C21/C20*100-100</f>
        <v>17.835628566533487</v>
      </c>
      <c r="O21" s="1" t="s">
        <v>103</v>
      </c>
      <c r="P21" s="133">
        <v>2020</v>
      </c>
    </row>
    <row r="22" spans="1:19">
      <c r="G22" s="138" t="s">
        <v>213</v>
      </c>
      <c r="O22" t="str">
        <f>+O6</f>
        <v>China</v>
      </c>
      <c r="P22" s="48">
        <f>+R6/$R$18*100</f>
        <v>15.662853570992914</v>
      </c>
    </row>
    <row r="23" spans="1:19">
      <c r="O23" t="str">
        <f>+O7</f>
        <v>India</v>
      </c>
      <c r="P23" s="48">
        <f>+R7/$R$18*100</f>
        <v>13.945963248806523</v>
      </c>
    </row>
    <row r="24" spans="1:19">
      <c r="O24" t="str">
        <f>+O8</f>
        <v>Estados Unidos</v>
      </c>
      <c r="P24" s="48">
        <f>+R8/$R$18*100</f>
        <v>8.0439040540537849</v>
      </c>
    </row>
    <row r="25" spans="1:19">
      <c r="O25" t="str">
        <f>+O9</f>
        <v>Mexico</v>
      </c>
      <c r="P25" s="48">
        <f>+R9/$R$18*100</f>
        <v>6.558052356840645</v>
      </c>
    </row>
    <row r="26" spans="1:19">
      <c r="B26" s="7" t="s">
        <v>212</v>
      </c>
      <c r="O26" t="str">
        <f>+O10</f>
        <v>Alemania</v>
      </c>
      <c r="P26" s="48">
        <f>+R10/$R$18*100</f>
        <v>6.2862943716348072</v>
      </c>
    </row>
    <row r="27" spans="1:19">
      <c r="A27" s="183" t="s">
        <v>130</v>
      </c>
      <c r="B27" s="56" t="s">
        <v>127</v>
      </c>
      <c r="C27" s="56" t="s">
        <v>125</v>
      </c>
      <c r="D27" s="56" t="s">
        <v>129</v>
      </c>
      <c r="E27" t="s">
        <v>124</v>
      </c>
      <c r="O27" t="s">
        <v>88</v>
      </c>
      <c r="P27" s="48">
        <f>100-SUM(P22:P26)</f>
        <v>49.502932397671323</v>
      </c>
    </row>
    <row r="28" spans="1:19">
      <c r="A28" s="171"/>
      <c r="B28" s="2">
        <v>2005</v>
      </c>
      <c r="C28" s="97">
        <f t="shared" ref="C28:C34" si="6">+D28/1000000</f>
        <v>19.894625779999934</v>
      </c>
      <c r="D28" s="8">
        <v>19894625.779999934</v>
      </c>
      <c r="E28" s="58" t="s">
        <v>128</v>
      </c>
    </row>
    <row r="29" spans="1:19">
      <c r="A29" s="171"/>
      <c r="B29" s="2">
        <v>2006</v>
      </c>
      <c r="C29" s="97">
        <f t="shared" si="6"/>
        <v>23.748129210000005</v>
      </c>
      <c r="D29" s="8">
        <v>23748129.210000005</v>
      </c>
      <c r="E29" s="5">
        <f t="shared" ref="E29:E35" si="7">+C29/C28*100-100</f>
        <v>19.369569815552893</v>
      </c>
    </row>
    <row r="30" spans="1:19">
      <c r="A30" s="171"/>
      <c r="B30" s="2">
        <v>2007</v>
      </c>
      <c r="C30" s="97">
        <f t="shared" si="6"/>
        <v>27.807254059999945</v>
      </c>
      <c r="D30" s="8">
        <v>27807254.059999947</v>
      </c>
      <c r="E30" s="5">
        <f t="shared" si="7"/>
        <v>17.092398370018543</v>
      </c>
    </row>
    <row r="31" spans="1:19">
      <c r="A31" s="171"/>
      <c r="B31" s="2">
        <v>2008</v>
      </c>
      <c r="C31" s="97">
        <f t="shared" si="6"/>
        <v>33.22560889000053</v>
      </c>
      <c r="D31" s="8">
        <v>33225608.89000053</v>
      </c>
      <c r="E31" s="5">
        <f t="shared" si="7"/>
        <v>19.48540053005361</v>
      </c>
    </row>
    <row r="32" spans="1:19">
      <c r="A32" s="171"/>
      <c r="B32" s="2">
        <v>2009</v>
      </c>
      <c r="C32" s="97">
        <f t="shared" si="6"/>
        <v>28.343120370000126</v>
      </c>
      <c r="D32" s="8">
        <v>28343120.370000124</v>
      </c>
      <c r="E32" s="5">
        <f t="shared" si="7"/>
        <v>-14.694955737800854</v>
      </c>
    </row>
    <row r="33" spans="1:15">
      <c r="A33" s="171"/>
      <c r="B33" s="2">
        <v>2010</v>
      </c>
      <c r="C33" s="97">
        <f t="shared" si="6"/>
        <v>38.367679750000413</v>
      </c>
      <c r="D33" s="8">
        <v>38367679.75000041</v>
      </c>
      <c r="E33" s="5">
        <f t="shared" si="7"/>
        <v>35.36858062604432</v>
      </c>
    </row>
    <row r="34" spans="1:15">
      <c r="A34" s="171"/>
      <c r="B34" s="2">
        <v>2011</v>
      </c>
      <c r="C34" s="97">
        <f t="shared" si="6"/>
        <v>35.913574730000484</v>
      </c>
      <c r="D34" s="8">
        <v>35913574.730000481</v>
      </c>
      <c r="E34" s="5">
        <f t="shared" si="7"/>
        <v>-6.3962820686333117</v>
      </c>
    </row>
    <row r="35" spans="1:15">
      <c r="A35" s="184">
        <v>44258</v>
      </c>
      <c r="B35" s="2">
        <v>2012</v>
      </c>
      <c r="C35" s="97">
        <f>+D35/1000000</f>
        <v>42.138817354999922</v>
      </c>
      <c r="D35" s="8">
        <v>42138817.354999922</v>
      </c>
      <c r="E35" s="5">
        <f t="shared" si="7"/>
        <v>17.333954282749716</v>
      </c>
      <c r="G35" s="137"/>
    </row>
    <row r="36" spans="1:15">
      <c r="A36" s="184">
        <v>44258</v>
      </c>
      <c r="B36" s="2">
        <v>2013</v>
      </c>
      <c r="C36" s="97">
        <f>+D36/1000000</f>
        <v>43.754243961999833</v>
      </c>
      <c r="D36" s="8">
        <v>43754243.961999834</v>
      </c>
      <c r="E36" s="5">
        <f t="shared" ref="E36:E42" si="8">+C36/C35*100-100</f>
        <v>3.8335831625047518</v>
      </c>
    </row>
    <row r="37" spans="1:15">
      <c r="A37" s="184">
        <v>44258</v>
      </c>
      <c r="B37" s="2">
        <v>2014</v>
      </c>
      <c r="C37" s="97">
        <f t="shared" ref="C37:C43" si="9">+D37/1000000</f>
        <v>44.230203476999861</v>
      </c>
      <c r="D37" s="8">
        <v>44230203.476999864</v>
      </c>
      <c r="E37" s="5">
        <f t="shared" si="8"/>
        <v>1.0878019407977888</v>
      </c>
    </row>
    <row r="38" spans="1:15">
      <c r="A38" s="184">
        <v>44258</v>
      </c>
      <c r="B38" s="2">
        <v>2015</v>
      </c>
      <c r="C38" s="97">
        <f t="shared" si="9"/>
        <v>48.55950954700009</v>
      </c>
      <c r="D38" s="8">
        <v>48559509.547000088</v>
      </c>
      <c r="E38" s="5">
        <f t="shared" si="8"/>
        <v>9.7881215315943848</v>
      </c>
    </row>
    <row r="39" spans="1:15">
      <c r="A39" s="184">
        <v>44258</v>
      </c>
      <c r="B39" s="2">
        <v>2016</v>
      </c>
      <c r="C39" s="97">
        <f t="shared" si="9"/>
        <v>51.558152314999766</v>
      </c>
      <c r="D39" s="8">
        <v>51558152.314999767</v>
      </c>
      <c r="E39" s="5">
        <f t="shared" si="8"/>
        <v>6.1751916277023469</v>
      </c>
    </row>
    <row r="40" spans="1:15">
      <c r="A40" s="184">
        <v>44258</v>
      </c>
      <c r="B40" s="2">
        <v>2017</v>
      </c>
      <c r="C40" s="97">
        <f t="shared" si="9"/>
        <v>54.995000555999653</v>
      </c>
      <c r="D40" s="8">
        <v>54995000.555999652</v>
      </c>
      <c r="E40" s="5">
        <f t="shared" si="8"/>
        <v>6.6659647149535317</v>
      </c>
    </row>
    <row r="41" spans="1:15">
      <c r="A41" s="184">
        <v>44258</v>
      </c>
      <c r="B41" s="2">
        <v>2018</v>
      </c>
      <c r="C41" s="97">
        <f t="shared" si="9"/>
        <v>59.442557115000064</v>
      </c>
      <c r="D41" s="8">
        <v>59442557.115000062</v>
      </c>
      <c r="E41" s="5">
        <f t="shared" si="8"/>
        <v>8.0872015893001219</v>
      </c>
    </row>
    <row r="42" spans="1:15">
      <c r="A42" s="184">
        <v>44258</v>
      </c>
      <c r="B42" s="2">
        <v>2019</v>
      </c>
      <c r="C42" s="97">
        <f t="shared" si="9"/>
        <v>59.648812090999925</v>
      </c>
      <c r="D42" s="8">
        <v>59648812.090999924</v>
      </c>
      <c r="E42" s="5">
        <f t="shared" si="8"/>
        <v>0.34698200415709834</v>
      </c>
    </row>
    <row r="43" spans="1:15">
      <c r="A43" s="184">
        <v>44258</v>
      </c>
      <c r="B43" s="2">
        <v>2020</v>
      </c>
      <c r="C43" s="97">
        <f t="shared" si="9"/>
        <v>67.240964168000019</v>
      </c>
      <c r="D43" s="8">
        <v>67240964.168000013</v>
      </c>
      <c r="E43" s="5">
        <f>+C43/C42*100-100</f>
        <v>12.728085959897314</v>
      </c>
    </row>
    <row r="44" spans="1:15">
      <c r="C44" s="2"/>
      <c r="G44" s="138" t="s">
        <v>213</v>
      </c>
      <c r="O44" t="s">
        <v>89</v>
      </c>
    </row>
    <row r="45" spans="1:15">
      <c r="C45" s="2"/>
    </row>
  </sheetData>
  <pageMargins left="0.7" right="0.7" top="0.75" bottom="0.75" header="0.3" footer="0.3"/>
  <ignoredErrors>
    <ignoredError sqref="P18:R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6"/>
  <sheetViews>
    <sheetView zoomScaleNormal="100" workbookViewId="0"/>
  </sheetViews>
  <sheetFormatPr baseColWidth="10" defaultColWidth="11.44140625" defaultRowHeight="16.5" customHeight="1"/>
  <cols>
    <col min="1" max="1" width="5.77734375" style="42" customWidth="1"/>
    <col min="2" max="2" width="65.5546875" style="42" customWidth="1"/>
    <col min="3" max="11" width="10.21875" style="42" customWidth="1"/>
    <col min="12" max="12" width="5.21875" style="41" customWidth="1"/>
    <col min="13" max="13" width="8.77734375" style="41" customWidth="1"/>
    <col min="14" max="15" width="7.77734375" style="41" customWidth="1"/>
    <col min="16" max="16" width="7.44140625" style="41" customWidth="1"/>
    <col min="17" max="17" width="19.21875" style="41" customWidth="1"/>
    <col min="18" max="18" width="6.109375" style="41" customWidth="1"/>
    <col min="19" max="19" width="10.21875" style="41" customWidth="1"/>
    <col min="20" max="20" width="6.33203125" style="41" customWidth="1"/>
    <col min="21" max="21" width="6.88671875" style="41" customWidth="1"/>
    <col min="22" max="22" width="4.6640625" style="41" customWidth="1"/>
    <col min="23" max="23" width="11.44140625" style="41"/>
    <col min="24" max="24" width="26" style="41" customWidth="1"/>
    <col min="25" max="25" width="12.44140625" style="41" customWidth="1"/>
    <col min="26" max="56" width="11.44140625" style="41"/>
    <col min="57" max="16384" width="11.44140625" style="42"/>
  </cols>
  <sheetData>
    <row r="1" spans="1:21" s="41" customFormat="1" ht="16.5" customHeight="1">
      <c r="B1" s="107" t="s">
        <v>237</v>
      </c>
      <c r="Q1" s="111"/>
      <c r="R1" s="112"/>
      <c r="S1" s="111"/>
    </row>
    <row r="2" spans="1:21" s="41" customFormat="1" ht="22.5" customHeight="1">
      <c r="B2" s="139" t="s">
        <v>214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1" ht="34.799999999999997" customHeight="1" thickBot="1">
      <c r="A3" s="193" t="s">
        <v>185</v>
      </c>
      <c r="B3" s="113" t="s">
        <v>247</v>
      </c>
      <c r="C3" s="114" t="s">
        <v>83</v>
      </c>
      <c r="D3" s="114" t="s">
        <v>84</v>
      </c>
      <c r="E3" s="114" t="s">
        <v>85</v>
      </c>
      <c r="F3" s="114" t="s">
        <v>161</v>
      </c>
      <c r="G3" s="114" t="s">
        <v>162</v>
      </c>
      <c r="H3" s="114" t="s">
        <v>163</v>
      </c>
      <c r="I3" s="114" t="s">
        <v>164</v>
      </c>
      <c r="J3" s="114" t="s">
        <v>165</v>
      </c>
      <c r="K3" s="114" t="s">
        <v>166</v>
      </c>
      <c r="M3" s="102" t="s">
        <v>167</v>
      </c>
      <c r="N3" s="147" t="s">
        <v>168</v>
      </c>
      <c r="O3" s="125" t="s">
        <v>169</v>
      </c>
      <c r="Q3" s="129" t="s">
        <v>184</v>
      </c>
      <c r="R3" s="130" t="s">
        <v>167</v>
      </c>
    </row>
    <row r="4" spans="1:21" ht="44.4" customHeight="1" thickTop="1">
      <c r="A4" s="194" t="s">
        <v>180</v>
      </c>
      <c r="B4" s="143" t="s">
        <v>252</v>
      </c>
      <c r="C4" s="116">
        <v>411673.65570899949</v>
      </c>
      <c r="D4" s="116">
        <v>480342.15201000031</v>
      </c>
      <c r="E4" s="116">
        <v>460403.42803900095</v>
      </c>
      <c r="F4" s="116">
        <v>508650.81972800079</v>
      </c>
      <c r="G4" s="116">
        <v>508650.81972800079</v>
      </c>
      <c r="H4" s="116">
        <v>480700.41057600093</v>
      </c>
      <c r="I4" s="116">
        <v>527254.44794700039</v>
      </c>
      <c r="J4" s="116">
        <v>568845.1798400007</v>
      </c>
      <c r="K4" s="116">
        <v>735696.46082200087</v>
      </c>
      <c r="M4" s="95">
        <f>+K4/$K$15</f>
        <v>0.64666451954507864</v>
      </c>
      <c r="N4" s="148">
        <f>(K4/J4-1)*100</f>
        <v>29.33158034826462</v>
      </c>
      <c r="O4" s="152">
        <f>((K4/F4)^(1/($K$3-$F$3))-1)*100</f>
        <v>7.6603490722303658</v>
      </c>
      <c r="Q4" s="111" t="s">
        <v>193</v>
      </c>
      <c r="R4" s="132">
        <f>+M4*100</f>
        <v>64.666451954507863</v>
      </c>
    </row>
    <row r="5" spans="1:21" ht="44.4" customHeight="1">
      <c r="A5" s="194" t="s">
        <v>179</v>
      </c>
      <c r="B5" s="144" t="s">
        <v>92</v>
      </c>
      <c r="C5" s="94">
        <v>149391.21927199929</v>
      </c>
      <c r="D5" s="94">
        <v>181354.10491500073</v>
      </c>
      <c r="E5" s="94">
        <v>204544.87379100005</v>
      </c>
      <c r="F5" s="94">
        <v>203275.50024900047</v>
      </c>
      <c r="G5" s="94">
        <v>203275.50024900047</v>
      </c>
      <c r="H5" s="94">
        <v>148603.31004200003</v>
      </c>
      <c r="I5" s="94">
        <v>158202.07631000021</v>
      </c>
      <c r="J5" s="94">
        <v>199488.30484900009</v>
      </c>
      <c r="K5" s="94">
        <v>196497.14662800019</v>
      </c>
      <c r="M5" s="95">
        <f>+K5/$K$15</f>
        <v>0.172717607984957</v>
      </c>
      <c r="N5" s="149">
        <f t="shared" ref="N5:N15" si="0">(K5/J5-1)*100</f>
        <v>-1.4994153282639866</v>
      </c>
      <c r="O5" s="153">
        <f t="shared" ref="O5:O15" si="1">((K5/F5)^(1/($K$3-$F$3))-1)*100</f>
        <v>-0.67599068990255029</v>
      </c>
      <c r="Q5" s="111" t="s">
        <v>229</v>
      </c>
      <c r="R5" s="132">
        <f t="shared" ref="R5:R8" si="2">+M5*100</f>
        <v>17.271760798495698</v>
      </c>
    </row>
    <row r="6" spans="1:21" ht="44.4" customHeight="1">
      <c r="A6" s="194" t="s">
        <v>178</v>
      </c>
      <c r="B6" s="145" t="s">
        <v>96</v>
      </c>
      <c r="C6" s="104">
        <v>27369.73876800001</v>
      </c>
      <c r="D6" s="104">
        <v>28474.370277000009</v>
      </c>
      <c r="E6" s="104">
        <v>30771.995757000041</v>
      </c>
      <c r="F6" s="104">
        <v>28199.045491000048</v>
      </c>
      <c r="G6" s="104">
        <v>28199.045491000048</v>
      </c>
      <c r="H6" s="104">
        <v>25418.248795000043</v>
      </c>
      <c r="I6" s="104">
        <v>33870.827772000004</v>
      </c>
      <c r="J6" s="104">
        <v>33447.668074000037</v>
      </c>
      <c r="K6" s="104">
        <v>48165.530248000061</v>
      </c>
      <c r="M6" s="95">
        <f t="shared" ref="M6:M14" si="3">+K6/$K$15</f>
        <v>4.2336671623587986E-2</v>
      </c>
      <c r="N6" s="150">
        <f t="shared" si="0"/>
        <v>44.002655555652012</v>
      </c>
      <c r="O6" s="154">
        <f t="shared" si="1"/>
        <v>11.301338593951193</v>
      </c>
      <c r="Q6" s="111" t="s">
        <v>231</v>
      </c>
      <c r="R6" s="132">
        <f t="shared" si="2"/>
        <v>4.2336671623587989</v>
      </c>
    </row>
    <row r="7" spans="1:21" ht="44.4" customHeight="1">
      <c r="A7" s="194" t="s">
        <v>174</v>
      </c>
      <c r="B7" s="144" t="s">
        <v>93</v>
      </c>
      <c r="C7" s="94">
        <v>28953.818924999974</v>
      </c>
      <c r="D7" s="94">
        <v>24565.446668000019</v>
      </c>
      <c r="E7" s="94">
        <v>26586.347479000011</v>
      </c>
      <c r="F7" s="94">
        <v>32206.68357999999</v>
      </c>
      <c r="G7" s="94">
        <v>32206.68357999999</v>
      </c>
      <c r="H7" s="94">
        <v>34077.181241000013</v>
      </c>
      <c r="I7" s="94">
        <v>59866.942538000018</v>
      </c>
      <c r="J7" s="94">
        <v>37283.231463999997</v>
      </c>
      <c r="K7" s="94">
        <v>33234.477187000011</v>
      </c>
      <c r="M7" s="95">
        <f t="shared" si="3"/>
        <v>2.9212533112434051E-2</v>
      </c>
      <c r="N7" s="149">
        <f t="shared" si="0"/>
        <v>-10.859451066921032</v>
      </c>
      <c r="O7" s="153">
        <f t="shared" si="1"/>
        <v>0.63025401419189997</v>
      </c>
      <c r="Q7" s="111" t="s">
        <v>230</v>
      </c>
      <c r="R7" s="132">
        <f t="shared" si="2"/>
        <v>2.9212533112434049</v>
      </c>
    </row>
    <row r="8" spans="1:21" ht="44.4" customHeight="1">
      <c r="A8" s="194" t="s">
        <v>182</v>
      </c>
      <c r="B8" s="145" t="s">
        <v>246</v>
      </c>
      <c r="C8" s="104">
        <v>20139.258170999994</v>
      </c>
      <c r="D8" s="104">
        <v>25815.721302000056</v>
      </c>
      <c r="E8" s="104">
        <v>26785.259748999968</v>
      </c>
      <c r="F8" s="104">
        <v>35186.823908000049</v>
      </c>
      <c r="G8" s="104">
        <v>35186.823908000049</v>
      </c>
      <c r="H8" s="104">
        <v>31094.627321000051</v>
      </c>
      <c r="I8" s="104">
        <v>39631.111743999973</v>
      </c>
      <c r="J8" s="104">
        <v>37114.592504000117</v>
      </c>
      <c r="K8" s="104">
        <v>27845.635322000046</v>
      </c>
      <c r="M8" s="95">
        <f t="shared" si="3"/>
        <v>2.4475833914994607E-2</v>
      </c>
      <c r="N8" s="150">
        <f t="shared" si="0"/>
        <v>-24.973889127305082</v>
      </c>
      <c r="O8" s="154">
        <f t="shared" si="1"/>
        <v>-4.5720899090161415</v>
      </c>
      <c r="Q8" s="111" t="s">
        <v>232</v>
      </c>
      <c r="R8" s="132">
        <f t="shared" si="2"/>
        <v>2.4475833914994607</v>
      </c>
    </row>
    <row r="9" spans="1:21" ht="44.4" customHeight="1">
      <c r="A9" s="194" t="s">
        <v>171</v>
      </c>
      <c r="B9" s="144" t="s">
        <v>118</v>
      </c>
      <c r="C9" s="94">
        <v>20964.303163999997</v>
      </c>
      <c r="D9" s="94">
        <v>18342.295744000003</v>
      </c>
      <c r="E9" s="94">
        <v>15025.074897999999</v>
      </c>
      <c r="F9" s="94">
        <v>14705.773981</v>
      </c>
      <c r="G9" s="94">
        <v>14705.773981</v>
      </c>
      <c r="H9" s="94">
        <v>16701.194473000003</v>
      </c>
      <c r="I9" s="94">
        <v>14651.541582</v>
      </c>
      <c r="J9" s="94">
        <v>16829.512374999995</v>
      </c>
      <c r="K9" s="94">
        <v>16924.114902000008</v>
      </c>
      <c r="M9" s="95">
        <f t="shared" si="3"/>
        <v>1.4876005546634615E-2</v>
      </c>
      <c r="N9" s="149">
        <f t="shared" si="0"/>
        <v>0.56212280482079713</v>
      </c>
      <c r="O9" s="153">
        <f t="shared" si="1"/>
        <v>2.8498388771023953</v>
      </c>
      <c r="Q9" s="111" t="s">
        <v>192</v>
      </c>
      <c r="R9" s="132">
        <f>SUM(R10:R15)</f>
        <v>8.4592833818947817</v>
      </c>
    </row>
    <row r="10" spans="1:21" ht="44.4" customHeight="1">
      <c r="A10" s="194" t="s">
        <v>181</v>
      </c>
      <c r="B10" s="145" t="s">
        <v>95</v>
      </c>
      <c r="C10" s="104">
        <v>9158.9329480000106</v>
      </c>
      <c r="D10" s="104">
        <v>10839.492011999999</v>
      </c>
      <c r="E10" s="104">
        <v>10933.130159000015</v>
      </c>
      <c r="F10" s="104">
        <v>14054.542889000011</v>
      </c>
      <c r="G10" s="104">
        <v>14054.542889000011</v>
      </c>
      <c r="H10" s="104">
        <v>12610.994415000006</v>
      </c>
      <c r="I10" s="104">
        <v>12338.322945</v>
      </c>
      <c r="J10" s="104">
        <v>17357.180920999977</v>
      </c>
      <c r="K10" s="104">
        <v>14681.061637000004</v>
      </c>
      <c r="M10" s="95">
        <f t="shared" si="3"/>
        <v>1.290440035459035E-2</v>
      </c>
      <c r="N10" s="150">
        <f t="shared" si="0"/>
        <v>-15.417937372319546</v>
      </c>
      <c r="O10" s="154">
        <f t="shared" si="1"/>
        <v>0.87606837974780749</v>
      </c>
      <c r="Q10" s="142" t="str">
        <f>+B9</f>
        <v>Compuestos aminados con funciones oxigenadas.</v>
      </c>
      <c r="R10" s="132">
        <f>+M9*100</f>
        <v>1.4876005546634616</v>
      </c>
    </row>
    <row r="11" spans="1:21" ht="44.4" customHeight="1">
      <c r="A11" s="194" t="s">
        <v>172</v>
      </c>
      <c r="B11" s="144" t="s">
        <v>119</v>
      </c>
      <c r="C11" s="94">
        <v>6823.2320670000026</v>
      </c>
      <c r="D11" s="94">
        <v>5862.7242609999976</v>
      </c>
      <c r="E11" s="94">
        <v>5779.7437159999981</v>
      </c>
      <c r="F11" s="94">
        <v>6209.8918760000024</v>
      </c>
      <c r="G11" s="94">
        <v>6209.8918760000024</v>
      </c>
      <c r="H11" s="94">
        <v>5484.167582</v>
      </c>
      <c r="I11" s="94">
        <v>7525.4548339999983</v>
      </c>
      <c r="J11" s="94">
        <v>9245.70095700001</v>
      </c>
      <c r="K11" s="94">
        <v>11241.837299000001</v>
      </c>
      <c r="M11" s="95">
        <f t="shared" si="3"/>
        <v>9.8813813887853649E-3</v>
      </c>
      <c r="N11" s="149">
        <f t="shared" si="0"/>
        <v>21.589886491934362</v>
      </c>
      <c r="O11" s="153">
        <f t="shared" si="1"/>
        <v>12.603178940221781</v>
      </c>
      <c r="Q11" s="142" t="str">
        <f t="shared" ref="Q11:Q15" si="4">+B10</f>
        <v>Guatas, gasas, vendas y artículos análogos (por ejemplo: apósitos, esparadrapos, sinapismos), impregnados o recubiertos de sustancias farmacéuticas o acondicionados para la venta al por menor con fines médicos, quirúrgicos, odontológicos o veterinarios.</v>
      </c>
      <c r="R11" s="132">
        <f t="shared" ref="R11:R15" si="5">+M10*100</f>
        <v>1.2904400354590351</v>
      </c>
    </row>
    <row r="12" spans="1:21" ht="44.4" customHeight="1">
      <c r="A12" s="194" t="s">
        <v>173</v>
      </c>
      <c r="B12" s="145" t="s">
        <v>120</v>
      </c>
      <c r="C12" s="104">
        <v>10164.450083999996</v>
      </c>
      <c r="D12" s="104">
        <v>9048.6569770000115</v>
      </c>
      <c r="E12" s="104">
        <v>9266.2256100000086</v>
      </c>
      <c r="F12" s="104">
        <v>8453.8881909999927</v>
      </c>
      <c r="G12" s="104">
        <v>8453.8881909999927</v>
      </c>
      <c r="H12" s="104">
        <v>8100.8945639999947</v>
      </c>
      <c r="I12" s="104">
        <v>9737.3674679999967</v>
      </c>
      <c r="J12" s="104">
        <v>11286.306012000006</v>
      </c>
      <c r="K12" s="104">
        <v>10856.814923000002</v>
      </c>
      <c r="M12" s="95">
        <f t="shared" si="3"/>
        <v>9.5429533507981265E-3</v>
      </c>
      <c r="N12" s="150">
        <f t="shared" si="0"/>
        <v>-3.8054177207613726</v>
      </c>
      <c r="O12" s="154">
        <f t="shared" si="1"/>
        <v>5.1306106353464997</v>
      </c>
      <c r="Q12" s="142" t="str">
        <f t="shared" si="4"/>
        <v>Compuestos con función carboxiamida; compuestos con función amida del ácido carbónico.</v>
      </c>
      <c r="R12" s="132">
        <f t="shared" si="5"/>
        <v>0.98813813887853652</v>
      </c>
      <c r="U12" s="55"/>
    </row>
    <row r="13" spans="1:21" ht="44.4" customHeight="1">
      <c r="A13" s="194" t="s">
        <v>175</v>
      </c>
      <c r="B13" s="144" t="s">
        <v>211</v>
      </c>
      <c r="C13" s="94">
        <v>3480.5361380000036</v>
      </c>
      <c r="D13" s="94">
        <v>4649.5063070000006</v>
      </c>
      <c r="E13" s="94">
        <v>4024.7594489999997</v>
      </c>
      <c r="F13" s="94">
        <v>4631.634157999998</v>
      </c>
      <c r="G13" s="94">
        <v>4631.634157999998</v>
      </c>
      <c r="H13" s="94">
        <v>4228.7306950000002</v>
      </c>
      <c r="I13" s="94">
        <v>4447.5854810000001</v>
      </c>
      <c r="J13" s="94">
        <v>5108.1142809999974</v>
      </c>
      <c r="K13" s="94">
        <v>9565.1002789999984</v>
      </c>
      <c r="M13" s="95">
        <f t="shared" si="3"/>
        <v>8.40755842349576E-3</v>
      </c>
      <c r="N13" s="149">
        <f t="shared" si="0"/>
        <v>87.25305959927492</v>
      </c>
      <c r="O13" s="153">
        <f t="shared" si="1"/>
        <v>15.608843271677152</v>
      </c>
      <c r="Q13" s="142" t="str">
        <f t="shared" si="4"/>
        <v>Compuestos heterocíclicos con heteroátomo(s) de nitrógeno exclusivamente.</v>
      </c>
      <c r="R13" s="132">
        <f t="shared" si="5"/>
        <v>0.95429533507981268</v>
      </c>
    </row>
    <row r="14" spans="1:21" s="41" customFormat="1" ht="44.4" customHeight="1">
      <c r="B14" s="145" t="s">
        <v>121</v>
      </c>
      <c r="C14" s="104">
        <v>25746.675901000002</v>
      </c>
      <c r="D14" s="104">
        <v>27915.239158000004</v>
      </c>
      <c r="E14" s="104">
        <v>31885.271466000006</v>
      </c>
      <c r="F14" s="104">
        <v>28090.707934000002</v>
      </c>
      <c r="G14" s="104">
        <v>28090.707934000002</v>
      </c>
      <c r="H14" s="104">
        <v>24786.443176999994</v>
      </c>
      <c r="I14" s="104">
        <v>32968.928106999985</v>
      </c>
      <c r="J14" s="104">
        <v>29473.60632100001</v>
      </c>
      <c r="K14" s="104">
        <v>32970.537592999994</v>
      </c>
      <c r="M14" s="95">
        <f t="shared" si="3"/>
        <v>2.8980534754643607E-2</v>
      </c>
      <c r="N14" s="150">
        <f t="shared" si="0"/>
        <v>11.864619598682813</v>
      </c>
      <c r="O14" s="154">
        <f t="shared" si="1"/>
        <v>3.2553751295944622</v>
      </c>
      <c r="Q14" s="142" t="str">
        <f t="shared" si="4"/>
        <v>Hormonas, prostaglandinas, tromboxanos y leucotrienos,naturales o reproducidos por síntesis; sus derivados y análogos estructurales, incluidos los polipéptidos de cadena modifi cada, utilizados principalmente como hormonas.</v>
      </c>
      <c r="R14" s="132">
        <f t="shared" si="5"/>
        <v>0.84075584234957601</v>
      </c>
    </row>
    <row r="15" spans="1:21" s="41" customFormat="1" ht="44.4" customHeight="1">
      <c r="B15" s="146" t="s">
        <v>81</v>
      </c>
      <c r="C15" s="98">
        <v>713865.82114699879</v>
      </c>
      <c r="D15" s="98">
        <v>817209.70963100111</v>
      </c>
      <c r="E15" s="98">
        <v>826006.11011300108</v>
      </c>
      <c r="F15" s="98">
        <v>883665.31198500132</v>
      </c>
      <c r="G15" s="98">
        <v>883665.31198500132</v>
      </c>
      <c r="H15" s="98">
        <v>791806.20288100105</v>
      </c>
      <c r="I15" s="98">
        <v>900494.60672800068</v>
      </c>
      <c r="J15" s="98">
        <v>965479.39759800106</v>
      </c>
      <c r="K15" s="98">
        <v>1137678.7168400011</v>
      </c>
      <c r="M15" s="95">
        <f>SUM(M4:M14)</f>
        <v>1.0000000000000002</v>
      </c>
      <c r="N15" s="151">
        <f t="shared" si="0"/>
        <v>17.835628566535089</v>
      </c>
      <c r="O15" s="96">
        <f t="shared" si="1"/>
        <v>5.1831966102971805</v>
      </c>
      <c r="Q15" s="142" t="str">
        <f t="shared" si="4"/>
        <v>Demás productos</v>
      </c>
      <c r="R15" s="132">
        <f t="shared" si="5"/>
        <v>2.8980534754643608</v>
      </c>
    </row>
    <row r="16" spans="1:21" s="41" customFormat="1" ht="10.199999999999999" customHeight="1">
      <c r="B16" s="103" t="s">
        <v>248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03" t="s">
        <v>187</v>
      </c>
    </row>
    <row r="17" spans="2:17" s="41" customFormat="1" ht="10.199999999999999" customHeight="1">
      <c r="B17" s="103" t="s">
        <v>249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103" t="s">
        <v>233</v>
      </c>
    </row>
    <row r="18" spans="2:17" s="41" customFormat="1" ht="10.199999999999999" customHeight="1">
      <c r="B18" s="108" t="s">
        <v>105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03" t="s">
        <v>234</v>
      </c>
    </row>
    <row r="19" spans="2:17" s="41" customFormat="1" ht="10.199999999999999" customHeight="1">
      <c r="B19" s="109" t="s">
        <v>106</v>
      </c>
      <c r="Q19" s="103" t="s">
        <v>235</v>
      </c>
    </row>
    <row r="20" spans="2:17" s="41" customFormat="1" ht="10.199999999999999" customHeight="1">
      <c r="B20" s="109" t="s">
        <v>107</v>
      </c>
      <c r="Q20" s="103" t="s">
        <v>236</v>
      </c>
    </row>
    <row r="21" spans="2:17" s="41" customFormat="1" ht="10.199999999999999" customHeight="1">
      <c r="B21" s="109" t="s">
        <v>108</v>
      </c>
    </row>
    <row r="22" spans="2:17" s="41" customFormat="1" ht="10.199999999999999" customHeight="1">
      <c r="B22" s="109" t="s">
        <v>109</v>
      </c>
    </row>
    <row r="23" spans="2:17" s="41" customFormat="1" ht="10.199999999999999" customHeight="1">
      <c r="B23" s="109" t="s">
        <v>110</v>
      </c>
    </row>
    <row r="24" spans="2:17" s="41" customFormat="1" ht="10.199999999999999" customHeight="1">
      <c r="B24" s="109" t="s">
        <v>111</v>
      </c>
    </row>
    <row r="25" spans="2:17" s="41" customFormat="1" ht="10.199999999999999" customHeight="1">
      <c r="B25" s="109" t="s">
        <v>112</v>
      </c>
    </row>
    <row r="26" spans="2:17" s="41" customFormat="1" ht="10.199999999999999" customHeight="1">
      <c r="B26" s="109" t="s">
        <v>113</v>
      </c>
    </row>
    <row r="27" spans="2:17" s="41" customFormat="1" ht="10.199999999999999" customHeight="1">
      <c r="B27" s="109" t="s">
        <v>114</v>
      </c>
    </row>
    <row r="28" spans="2:17" s="41" customFormat="1" ht="10.199999999999999" customHeight="1">
      <c r="B28" s="109" t="s">
        <v>115</v>
      </c>
    </row>
    <row r="29" spans="2:17" s="41" customFormat="1" ht="10.8" customHeight="1">
      <c r="B29" s="92" t="s">
        <v>89</v>
      </c>
    </row>
    <row r="30" spans="2:17" s="41" customFormat="1" ht="10.8" customHeight="1">
      <c r="B30" s="92" t="s">
        <v>131</v>
      </c>
    </row>
    <row r="31" spans="2:17" s="41" customFormat="1" ht="16.5" customHeight="1"/>
    <row r="32" spans="2:17" s="41" customFormat="1" ht="16.5" customHeight="1"/>
    <row r="33" spans="2:18" s="41" customFormat="1" ht="16.5" customHeight="1">
      <c r="B33" s="107" t="s">
        <v>216</v>
      </c>
    </row>
    <row r="34" spans="2:18" s="41" customFormat="1" ht="16.5" customHeight="1">
      <c r="B34" s="139" t="s">
        <v>214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8" s="41" customFormat="1" ht="34.5" customHeight="1" thickBot="1">
      <c r="B35" s="113" t="s">
        <v>86</v>
      </c>
      <c r="C35" s="114" t="s">
        <v>83</v>
      </c>
      <c r="D35" s="114" t="s">
        <v>84</v>
      </c>
      <c r="E35" s="114" t="s">
        <v>85</v>
      </c>
      <c r="F35" s="114" t="s">
        <v>161</v>
      </c>
      <c r="G35" s="114" t="s">
        <v>162</v>
      </c>
      <c r="H35" s="114" t="s">
        <v>163</v>
      </c>
      <c r="I35" s="114" t="s">
        <v>164</v>
      </c>
      <c r="J35" s="114" t="s">
        <v>165</v>
      </c>
      <c r="K35" s="114" t="s">
        <v>166</v>
      </c>
      <c r="M35" s="102" t="s">
        <v>167</v>
      </c>
      <c r="N35" s="120" t="s">
        <v>168</v>
      </c>
      <c r="O35" s="125" t="s">
        <v>169</v>
      </c>
      <c r="Q35" s="129" t="s">
        <v>198</v>
      </c>
      <c r="R35" s="130" t="s">
        <v>167</v>
      </c>
    </row>
    <row r="36" spans="2:18" s="41" customFormat="1" ht="16.2" customHeight="1" thickTop="1">
      <c r="B36" s="115" t="s">
        <v>219</v>
      </c>
      <c r="C36" s="116">
        <v>67119.047060999801</v>
      </c>
      <c r="D36" s="116">
        <v>81440.418558000005</v>
      </c>
      <c r="E36" s="116">
        <v>84253.831302999926</v>
      </c>
      <c r="F36" s="116">
        <v>95887.643266000174</v>
      </c>
      <c r="G36" s="116">
        <v>97886.457655999766</v>
      </c>
      <c r="H36" s="116">
        <v>95569.12778200001</v>
      </c>
      <c r="I36" s="116">
        <v>126025.72705300027</v>
      </c>
      <c r="J36" s="116">
        <v>123326.65182699998</v>
      </c>
      <c r="K36" s="116">
        <v>178192.95152700029</v>
      </c>
      <c r="M36" s="128">
        <f>K36/$K$48</f>
        <v>0.15662853570992916</v>
      </c>
      <c r="N36" s="121">
        <f>($K36/$J36-1)*100</f>
        <v>44.48859908802649</v>
      </c>
      <c r="O36" s="126">
        <f>((K36/F36)^(1/($K$35-$F$35))-1)*100</f>
        <v>13.19456513221542</v>
      </c>
      <c r="Q36" s="93" t="str">
        <f t="shared" ref="Q36:Q41" si="6">+B36</f>
        <v>China</v>
      </c>
      <c r="R36" s="131">
        <f>+M36*100</f>
        <v>15.662853570992915</v>
      </c>
    </row>
    <row r="37" spans="2:18" s="41" customFormat="1" ht="16.2" customHeight="1">
      <c r="B37" s="117" t="s">
        <v>220</v>
      </c>
      <c r="C37" s="94">
        <v>44192.035936999971</v>
      </c>
      <c r="D37" s="94">
        <v>47892.326554999985</v>
      </c>
      <c r="E37" s="94">
        <v>50972.634327000014</v>
      </c>
      <c r="F37" s="94">
        <v>56929.351800000077</v>
      </c>
      <c r="G37" s="94">
        <v>51746.657137999988</v>
      </c>
      <c r="H37" s="94">
        <v>47565.614606000039</v>
      </c>
      <c r="I37" s="94">
        <v>63826.910177999962</v>
      </c>
      <c r="J37" s="94">
        <v>83298.562678999937</v>
      </c>
      <c r="K37" s="94">
        <v>158660.25573999999</v>
      </c>
      <c r="M37" s="128">
        <f t="shared" ref="M37:M47" si="7">K37/$K$48</f>
        <v>0.1394596324880652</v>
      </c>
      <c r="N37" s="122">
        <f t="shared" ref="N37:N48" si="8">($K37/$J37-1)*100</f>
        <v>90.471780829417824</v>
      </c>
      <c r="O37" s="110">
        <f t="shared" ref="O37:O48" si="9">((K37/F37)^(1/($K$35-$F$35))-1)*100</f>
        <v>22.751379701272544</v>
      </c>
      <c r="Q37" s="93" t="str">
        <f t="shared" si="6"/>
        <v>India</v>
      </c>
      <c r="R37" s="131">
        <f t="shared" ref="R37:R40" si="10">+M37*100</f>
        <v>13.945963248806519</v>
      </c>
    </row>
    <row r="38" spans="2:18" s="41" customFormat="1" ht="16.2" customHeight="1">
      <c r="B38" s="118" t="s">
        <v>210</v>
      </c>
      <c r="C38" s="104">
        <v>98624.78746799982</v>
      </c>
      <c r="D38" s="104">
        <v>102567.70147399994</v>
      </c>
      <c r="E38" s="104">
        <v>102171.00885300028</v>
      </c>
      <c r="F38" s="104">
        <v>142388.04111800023</v>
      </c>
      <c r="G38" s="104">
        <v>117439.01129600027</v>
      </c>
      <c r="H38" s="104">
        <v>92292.083519000007</v>
      </c>
      <c r="I38" s="104">
        <v>107466.64145699996</v>
      </c>
      <c r="J38" s="104">
        <v>145227.7087639994</v>
      </c>
      <c r="K38" s="104">
        <v>91513.784425999824</v>
      </c>
      <c r="M38" s="128">
        <f t="shared" si="7"/>
        <v>8.043904054053784E-2</v>
      </c>
      <c r="N38" s="123">
        <f t="shared" si="8"/>
        <v>-36.986002736768896</v>
      </c>
      <c r="O38" s="105">
        <f t="shared" si="9"/>
        <v>-8.4617511494171076</v>
      </c>
      <c r="Q38" s="93" t="str">
        <f t="shared" si="6"/>
        <v>Estados Unidos</v>
      </c>
      <c r="R38" s="131">
        <f t="shared" si="10"/>
        <v>8.0439040540537832</v>
      </c>
    </row>
    <row r="39" spans="2:18" s="41" customFormat="1" ht="16.2" customHeight="1">
      <c r="B39" s="117" t="s">
        <v>209</v>
      </c>
      <c r="C39" s="94">
        <v>34385.560677000045</v>
      </c>
      <c r="D39" s="94">
        <v>37905.256305000039</v>
      </c>
      <c r="E39" s="94">
        <v>37034.567047999997</v>
      </c>
      <c r="F39" s="94">
        <v>45212.676330000002</v>
      </c>
      <c r="G39" s="94">
        <v>40001.585803000009</v>
      </c>
      <c r="H39" s="94">
        <v>36568.132709000005</v>
      </c>
      <c r="I39" s="94">
        <v>49224.431348000013</v>
      </c>
      <c r="J39" s="94">
        <v>58366.952677000067</v>
      </c>
      <c r="K39" s="94">
        <v>74609.565903000024</v>
      </c>
      <c r="M39" s="128">
        <f t="shared" si="7"/>
        <v>6.5580523568406449E-2</v>
      </c>
      <c r="N39" s="122">
        <f t="shared" si="8"/>
        <v>27.828441405680039</v>
      </c>
      <c r="O39" s="110">
        <f t="shared" si="9"/>
        <v>10.536792813949702</v>
      </c>
      <c r="Q39" s="93" t="str">
        <f t="shared" si="6"/>
        <v>Mexico</v>
      </c>
      <c r="R39" s="131">
        <f t="shared" si="10"/>
        <v>6.558052356840645</v>
      </c>
    </row>
    <row r="40" spans="2:18" s="41" customFormat="1" ht="16.2" customHeight="1">
      <c r="B40" s="118" t="s">
        <v>221</v>
      </c>
      <c r="C40" s="104">
        <v>56161.166160000008</v>
      </c>
      <c r="D40" s="104">
        <v>69360.07934599994</v>
      </c>
      <c r="E40" s="104">
        <v>73108.087360000107</v>
      </c>
      <c r="F40" s="104">
        <v>78538.140239000029</v>
      </c>
      <c r="G40" s="104">
        <v>78606.825876999981</v>
      </c>
      <c r="H40" s="104">
        <v>56529.547490000019</v>
      </c>
      <c r="I40" s="104">
        <v>59094.934112000032</v>
      </c>
      <c r="J40" s="104">
        <v>65704.92207499998</v>
      </c>
      <c r="K40" s="104">
        <v>71517.833144000004</v>
      </c>
      <c r="M40" s="128">
        <f t="shared" si="7"/>
        <v>6.2862943716348069E-2</v>
      </c>
      <c r="N40" s="123">
        <f t="shared" si="8"/>
        <v>8.8469948451727518</v>
      </c>
      <c r="O40" s="105">
        <f t="shared" si="9"/>
        <v>-1.8553237114785293</v>
      </c>
      <c r="Q40" s="93" t="str">
        <f t="shared" si="6"/>
        <v>Alemania</v>
      </c>
      <c r="R40" s="131">
        <f t="shared" si="10"/>
        <v>6.2862943716348072</v>
      </c>
    </row>
    <row r="41" spans="2:18" s="41" customFormat="1" ht="16.2" customHeight="1">
      <c r="B41" s="117" t="s">
        <v>202</v>
      </c>
      <c r="C41" s="94">
        <v>47546.340855000024</v>
      </c>
      <c r="D41" s="94">
        <v>54224.730806000029</v>
      </c>
      <c r="E41" s="94">
        <v>54626.248257000007</v>
      </c>
      <c r="F41" s="94">
        <v>63089.187451999976</v>
      </c>
      <c r="G41" s="94">
        <v>57066.157384999948</v>
      </c>
      <c r="H41" s="94">
        <v>49342.188779000062</v>
      </c>
      <c r="I41" s="94">
        <v>55220.097000000031</v>
      </c>
      <c r="J41" s="94">
        <v>53482.711930000005</v>
      </c>
      <c r="K41" s="94">
        <v>60563.564181000009</v>
      </c>
      <c r="M41" s="128">
        <f t="shared" si="7"/>
        <v>5.3234329942657713E-2</v>
      </c>
      <c r="N41" s="122">
        <f t="shared" si="8"/>
        <v>13.239516089362979</v>
      </c>
      <c r="O41" s="110">
        <f t="shared" si="9"/>
        <v>-0.81378941902742197</v>
      </c>
      <c r="Q41" s="141" t="str">
        <f t="shared" si="6"/>
        <v>Colombia</v>
      </c>
      <c r="R41" s="131">
        <f>+M41*100</f>
        <v>5.3234329942657714</v>
      </c>
    </row>
    <row r="42" spans="2:18" s="41" customFormat="1" ht="16.2" customHeight="1">
      <c r="B42" s="118" t="s">
        <v>222</v>
      </c>
      <c r="C42" s="104">
        <v>40625.150955999976</v>
      </c>
      <c r="D42" s="104">
        <v>38032.100200999957</v>
      </c>
      <c r="E42" s="104">
        <v>40968.494153000007</v>
      </c>
      <c r="F42" s="104">
        <v>44613.728629000048</v>
      </c>
      <c r="G42" s="104">
        <v>43982.959825000034</v>
      </c>
      <c r="H42" s="104">
        <v>56864.439031000016</v>
      </c>
      <c r="I42" s="104">
        <v>47972.157501999929</v>
      </c>
      <c r="J42" s="104">
        <v>52242.360464999874</v>
      </c>
      <c r="K42" s="104">
        <v>56516.419852999948</v>
      </c>
      <c r="M42" s="128">
        <f t="shared" si="7"/>
        <v>4.9676959774706118E-2</v>
      </c>
      <c r="N42" s="123">
        <f t="shared" si="8"/>
        <v>8.1812141525716697</v>
      </c>
      <c r="O42" s="105">
        <f t="shared" si="9"/>
        <v>4.8434308824276018</v>
      </c>
      <c r="Q42" s="93" t="s">
        <v>80</v>
      </c>
      <c r="R42" s="131">
        <f>SUM(R43:R48)</f>
        <v>44.179499403405558</v>
      </c>
    </row>
    <row r="43" spans="2:18" s="41" customFormat="1" ht="16.2" customHeight="1">
      <c r="B43" s="117" t="s">
        <v>223</v>
      </c>
      <c r="C43" s="94">
        <v>11665.353505999999</v>
      </c>
      <c r="D43" s="94">
        <v>17348.697651000006</v>
      </c>
      <c r="E43" s="94">
        <v>22334.507794999983</v>
      </c>
      <c r="F43" s="94">
        <v>27833.207675999987</v>
      </c>
      <c r="G43" s="94">
        <v>26989.161181000003</v>
      </c>
      <c r="H43" s="94">
        <v>26123.016124999991</v>
      </c>
      <c r="I43" s="94">
        <v>23746.417200999986</v>
      </c>
      <c r="J43" s="94">
        <v>37178.346270000024</v>
      </c>
      <c r="K43" s="94">
        <v>45288.935744999973</v>
      </c>
      <c r="M43" s="128">
        <f t="shared" si="7"/>
        <v>3.9808194593631732E-2</v>
      </c>
      <c r="N43" s="122">
        <f t="shared" si="8"/>
        <v>21.81535837043014</v>
      </c>
      <c r="O43" s="110">
        <f t="shared" si="9"/>
        <v>10.226437427000068</v>
      </c>
      <c r="Q43" s="127" t="str">
        <f t="shared" ref="Q43:Q48" si="11">+B42</f>
        <v>Francia</v>
      </c>
      <c r="R43" s="131">
        <f t="shared" ref="R43:R48" si="12">+M42*100</f>
        <v>4.967695977470612</v>
      </c>
    </row>
    <row r="44" spans="2:18" s="41" customFormat="1" ht="16.2" customHeight="1">
      <c r="B44" s="118" t="s">
        <v>224</v>
      </c>
      <c r="C44" s="104">
        <v>29363.161050000006</v>
      </c>
      <c r="D44" s="104">
        <v>46413.068504000024</v>
      </c>
      <c r="E44" s="104">
        <v>47927.716726000006</v>
      </c>
      <c r="F44" s="104">
        <v>18567.686850999999</v>
      </c>
      <c r="G44" s="104">
        <v>19600.16710999998</v>
      </c>
      <c r="H44" s="104">
        <v>27697.899514999997</v>
      </c>
      <c r="I44" s="104">
        <v>38330.785140999993</v>
      </c>
      <c r="J44" s="104">
        <v>19145.900816999998</v>
      </c>
      <c r="K44" s="104">
        <v>41643.773390999995</v>
      </c>
      <c r="M44" s="128">
        <f t="shared" si="7"/>
        <v>3.660415965824617E-2</v>
      </c>
      <c r="N44" s="123">
        <f t="shared" si="8"/>
        <v>117.50751656471405</v>
      </c>
      <c r="O44" s="105">
        <f t="shared" si="9"/>
        <v>17.532629983919492</v>
      </c>
      <c r="Q44" s="127" t="str">
        <f t="shared" si="11"/>
        <v>Corea del Sur</v>
      </c>
      <c r="R44" s="131">
        <f t="shared" si="12"/>
        <v>3.9808194593631732</v>
      </c>
    </row>
    <row r="45" spans="2:18" s="41" customFormat="1" ht="16.2" customHeight="1">
      <c r="B45" s="117" t="s">
        <v>225</v>
      </c>
      <c r="C45" s="94">
        <v>41681.943601000021</v>
      </c>
      <c r="D45" s="94">
        <v>39866.1758880001</v>
      </c>
      <c r="E45" s="94">
        <v>35615.087148000013</v>
      </c>
      <c r="F45" s="94">
        <v>41393.239618999993</v>
      </c>
      <c r="G45" s="94">
        <v>39469.068203000053</v>
      </c>
      <c r="H45" s="94">
        <v>42856.245946999916</v>
      </c>
      <c r="I45" s="94">
        <v>39976.399119999995</v>
      </c>
      <c r="J45" s="94">
        <v>41948.181604999947</v>
      </c>
      <c r="K45" s="94">
        <v>41339.502381999941</v>
      </c>
      <c r="M45" s="128">
        <f t="shared" si="7"/>
        <v>3.6336710681222857E-2</v>
      </c>
      <c r="N45" s="122">
        <f t="shared" si="8"/>
        <v>-1.4510264800785877</v>
      </c>
      <c r="O45" s="110">
        <f t="shared" si="9"/>
        <v>-2.5977751053074538E-2</v>
      </c>
      <c r="Q45" s="127" t="str">
        <f t="shared" si="11"/>
        <v>Belgica</v>
      </c>
      <c r="R45" s="131">
        <f t="shared" si="12"/>
        <v>3.6604159658246171</v>
      </c>
    </row>
    <row r="46" spans="2:18" s="41" customFormat="1" ht="16.2" customHeight="1">
      <c r="B46" s="117" t="s">
        <v>226</v>
      </c>
      <c r="C46" s="94">
        <v>28732.82738100001</v>
      </c>
      <c r="D46" s="94">
        <v>28856.98807399999</v>
      </c>
      <c r="E46" s="94">
        <v>28034.629923999997</v>
      </c>
      <c r="F46" s="94">
        <v>30152.260164999981</v>
      </c>
      <c r="G46" s="94">
        <v>27602.187144999989</v>
      </c>
      <c r="H46" s="94">
        <v>21428.507234000004</v>
      </c>
      <c r="I46" s="94">
        <v>33204.381360000021</v>
      </c>
      <c r="J46" s="94">
        <v>28107.544887999997</v>
      </c>
      <c r="K46" s="94">
        <v>33867.081485000002</v>
      </c>
      <c r="M46" s="128">
        <f t="shared" si="7"/>
        <v>2.976858139622118E-2</v>
      </c>
      <c r="N46" s="122">
        <f t="shared" si="8"/>
        <v>20.491069639664381</v>
      </c>
      <c r="O46" s="110">
        <f t="shared" si="9"/>
        <v>2.3508798044071355</v>
      </c>
      <c r="Q46" s="127" t="str">
        <f t="shared" si="11"/>
        <v>Brasil</v>
      </c>
      <c r="R46" s="131">
        <f t="shared" si="12"/>
        <v>3.6336710681222857</v>
      </c>
    </row>
    <row r="47" spans="2:18" s="41" customFormat="1" ht="16.2" customHeight="1">
      <c r="B47" s="118" t="s">
        <v>87</v>
      </c>
      <c r="C47" s="104">
        <v>213768.44649499992</v>
      </c>
      <c r="D47" s="104">
        <v>253302.16626899995</v>
      </c>
      <c r="E47" s="104">
        <v>248959.29721900006</v>
      </c>
      <c r="F47" s="104">
        <v>277493.40452899999</v>
      </c>
      <c r="G47" s="104">
        <v>283275.07336599991</v>
      </c>
      <c r="H47" s="104">
        <v>238969.4001440001</v>
      </c>
      <c r="I47" s="104">
        <v>256405.72525599998</v>
      </c>
      <c r="J47" s="104">
        <v>257449.55360099999</v>
      </c>
      <c r="K47" s="104">
        <v>283965.04906299995</v>
      </c>
      <c r="M47" s="128">
        <f t="shared" si="7"/>
        <v>0.24960038793002756</v>
      </c>
      <c r="N47" s="123">
        <f t="shared" si="8"/>
        <v>10.29929750940417</v>
      </c>
      <c r="O47" s="105">
        <f t="shared" si="9"/>
        <v>0.4621445786417322</v>
      </c>
      <c r="Q47" s="127" t="str">
        <f t="shared" si="11"/>
        <v>Suiza</v>
      </c>
      <c r="R47" s="131">
        <f t="shared" si="12"/>
        <v>2.9768581396221179</v>
      </c>
    </row>
    <row r="48" spans="2:18" s="41" customFormat="1" ht="16.2" customHeight="1">
      <c r="B48" s="119" t="s">
        <v>81</v>
      </c>
      <c r="C48" s="106">
        <f>SUM(C36:C47)</f>
        <v>713865.8211469996</v>
      </c>
      <c r="D48" s="106">
        <f t="shared" ref="D48:K48" si="13">SUM(D36:D47)</f>
        <v>817209.70963099983</v>
      </c>
      <c r="E48" s="106">
        <f t="shared" si="13"/>
        <v>826006.11011300038</v>
      </c>
      <c r="F48" s="106">
        <f t="shared" si="13"/>
        <v>922098.56767400051</v>
      </c>
      <c r="G48" s="106">
        <f t="shared" si="13"/>
        <v>883665.3119849998</v>
      </c>
      <c r="H48" s="106">
        <f t="shared" si="13"/>
        <v>791806.20288100012</v>
      </c>
      <c r="I48" s="106">
        <f t="shared" si="13"/>
        <v>900494.60672799998</v>
      </c>
      <c r="J48" s="106">
        <f t="shared" si="13"/>
        <v>965479.3975979992</v>
      </c>
      <c r="K48" s="106">
        <f t="shared" si="13"/>
        <v>1137678.7168399999</v>
      </c>
      <c r="M48" s="128">
        <f>K48/$K$48</f>
        <v>1</v>
      </c>
      <c r="N48" s="124">
        <f t="shared" si="8"/>
        <v>17.835628566535199</v>
      </c>
      <c r="O48" s="110">
        <f t="shared" si="9"/>
        <v>4.2913903462076464</v>
      </c>
      <c r="Q48" s="127" t="str">
        <f t="shared" si="11"/>
        <v>Demás países</v>
      </c>
      <c r="R48" s="131">
        <f t="shared" si="12"/>
        <v>24.960038793002756</v>
      </c>
    </row>
    <row r="49" spans="2:16" s="41" customFormat="1" ht="13.2" customHeight="1">
      <c r="B49" s="92" t="s">
        <v>89</v>
      </c>
      <c r="C49" s="59"/>
      <c r="D49" s="59"/>
      <c r="E49" s="59"/>
      <c r="F49" s="59"/>
      <c r="G49" s="59"/>
      <c r="H49" s="59"/>
      <c r="I49" s="59"/>
      <c r="J49" s="59"/>
      <c r="K49" s="59"/>
      <c r="L49" s="43"/>
      <c r="M49" s="43"/>
      <c r="N49" s="43"/>
      <c r="O49" s="43"/>
      <c r="P49" s="43"/>
    </row>
    <row r="50" spans="2:16" s="41" customFormat="1" ht="13.2" customHeight="1">
      <c r="B50" s="92" t="s">
        <v>131</v>
      </c>
      <c r="C50" s="59"/>
      <c r="D50" s="59"/>
      <c r="E50" s="59"/>
      <c r="F50" s="59"/>
      <c r="G50" s="59"/>
      <c r="H50" s="59"/>
      <c r="I50" s="59"/>
      <c r="J50" s="59"/>
      <c r="K50" s="59"/>
      <c r="L50" s="43"/>
      <c r="M50" s="43"/>
      <c r="N50" s="43"/>
      <c r="O50" s="43"/>
      <c r="P50" s="43"/>
    </row>
    <row r="51" spans="2:16" s="41" customFormat="1" ht="16.5" customHeight="1"/>
    <row r="52" spans="2:16" s="41" customFormat="1" ht="16.5" customHeight="1"/>
    <row r="53" spans="2:16" s="41" customFormat="1" ht="16.5" customHeight="1"/>
    <row r="54" spans="2:16" s="41" customFormat="1" ht="16.5" customHeight="1"/>
    <row r="55" spans="2:16" s="41" customFormat="1" ht="16.5" customHeight="1"/>
    <row r="56" spans="2:16" s="41" customFormat="1" ht="16.5" customHeight="1"/>
    <row r="57" spans="2:16" s="41" customFormat="1" ht="16.5" customHeight="1"/>
    <row r="58" spans="2:16" s="41" customFormat="1" ht="16.5" customHeight="1"/>
    <row r="59" spans="2:16" s="41" customFormat="1" ht="16.5" customHeight="1"/>
    <row r="60" spans="2:16" s="41" customFormat="1" ht="16.5" customHeight="1"/>
    <row r="61" spans="2:16" s="41" customFormat="1" ht="16.5" customHeight="1"/>
    <row r="62" spans="2:16" s="41" customFormat="1" ht="16.5" customHeight="1"/>
    <row r="63" spans="2:16" s="41" customFormat="1" ht="16.5" customHeight="1"/>
    <row r="64" spans="2:16" s="41" customFormat="1" ht="16.5" customHeight="1"/>
    <row r="65" s="41" customFormat="1" ht="16.5" customHeight="1"/>
    <row r="66" s="41" customFormat="1" ht="16.5" customHeight="1"/>
    <row r="67" s="41" customFormat="1" ht="16.5" customHeight="1"/>
    <row r="68" s="41" customFormat="1" ht="16.5" customHeight="1"/>
    <row r="69" s="41" customFormat="1" ht="16.5" customHeight="1"/>
    <row r="70" s="41" customFormat="1" ht="16.5" customHeight="1"/>
    <row r="71" s="41" customFormat="1" ht="16.5" customHeight="1"/>
    <row r="72" s="41" customFormat="1" ht="16.5" customHeight="1"/>
    <row r="73" s="41" customFormat="1" ht="16.5" customHeight="1"/>
    <row r="74" s="41" customFormat="1" ht="16.5" customHeight="1"/>
    <row r="75" s="41" customFormat="1" ht="16.5" customHeight="1"/>
    <row r="76" s="41" customFormat="1" ht="16.5" customHeight="1"/>
    <row r="77" s="41" customFormat="1" ht="16.5" customHeight="1"/>
    <row r="78" s="41" customFormat="1" ht="16.5" customHeight="1"/>
    <row r="79" s="41" customFormat="1" ht="16.5" customHeight="1"/>
    <row r="80" s="41" customFormat="1" ht="16.5" customHeight="1"/>
    <row r="81" s="41" customFormat="1" ht="16.5" customHeight="1"/>
    <row r="82" s="41" customFormat="1" ht="16.5" customHeight="1"/>
    <row r="83" s="41" customFormat="1" ht="16.5" customHeight="1"/>
    <row r="84" s="41" customFormat="1" ht="16.5" customHeight="1"/>
    <row r="85" s="41" customFormat="1" ht="16.5" customHeight="1"/>
    <row r="86" s="41" customFormat="1" ht="16.5" customHeight="1"/>
    <row r="87" s="41" customFormat="1" ht="16.5" customHeight="1"/>
    <row r="88" s="41" customFormat="1" ht="16.5" customHeight="1"/>
    <row r="89" s="41" customFormat="1" ht="16.5" customHeight="1"/>
    <row r="90" s="41" customFormat="1" ht="16.5" customHeight="1"/>
    <row r="91" s="41" customFormat="1" ht="16.5" customHeight="1"/>
    <row r="92" s="41" customFormat="1" ht="16.5" customHeight="1"/>
    <row r="93" s="41" customFormat="1" ht="16.5" customHeight="1"/>
    <row r="94" s="41" customFormat="1" ht="16.5" customHeight="1"/>
    <row r="95" s="41" customFormat="1" ht="16.5" customHeight="1"/>
    <row r="96" s="41" customFormat="1" ht="16.5" customHeight="1"/>
    <row r="97" s="41" customFormat="1" ht="16.5" customHeight="1"/>
    <row r="98" s="41" customFormat="1" ht="16.5" customHeight="1"/>
    <row r="99" s="41" customFormat="1" ht="16.5" customHeight="1"/>
    <row r="100" s="41" customFormat="1" ht="16.5" customHeight="1"/>
    <row r="101" s="41" customFormat="1" ht="16.5" customHeight="1"/>
    <row r="102" s="41" customFormat="1" ht="16.5" customHeight="1"/>
    <row r="103" s="41" customFormat="1" ht="16.5" customHeight="1"/>
    <row r="104" s="41" customFormat="1" ht="16.5" customHeight="1"/>
    <row r="105" s="41" customFormat="1" ht="16.5" customHeight="1"/>
    <row r="106" s="41" customFormat="1" ht="16.5" customHeight="1"/>
    <row r="107" s="41" customFormat="1" ht="16.5" customHeight="1"/>
    <row r="108" s="41" customFormat="1" ht="16.5" customHeight="1"/>
    <row r="109" s="41" customFormat="1" ht="16.5" customHeight="1"/>
    <row r="110" s="41" customFormat="1" ht="16.5" customHeight="1"/>
    <row r="111" s="41" customFormat="1" ht="16.5" customHeight="1"/>
    <row r="112" s="41" customFormat="1" ht="16.5" customHeight="1"/>
    <row r="113" s="41" customFormat="1" ht="16.5" customHeight="1"/>
    <row r="114" s="41" customFormat="1" ht="16.5" customHeight="1"/>
    <row r="115" s="41" customFormat="1" ht="16.5" customHeight="1"/>
    <row r="116" s="41" customFormat="1" ht="16.5" customHeight="1"/>
    <row r="117" s="41" customFormat="1" ht="16.5" customHeight="1"/>
    <row r="118" s="41" customFormat="1" ht="16.5" customHeight="1"/>
    <row r="119" s="41" customFormat="1" ht="16.5" customHeight="1"/>
    <row r="120" s="41" customFormat="1" ht="16.5" customHeight="1"/>
    <row r="121" s="41" customFormat="1" ht="16.5" customHeight="1"/>
    <row r="122" s="41" customFormat="1" ht="16.5" customHeight="1"/>
    <row r="123" s="41" customFormat="1" ht="16.5" customHeight="1"/>
    <row r="124" s="41" customFormat="1" ht="16.5" customHeight="1"/>
    <row r="125" s="41" customFormat="1" ht="16.5" customHeight="1"/>
    <row r="126" s="41" customFormat="1" ht="16.5" customHeight="1"/>
    <row r="127" s="41" customFormat="1" ht="16.5" customHeight="1"/>
    <row r="128" s="41" customFormat="1" ht="16.5" customHeight="1"/>
    <row r="129" s="41" customFormat="1" ht="16.5" customHeight="1"/>
    <row r="130" s="41" customFormat="1" ht="16.5" customHeight="1"/>
    <row r="131" s="41" customFormat="1" ht="16.5" customHeight="1"/>
    <row r="132" s="41" customFormat="1" ht="16.5" customHeight="1"/>
    <row r="133" s="41" customFormat="1" ht="16.5" customHeight="1"/>
    <row r="134" s="41" customFormat="1" ht="16.5" customHeight="1"/>
    <row r="135" s="41" customFormat="1" ht="16.5" customHeight="1"/>
    <row r="136" s="41" customFormat="1" ht="16.5" customHeight="1"/>
    <row r="137" s="41" customFormat="1" ht="16.5" customHeight="1"/>
    <row r="138" s="41" customFormat="1" ht="16.5" customHeight="1"/>
    <row r="139" s="41" customFormat="1" ht="16.5" customHeight="1"/>
    <row r="140" s="41" customFormat="1" ht="16.5" customHeight="1"/>
    <row r="141" s="41" customFormat="1" ht="16.5" customHeight="1"/>
    <row r="142" s="41" customFormat="1" ht="16.5" customHeight="1"/>
    <row r="143" s="41" customFormat="1" ht="16.5" customHeight="1"/>
    <row r="144" s="41" customFormat="1" ht="16.5" customHeight="1"/>
    <row r="145" s="41" customFormat="1" ht="16.5" customHeight="1"/>
    <row r="146" s="41" customFormat="1" ht="16.5" customHeight="1"/>
    <row r="147" s="41" customFormat="1" ht="16.5" customHeight="1"/>
    <row r="148" s="41" customFormat="1" ht="16.5" customHeight="1"/>
    <row r="149" s="41" customFormat="1" ht="16.5" customHeight="1"/>
    <row r="150" s="41" customFormat="1" ht="16.5" customHeight="1"/>
    <row r="151" s="41" customFormat="1" ht="16.5" customHeight="1"/>
    <row r="152" s="41" customFormat="1" ht="16.5" customHeight="1"/>
    <row r="153" s="41" customFormat="1" ht="16.5" customHeight="1"/>
    <row r="154" s="41" customFormat="1" ht="16.5" customHeight="1"/>
    <row r="155" s="41" customFormat="1" ht="16.5" customHeight="1"/>
    <row r="156" s="41" customFormat="1" ht="16.5" customHeight="1"/>
    <row r="157" s="41" customFormat="1" ht="16.5" customHeight="1"/>
    <row r="158" s="41" customFormat="1" ht="16.5" customHeight="1"/>
    <row r="159" s="41" customFormat="1" ht="16.5" customHeight="1"/>
    <row r="160" s="41" customFormat="1" ht="16.5" customHeight="1"/>
    <row r="161" s="41" customFormat="1" ht="16.5" customHeight="1"/>
    <row r="162" s="41" customFormat="1" ht="16.5" customHeight="1"/>
    <row r="163" s="41" customFormat="1" ht="16.5" customHeight="1"/>
    <row r="164" s="41" customFormat="1" ht="16.5" customHeight="1"/>
    <row r="165" s="41" customFormat="1" ht="16.5" customHeight="1"/>
    <row r="166" s="41" customFormat="1" ht="16.5" customHeight="1"/>
    <row r="167" s="41" customFormat="1" ht="16.5" customHeight="1"/>
    <row r="168" s="41" customFormat="1" ht="16.5" customHeight="1"/>
    <row r="169" s="41" customFormat="1" ht="16.5" customHeight="1"/>
    <row r="170" s="41" customFormat="1" ht="16.5" customHeight="1"/>
    <row r="171" s="41" customFormat="1" ht="16.5" customHeight="1"/>
    <row r="172" s="41" customFormat="1" ht="16.5" customHeight="1"/>
    <row r="173" s="41" customFormat="1" ht="16.5" customHeight="1"/>
    <row r="174" s="41" customFormat="1" ht="16.5" customHeight="1"/>
    <row r="175" s="41" customFormat="1" ht="16.5" customHeight="1"/>
    <row r="176" s="41" customFormat="1" ht="16.5" customHeight="1"/>
    <row r="177" s="41" customFormat="1" ht="16.5" customHeight="1"/>
    <row r="178" s="41" customFormat="1" ht="16.5" customHeight="1"/>
    <row r="179" s="41" customFormat="1" ht="16.5" customHeight="1"/>
    <row r="180" s="41" customFormat="1" ht="16.5" customHeight="1"/>
    <row r="181" s="41" customFormat="1" ht="16.5" customHeight="1"/>
    <row r="182" s="41" customFormat="1" ht="16.5" customHeight="1"/>
    <row r="183" s="41" customFormat="1" ht="16.5" customHeight="1"/>
    <row r="184" s="41" customFormat="1" ht="16.5" customHeight="1"/>
    <row r="185" s="41" customFormat="1" ht="16.5" customHeight="1"/>
    <row r="186" s="41" customFormat="1" ht="16.5" customHeight="1"/>
    <row r="187" s="41" customFormat="1" ht="16.5" customHeight="1"/>
    <row r="188" s="41" customFormat="1" ht="16.5" customHeight="1"/>
    <row r="189" s="41" customFormat="1" ht="16.5" customHeight="1"/>
    <row r="190" s="41" customFormat="1" ht="16.5" customHeight="1"/>
    <row r="191" s="41" customFormat="1" ht="16.5" customHeight="1"/>
    <row r="192" s="41" customFormat="1" ht="16.5" customHeight="1"/>
    <row r="193" s="41" customFormat="1" ht="16.5" customHeight="1"/>
    <row r="194" s="41" customFormat="1" ht="16.5" customHeight="1"/>
    <row r="195" s="41" customFormat="1" ht="16.5" customHeight="1"/>
    <row r="196" s="41" customFormat="1" ht="16.5" customHeight="1"/>
    <row r="197" s="41" customFormat="1" ht="16.5" customHeight="1"/>
    <row r="198" s="41" customFormat="1" ht="16.5" customHeight="1"/>
    <row r="199" s="41" customFormat="1" ht="16.5" customHeight="1"/>
    <row r="200" s="41" customFormat="1" ht="16.5" customHeight="1"/>
    <row r="201" s="41" customFormat="1" ht="16.5" customHeight="1"/>
    <row r="202" s="41" customFormat="1" ht="16.5" customHeight="1"/>
    <row r="203" s="41" customFormat="1" ht="16.5" customHeight="1"/>
    <row r="204" s="41" customFormat="1" ht="16.5" customHeight="1"/>
    <row r="205" s="41" customFormat="1" ht="16.5" customHeight="1"/>
    <row r="206" s="41" customFormat="1" ht="16.5" customHeight="1"/>
    <row r="207" s="41" customFormat="1" ht="16.5" customHeight="1"/>
    <row r="208" s="41" customFormat="1" ht="16.5" customHeight="1"/>
    <row r="209" s="41" customFormat="1" ht="16.5" customHeight="1"/>
    <row r="210" s="41" customFormat="1" ht="16.5" customHeight="1"/>
    <row r="211" s="41" customFormat="1" ht="16.5" customHeight="1"/>
    <row r="212" s="41" customFormat="1" ht="16.5" customHeight="1"/>
    <row r="213" s="41" customFormat="1" ht="16.5" customHeight="1"/>
    <row r="214" s="41" customFormat="1" ht="16.5" customHeight="1"/>
    <row r="215" s="41" customFormat="1" ht="16.5" customHeight="1"/>
    <row r="216" s="41" customFormat="1" ht="16.5" customHeight="1"/>
    <row r="217" s="41" customFormat="1" ht="16.5" customHeight="1"/>
    <row r="218" s="41" customFormat="1" ht="16.5" customHeight="1"/>
    <row r="219" s="41" customFormat="1" ht="16.5" customHeight="1"/>
    <row r="220" s="41" customFormat="1" ht="16.5" customHeight="1"/>
    <row r="221" s="41" customFormat="1" ht="16.5" customHeight="1"/>
    <row r="222" s="41" customFormat="1" ht="16.5" customHeight="1"/>
    <row r="223" s="41" customFormat="1" ht="16.5" customHeight="1"/>
    <row r="224" s="41" customFormat="1" ht="16.5" customHeight="1"/>
    <row r="225" s="41" customFormat="1" ht="16.5" customHeight="1"/>
    <row r="226" s="41" customFormat="1" ht="16.5" customHeight="1"/>
    <row r="227" s="41" customFormat="1" ht="16.5" customHeight="1"/>
    <row r="228" s="41" customFormat="1" ht="16.5" customHeight="1"/>
    <row r="229" s="41" customFormat="1" ht="16.5" customHeight="1"/>
    <row r="230" s="41" customFormat="1" ht="16.5" customHeight="1"/>
    <row r="231" s="41" customFormat="1" ht="16.5" customHeight="1"/>
    <row r="232" s="41" customFormat="1" ht="16.5" customHeight="1"/>
    <row r="233" s="41" customFormat="1" ht="16.5" customHeight="1"/>
    <row r="234" s="41" customFormat="1" ht="16.5" customHeight="1"/>
    <row r="235" s="41" customFormat="1" ht="16.5" customHeight="1"/>
    <row r="236" s="41" customFormat="1" ht="16.5" customHeight="1"/>
    <row r="237" s="41" customFormat="1" ht="16.5" customHeight="1"/>
    <row r="238" s="41" customFormat="1" ht="16.5" customHeight="1"/>
    <row r="239" s="41" customFormat="1" ht="16.5" customHeight="1"/>
    <row r="240" s="41" customFormat="1" ht="16.5" customHeight="1"/>
    <row r="241" s="41" customFormat="1" ht="16.5" customHeight="1"/>
    <row r="242" s="41" customFormat="1" ht="16.5" customHeight="1"/>
    <row r="243" s="41" customFormat="1" ht="16.5" customHeight="1"/>
    <row r="244" s="41" customFormat="1" ht="16.5" customHeight="1"/>
    <row r="245" s="41" customFormat="1" ht="16.5" customHeight="1"/>
    <row r="246" s="41" customFormat="1" ht="16.5" customHeight="1"/>
  </sheetData>
  <pageMargins left="0.7" right="0.7" top="0.75" bottom="0.75" header="0.3" footer="0.3"/>
  <pageSetup paperSize="9" orientation="portrait" r:id="rId1"/>
  <ignoredErrors>
    <ignoredError sqref="A4:A13 C35:K35 C3:K3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F99FED0-396F-4745-9E82-E19D54DB555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M4:M15</xm:sqref>
        </x14:conditionalFormatting>
        <x14:conditionalFormatting xmlns:xm="http://schemas.microsoft.com/office/excel/2006/main">
          <x14:cfRule type="iconSet" priority="3" id="{5DA336B6-AEE1-4164-8975-83AEDB2C11D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M36</xm:sqref>
        </x14:conditionalFormatting>
        <x14:conditionalFormatting xmlns:xm="http://schemas.microsoft.com/office/excel/2006/main">
          <x14:cfRule type="iconSet" priority="2" id="{E5A766EA-6BA4-4923-AFD0-B50F2E79EF6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M37:M47</xm:sqref>
        </x14:conditionalFormatting>
        <x14:conditionalFormatting xmlns:xm="http://schemas.microsoft.com/office/excel/2006/main">
          <x14:cfRule type="iconSet" priority="1" id="{669B7E8C-0AF7-4DC4-88C0-33CC858323C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M48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zoomScaleNormal="100" workbookViewId="0"/>
  </sheetViews>
  <sheetFormatPr baseColWidth="10" defaultRowHeight="14.4"/>
  <cols>
    <col min="1" max="1" width="9.109375" customWidth="1"/>
    <col min="2" max="2" width="7.44140625" customWidth="1"/>
    <col min="3" max="11" width="7.33203125" customWidth="1"/>
    <col min="12" max="12" width="5.77734375" customWidth="1"/>
  </cols>
  <sheetData>
    <row r="2" spans="1:11">
      <c r="B2" s="1" t="s">
        <v>1</v>
      </c>
      <c r="F2" s="1" t="s">
        <v>1</v>
      </c>
    </row>
    <row r="3" spans="1:11">
      <c r="B3" s="1" t="s">
        <v>0</v>
      </c>
      <c r="I3" s="1" t="s">
        <v>259</v>
      </c>
    </row>
    <row r="4" spans="1:11" ht="33.6" customHeight="1">
      <c r="A4" s="183" t="s">
        <v>130</v>
      </c>
      <c r="B4" s="170" t="s">
        <v>127</v>
      </c>
      <c r="C4" s="170" t="s">
        <v>254</v>
      </c>
      <c r="D4" s="170" t="s">
        <v>255</v>
      </c>
      <c r="E4" s="170" t="s">
        <v>260</v>
      </c>
      <c r="F4" s="170" t="s">
        <v>254</v>
      </c>
      <c r="G4" s="170" t="s">
        <v>255</v>
      </c>
      <c r="H4" s="170" t="s">
        <v>260</v>
      </c>
      <c r="I4" s="170" t="s">
        <v>254</v>
      </c>
      <c r="J4" s="170" t="s">
        <v>255</v>
      </c>
      <c r="K4" s="172" t="s">
        <v>260</v>
      </c>
    </row>
    <row r="5" spans="1:11">
      <c r="A5" s="171"/>
      <c r="B5">
        <v>2004</v>
      </c>
      <c r="C5" s="5">
        <f t="shared" ref="C5:C12" si="0">+F5/1000</f>
        <v>14.434569999999999</v>
      </c>
      <c r="D5" s="169">
        <f t="shared" ref="D5:D12" si="1">+G5/1000</f>
        <v>39.157859999999999</v>
      </c>
      <c r="E5" s="5">
        <f>+D5+C5</f>
        <v>53.59243</v>
      </c>
      <c r="F5" s="8">
        <v>14434.57</v>
      </c>
      <c r="G5" s="8">
        <v>39157.86</v>
      </c>
      <c r="H5" s="8">
        <v>53592.43</v>
      </c>
      <c r="I5" s="58" t="s">
        <v>128</v>
      </c>
      <c r="J5" s="58" t="s">
        <v>128</v>
      </c>
      <c r="K5" s="58" t="s">
        <v>128</v>
      </c>
    </row>
    <row r="6" spans="1:11">
      <c r="A6" s="171"/>
      <c r="B6">
        <v>2005</v>
      </c>
      <c r="C6" s="5">
        <f t="shared" si="0"/>
        <v>9.5885100999999988</v>
      </c>
      <c r="D6" s="169">
        <f t="shared" si="1"/>
        <v>35.81371</v>
      </c>
      <c r="E6" s="5">
        <f t="shared" ref="E6:E21" si="2">+D6+C6</f>
        <v>45.402220100000001</v>
      </c>
      <c r="F6" s="8">
        <v>9588.5100999999995</v>
      </c>
      <c r="G6" s="8">
        <v>35813.71</v>
      </c>
      <c r="H6" s="8">
        <v>45402.220099999999</v>
      </c>
      <c r="I6" s="5">
        <f t="shared" ref="I6:I19" si="3">+C6/C5*100-100</f>
        <v>-33.572596204805549</v>
      </c>
      <c r="J6" s="5">
        <f t="shared" ref="J6:J19" si="4">+D6/D5*100-100</f>
        <v>-8.5401755867149092</v>
      </c>
      <c r="K6" s="5">
        <f t="shared" ref="K6:K19" si="5">+E6/E5*100-100</f>
        <v>-15.282400704726399</v>
      </c>
    </row>
    <row r="7" spans="1:11">
      <c r="A7" s="171"/>
      <c r="B7">
        <v>2006</v>
      </c>
      <c r="C7" s="5">
        <f t="shared" si="0"/>
        <v>17.308790000000002</v>
      </c>
      <c r="D7" s="169">
        <f t="shared" si="1"/>
        <v>28.8887</v>
      </c>
      <c r="E7" s="5">
        <f t="shared" si="2"/>
        <v>46.197490000000002</v>
      </c>
      <c r="F7" s="8">
        <v>17308.79</v>
      </c>
      <c r="G7" s="8">
        <v>28888.7</v>
      </c>
      <c r="H7" s="8">
        <v>46197.490000000005</v>
      </c>
      <c r="I7" s="5">
        <f t="shared" si="3"/>
        <v>80.515948979393613</v>
      </c>
      <c r="J7" s="5">
        <f t="shared" si="4"/>
        <v>-19.336198344153672</v>
      </c>
      <c r="K7" s="5">
        <f t="shared" si="5"/>
        <v>1.7516101596978899</v>
      </c>
    </row>
    <row r="8" spans="1:11">
      <c r="A8" s="171"/>
      <c r="B8">
        <v>2007</v>
      </c>
      <c r="C8" s="5">
        <f t="shared" si="0"/>
        <v>19.622110065460205</v>
      </c>
      <c r="D8" s="169">
        <f t="shared" si="1"/>
        <v>47.180930000000004</v>
      </c>
      <c r="E8" s="5">
        <f t="shared" si="2"/>
        <v>66.803040065460209</v>
      </c>
      <c r="F8" s="8">
        <v>19622.110065460205</v>
      </c>
      <c r="G8" s="8">
        <v>47180.93</v>
      </c>
      <c r="H8" s="8">
        <v>66803.040065460198</v>
      </c>
      <c r="I8" s="5">
        <f t="shared" si="3"/>
        <v>13.365001629000076</v>
      </c>
      <c r="J8" s="5">
        <f t="shared" si="4"/>
        <v>63.319671705545773</v>
      </c>
      <c r="K8" s="5">
        <f t="shared" si="5"/>
        <v>44.603180963857994</v>
      </c>
    </row>
    <row r="9" spans="1:11">
      <c r="A9" s="171"/>
      <c r="B9">
        <v>2008</v>
      </c>
      <c r="C9" s="5">
        <f t="shared" si="0"/>
        <v>12.384860042572022</v>
      </c>
      <c r="D9" s="169">
        <f t="shared" si="1"/>
        <v>46.400949999999995</v>
      </c>
      <c r="E9" s="5">
        <f t="shared" si="2"/>
        <v>58.785810042572017</v>
      </c>
      <c r="F9" s="8">
        <v>12384.860042572021</v>
      </c>
      <c r="G9" s="8">
        <v>46400.95</v>
      </c>
      <c r="H9" s="8">
        <v>58785.810042572019</v>
      </c>
      <c r="I9" s="5">
        <f t="shared" si="3"/>
        <v>-36.883138453226515</v>
      </c>
      <c r="J9" s="5">
        <f t="shared" si="4"/>
        <v>-1.6531679218701498</v>
      </c>
      <c r="K9" s="5">
        <f t="shared" si="5"/>
        <v>-12.001295173141997</v>
      </c>
    </row>
    <row r="10" spans="1:11">
      <c r="A10" s="171"/>
      <c r="B10">
        <v>2009</v>
      </c>
      <c r="C10" s="5">
        <f t="shared" si="0"/>
        <v>27.783300064086912</v>
      </c>
      <c r="D10" s="169">
        <f t="shared" si="1"/>
        <v>48.446379999999998</v>
      </c>
      <c r="E10" s="5">
        <f t="shared" si="2"/>
        <v>76.229680064086907</v>
      </c>
      <c r="F10" s="8">
        <v>27783.300064086914</v>
      </c>
      <c r="G10" s="8">
        <v>48446.38</v>
      </c>
      <c r="H10" s="8">
        <v>76229.680064086919</v>
      </c>
      <c r="I10" s="5">
        <f t="shared" si="3"/>
        <v>124.3327737946486</v>
      </c>
      <c r="J10" s="5">
        <f t="shared" si="4"/>
        <v>4.4081640569859246</v>
      </c>
      <c r="K10" s="5">
        <f t="shared" si="5"/>
        <v>29.673606621873944</v>
      </c>
    </row>
    <row r="11" spans="1:11">
      <c r="A11" s="171"/>
      <c r="B11">
        <v>2010</v>
      </c>
      <c r="C11" s="5">
        <f t="shared" si="0"/>
        <v>15.898620140075684</v>
      </c>
      <c r="D11" s="169">
        <f t="shared" si="1"/>
        <v>47.409199999999998</v>
      </c>
      <c r="E11" s="5">
        <f t="shared" si="2"/>
        <v>63.307820140075684</v>
      </c>
      <c r="F11" s="8">
        <v>15898.620140075684</v>
      </c>
      <c r="G11" s="8">
        <v>47409.2</v>
      </c>
      <c r="H11" s="8">
        <v>63307.820140075681</v>
      </c>
      <c r="I11" s="5">
        <f t="shared" si="3"/>
        <v>-42.776343690624188</v>
      </c>
      <c r="J11" s="5">
        <f t="shared" si="4"/>
        <v>-2.1408823528197445</v>
      </c>
      <c r="K11" s="5">
        <f t="shared" si="5"/>
        <v>-16.951218886328405</v>
      </c>
    </row>
    <row r="12" spans="1:11">
      <c r="A12" s="171"/>
      <c r="B12">
        <v>2011</v>
      </c>
      <c r="C12" s="5">
        <f t="shared" si="0"/>
        <v>17.739870063781737</v>
      </c>
      <c r="D12" s="169">
        <f t="shared" si="1"/>
        <v>45.017350800000003</v>
      </c>
      <c r="E12" s="5">
        <f t="shared" si="2"/>
        <v>62.75722086378174</v>
      </c>
      <c r="F12" s="8">
        <v>17739.870063781738</v>
      </c>
      <c r="G12" s="8">
        <v>45017.3508</v>
      </c>
      <c r="H12" s="8">
        <v>62757.220863781738</v>
      </c>
      <c r="I12" s="5">
        <f t="shared" si="3"/>
        <v>11.581193257550765</v>
      </c>
      <c r="J12" s="5">
        <f t="shared" si="4"/>
        <v>-5.045116137796029</v>
      </c>
      <c r="K12" s="5">
        <f t="shared" si="5"/>
        <v>-0.86971763531848012</v>
      </c>
    </row>
    <row r="13" spans="1:11">
      <c r="A13" s="188">
        <v>44258</v>
      </c>
      <c r="B13">
        <v>2012</v>
      </c>
      <c r="C13" s="5">
        <f>+F13/1000</f>
        <v>13.990819999999999</v>
      </c>
      <c r="D13" s="169">
        <f>+G13/1000</f>
        <v>56.939920000000001</v>
      </c>
      <c r="E13" s="5">
        <f t="shared" si="2"/>
        <v>70.93074</v>
      </c>
      <c r="F13" s="8">
        <v>13990.82</v>
      </c>
      <c r="G13" s="8">
        <v>56939.92</v>
      </c>
      <c r="H13" s="8">
        <v>70930.739999999991</v>
      </c>
      <c r="I13" s="5">
        <f t="shared" si="3"/>
        <v>-21.133469694549305</v>
      </c>
      <c r="J13" s="5">
        <f t="shared" si="4"/>
        <v>26.484386549019206</v>
      </c>
      <c r="K13" s="5">
        <f t="shared" si="5"/>
        <v>13.02402978289841</v>
      </c>
    </row>
    <row r="14" spans="1:11">
      <c r="A14" s="188">
        <v>44258</v>
      </c>
      <c r="B14">
        <v>2013</v>
      </c>
      <c r="C14" s="5">
        <f t="shared" ref="C14:C21" si="6">+F14/1000</f>
        <v>17.515090000000001</v>
      </c>
      <c r="D14" s="169">
        <f t="shared" ref="D14:D21" si="7">+G14/1000</f>
        <v>58.316890000000001</v>
      </c>
      <c r="E14" s="5">
        <f t="shared" si="2"/>
        <v>75.831980000000001</v>
      </c>
      <c r="F14" s="8">
        <v>17515.09</v>
      </c>
      <c r="G14" s="8">
        <v>58316.89</v>
      </c>
      <c r="H14" s="8">
        <v>75831.98</v>
      </c>
      <c r="I14" s="5">
        <f t="shared" si="3"/>
        <v>25.189874503424406</v>
      </c>
      <c r="J14" s="5">
        <f t="shared" si="4"/>
        <v>2.4182858001907874</v>
      </c>
      <c r="K14" s="5">
        <f t="shared" si="5"/>
        <v>6.9098954839608382</v>
      </c>
    </row>
    <row r="15" spans="1:11">
      <c r="A15" s="188">
        <v>44258</v>
      </c>
      <c r="B15">
        <v>2014</v>
      </c>
      <c r="C15" s="5">
        <f t="shared" si="6"/>
        <v>23.522130000000001</v>
      </c>
      <c r="D15" s="169">
        <f t="shared" si="7"/>
        <v>53.5501</v>
      </c>
      <c r="E15" s="5">
        <f t="shared" si="2"/>
        <v>77.072230000000005</v>
      </c>
      <c r="F15" s="8">
        <v>23522.13</v>
      </c>
      <c r="G15" s="8">
        <v>53550.1</v>
      </c>
      <c r="H15" s="8">
        <v>77072.23</v>
      </c>
      <c r="I15" s="5">
        <f t="shared" si="3"/>
        <v>34.29636958759562</v>
      </c>
      <c r="J15" s="5">
        <f t="shared" si="4"/>
        <v>-8.173944118076264</v>
      </c>
      <c r="K15" s="5">
        <f t="shared" si="5"/>
        <v>1.6355236933019484</v>
      </c>
    </row>
    <row r="16" spans="1:11">
      <c r="A16" s="188">
        <v>44258</v>
      </c>
      <c r="B16">
        <v>2015</v>
      </c>
      <c r="C16" s="5">
        <f t="shared" si="6"/>
        <v>18.475529999999999</v>
      </c>
      <c r="D16" s="169">
        <f t="shared" si="7"/>
        <v>64.99691</v>
      </c>
      <c r="E16" s="5">
        <f t="shared" si="2"/>
        <v>83.472440000000006</v>
      </c>
      <c r="F16" s="8">
        <v>18475.53</v>
      </c>
      <c r="G16" s="8">
        <v>64996.91</v>
      </c>
      <c r="H16" s="8">
        <v>83472.44</v>
      </c>
      <c r="I16" s="5">
        <f t="shared" si="3"/>
        <v>-21.45468969009184</v>
      </c>
      <c r="J16" s="5">
        <f t="shared" si="4"/>
        <v>21.375889120655245</v>
      </c>
      <c r="K16" s="5">
        <f t="shared" si="5"/>
        <v>8.304171294900911</v>
      </c>
    </row>
    <row r="17" spans="1:13">
      <c r="A17" s="188">
        <v>44258</v>
      </c>
      <c r="B17">
        <v>2016</v>
      </c>
      <c r="C17" s="5">
        <f t="shared" si="6"/>
        <v>21.532880000000002</v>
      </c>
      <c r="D17" s="169">
        <f t="shared" si="7"/>
        <v>64.804106000000004</v>
      </c>
      <c r="E17" s="5">
        <f t="shared" si="2"/>
        <v>86.33698600000001</v>
      </c>
      <c r="F17" s="8">
        <v>21532.880000000001</v>
      </c>
      <c r="G17" s="8">
        <v>64804.106</v>
      </c>
      <c r="H17" s="8">
        <v>86336.986000000004</v>
      </c>
      <c r="I17" s="5">
        <f t="shared" si="3"/>
        <v>16.548104438681889</v>
      </c>
      <c r="J17" s="5">
        <f t="shared" si="4"/>
        <v>-0.2966356400634993</v>
      </c>
      <c r="K17" s="5">
        <f t="shared" si="5"/>
        <v>3.4317266872754715</v>
      </c>
    </row>
    <row r="18" spans="1:13">
      <c r="A18" s="188">
        <v>44258</v>
      </c>
      <c r="B18">
        <v>2017</v>
      </c>
      <c r="C18" s="5">
        <f t="shared" si="6"/>
        <v>17.027470000000001</v>
      </c>
      <c r="D18" s="169">
        <f t="shared" si="7"/>
        <v>66.740026999999998</v>
      </c>
      <c r="E18" s="5">
        <f t="shared" si="2"/>
        <v>83.767496999999992</v>
      </c>
      <c r="F18" s="8">
        <v>17027.47</v>
      </c>
      <c r="G18" s="8">
        <v>66740.027000000002</v>
      </c>
      <c r="H18" s="8">
        <v>83767.497000000003</v>
      </c>
      <c r="I18" s="5">
        <f t="shared" si="3"/>
        <v>-20.923397148918312</v>
      </c>
      <c r="J18" s="5">
        <f t="shared" si="4"/>
        <v>2.9873431168080629</v>
      </c>
      <c r="K18" s="5">
        <f t="shared" si="5"/>
        <v>-2.9761161687993365</v>
      </c>
      <c r="M18" s="171" t="s">
        <v>2</v>
      </c>
    </row>
    <row r="19" spans="1:13" ht="14.4" customHeight="1">
      <c r="A19" s="188">
        <v>44258</v>
      </c>
      <c r="B19">
        <v>2018</v>
      </c>
      <c r="C19" s="5">
        <f t="shared" si="6"/>
        <v>19.75778</v>
      </c>
      <c r="D19" s="169">
        <f t="shared" si="7"/>
        <v>71.44442699999999</v>
      </c>
      <c r="E19" s="5">
        <f t="shared" si="2"/>
        <v>91.202206999999987</v>
      </c>
      <c r="F19" s="8">
        <v>19757.78</v>
      </c>
      <c r="G19" s="8">
        <v>71444.426999999996</v>
      </c>
      <c r="H19" s="8">
        <v>91202.206999999995</v>
      </c>
      <c r="I19" s="5">
        <f t="shared" si="3"/>
        <v>16.034736810577257</v>
      </c>
      <c r="J19" s="5">
        <f t="shared" si="4"/>
        <v>7.0488434174591958</v>
      </c>
      <c r="K19" s="5">
        <f t="shared" si="5"/>
        <v>8.8754114259854191</v>
      </c>
    </row>
    <row r="20" spans="1:13">
      <c r="A20" s="188">
        <v>44258</v>
      </c>
      <c r="B20">
        <v>2019</v>
      </c>
      <c r="C20" s="5">
        <f t="shared" si="6"/>
        <v>25.471229999999998</v>
      </c>
      <c r="D20" s="169">
        <f t="shared" si="7"/>
        <v>65.943183999999988</v>
      </c>
      <c r="E20" s="5">
        <f t="shared" si="2"/>
        <v>91.414413999999994</v>
      </c>
      <c r="F20" s="8">
        <v>25471.23</v>
      </c>
      <c r="G20" s="8">
        <v>65943.183999999994</v>
      </c>
      <c r="H20" s="8">
        <v>91414.41399999999</v>
      </c>
      <c r="I20" s="5">
        <f>+C20/C19*100-100</f>
        <v>28.917469472784887</v>
      </c>
      <c r="J20" s="5">
        <f>+D20/D19*100-100</f>
        <v>-7.7000309625270091</v>
      </c>
      <c r="K20" s="5">
        <f>+E20/E19*100-100</f>
        <v>0.23267748334205862</v>
      </c>
    </row>
    <row r="21" spans="1:13">
      <c r="A21" s="188">
        <v>44258</v>
      </c>
      <c r="B21" s="58" t="s">
        <v>253</v>
      </c>
      <c r="C21" s="5">
        <f t="shared" si="6"/>
        <v>2.7592782000000002</v>
      </c>
      <c r="D21" s="169">
        <f t="shared" si="7"/>
        <v>69.605206999999993</v>
      </c>
      <c r="E21" s="5">
        <f t="shared" si="2"/>
        <v>72.36448519999999</v>
      </c>
      <c r="F21" s="8">
        <v>2759.2782000000002</v>
      </c>
      <c r="G21" s="8">
        <v>69605.206999999995</v>
      </c>
      <c r="H21" s="8">
        <v>72364.485199999996</v>
      </c>
      <c r="L21" s="138" t="s">
        <v>256</v>
      </c>
    </row>
    <row r="22" spans="1:13">
      <c r="B22" s="7"/>
      <c r="C22" s="7"/>
      <c r="D22" s="7"/>
      <c r="L22" s="138" t="s">
        <v>257</v>
      </c>
    </row>
    <row r="23" spans="1:13">
      <c r="C23" s="7"/>
      <c r="D23" s="7"/>
      <c r="L23" s="138" t="s">
        <v>258</v>
      </c>
    </row>
    <row r="24" spans="1:13">
      <c r="C24" s="7"/>
      <c r="D24" s="7"/>
      <c r="L24" s="138" t="s">
        <v>261</v>
      </c>
    </row>
    <row r="25" spans="1:13">
      <c r="B25" s="7"/>
    </row>
    <row r="39" spans="13:13">
      <c r="M39" s="171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1"/>
  <sheetViews>
    <sheetView zoomScale="85" zoomScaleNormal="85" workbookViewId="0"/>
  </sheetViews>
  <sheetFormatPr baseColWidth="10" defaultRowHeight="14.4"/>
  <cols>
    <col min="1" max="1" width="11.33203125" customWidth="1"/>
    <col min="2" max="2" width="26.6640625" customWidth="1"/>
    <col min="3" max="3" width="13" customWidth="1"/>
    <col min="4" max="4" width="37" style="21" customWidth="1"/>
    <col min="5" max="5" width="19" customWidth="1"/>
    <col min="6" max="6" width="18" customWidth="1"/>
    <col min="7" max="7" width="10" customWidth="1"/>
    <col min="8" max="8" width="5.88671875" customWidth="1"/>
    <col min="9" max="9" width="12.44140625" customWidth="1"/>
    <col min="10" max="10" width="36.6640625" customWidth="1"/>
    <col min="11" max="12" width="19" customWidth="1"/>
    <col min="13" max="13" width="10.88671875" customWidth="1"/>
    <col min="14" max="14" width="3.6640625" customWidth="1"/>
    <col min="15" max="15" width="12.33203125" customWidth="1"/>
    <col min="16" max="16" width="37.33203125" customWidth="1"/>
    <col min="17" max="18" width="19" customWidth="1"/>
  </cols>
  <sheetData>
    <row r="3" spans="2:19" ht="26.4" customHeight="1">
      <c r="B3" s="210" t="s">
        <v>98</v>
      </c>
      <c r="C3" s="210"/>
      <c r="D3" s="210"/>
      <c r="E3" s="210"/>
      <c r="F3" s="210"/>
      <c r="G3" s="210"/>
    </row>
    <row r="4" spans="2:19" ht="22.8" customHeight="1">
      <c r="B4" s="211" t="s">
        <v>4</v>
      </c>
      <c r="C4" s="213" t="s">
        <v>5</v>
      </c>
      <c r="D4" s="215" t="s">
        <v>6</v>
      </c>
      <c r="E4" s="211" t="s">
        <v>7</v>
      </c>
      <c r="F4" s="211"/>
      <c r="G4" s="217" t="s">
        <v>8</v>
      </c>
      <c r="I4" s="52" t="s">
        <v>264</v>
      </c>
      <c r="O4" s="52" t="s">
        <v>281</v>
      </c>
    </row>
    <row r="5" spans="2:19" ht="22.8" customHeight="1">
      <c r="B5" s="212"/>
      <c r="C5" s="214"/>
      <c r="D5" s="216"/>
      <c r="E5" s="175">
        <v>2014</v>
      </c>
      <c r="F5" s="176">
        <v>2019</v>
      </c>
      <c r="G5" s="218"/>
    </row>
    <row r="6" spans="2:19" ht="37.799999999999997" customHeight="1">
      <c r="B6" s="209"/>
      <c r="C6" s="208" t="s">
        <v>24</v>
      </c>
      <c r="D6" s="173" t="s">
        <v>9</v>
      </c>
      <c r="E6" s="11">
        <f>+PBI!$K$76/100</f>
        <v>1.8981057461032124E-3</v>
      </c>
      <c r="F6" s="11">
        <f>+PBI!$P$76/100</f>
        <v>1.4860690180231622E-3</v>
      </c>
      <c r="G6" s="178" t="s">
        <v>273</v>
      </c>
      <c r="I6" s="204" t="s">
        <v>5</v>
      </c>
      <c r="J6" s="195" t="s">
        <v>6</v>
      </c>
      <c r="K6" s="197" t="s">
        <v>7</v>
      </c>
      <c r="L6" s="197"/>
      <c r="M6" s="198" t="s">
        <v>8</v>
      </c>
      <c r="O6" s="204" t="s">
        <v>5</v>
      </c>
      <c r="P6" s="195" t="s">
        <v>6</v>
      </c>
      <c r="Q6" s="197" t="s">
        <v>7</v>
      </c>
      <c r="R6" s="197"/>
      <c r="S6" s="198" t="s">
        <v>8</v>
      </c>
    </row>
    <row r="7" spans="2:19" ht="37.799999999999997" customHeight="1">
      <c r="B7" s="209"/>
      <c r="C7" s="208"/>
      <c r="D7" s="173" t="s">
        <v>10</v>
      </c>
      <c r="E7" s="11">
        <f>+PBI!$K$79/100</f>
        <v>1.3159261182404867E-2</v>
      </c>
      <c r="F7" s="11">
        <f>+PBI!$P$79/100</f>
        <v>1.1583782704214101E-2</v>
      </c>
      <c r="G7" s="178" t="s">
        <v>273</v>
      </c>
      <c r="I7" s="205"/>
      <c r="J7" s="196"/>
      <c r="K7" s="9">
        <v>2014</v>
      </c>
      <c r="L7" s="10">
        <v>2019</v>
      </c>
      <c r="M7" s="199"/>
      <c r="O7" s="205"/>
      <c r="P7" s="196"/>
      <c r="Q7" s="9">
        <v>2014</v>
      </c>
      <c r="R7" s="10">
        <v>2019</v>
      </c>
      <c r="S7" s="199"/>
    </row>
    <row r="8" spans="2:19" ht="37.799999999999997" customHeight="1">
      <c r="B8" s="12"/>
      <c r="C8" s="200" t="s">
        <v>265</v>
      </c>
      <c r="D8" s="173" t="s">
        <v>268</v>
      </c>
      <c r="E8" s="13">
        <f>+'Estruct. emp.'!$R$33</f>
        <v>18751</v>
      </c>
      <c r="F8" s="13">
        <f>+'Estruct. emp.'!$R$34</f>
        <v>32003</v>
      </c>
      <c r="G8" s="22">
        <f t="shared" ref="G8:G9" si="0">F8/E8-1</f>
        <v>0.70673564076582585</v>
      </c>
      <c r="I8" s="202" t="s">
        <v>99</v>
      </c>
      <c r="J8" s="173" t="s">
        <v>11</v>
      </c>
      <c r="K8" s="13">
        <f>+'Estruct. emp.'!$R$11</f>
        <v>335</v>
      </c>
      <c r="L8" s="13">
        <f>+'Estruct. emp.'!$R$12</f>
        <v>327</v>
      </c>
      <c r="M8" s="22">
        <f>L8/K8-1</f>
        <v>-2.3880597014925398E-2</v>
      </c>
      <c r="O8" s="202" t="s">
        <v>100</v>
      </c>
      <c r="P8" s="173" t="s">
        <v>11</v>
      </c>
      <c r="Q8" s="13">
        <f>+'Estruct. emp.'!$R$22</f>
        <v>18416</v>
      </c>
      <c r="R8" s="13">
        <f>+'Estruct. emp.'!$R$23</f>
        <v>31676</v>
      </c>
      <c r="S8" s="22">
        <f t="shared" ref="S8:S9" si="1">R8/Q8-1</f>
        <v>0.72002606429192006</v>
      </c>
    </row>
    <row r="9" spans="2:19" ht="37.799999999999997" customHeight="1">
      <c r="B9" s="12"/>
      <c r="C9" s="203"/>
      <c r="D9" s="173" t="s">
        <v>12</v>
      </c>
      <c r="E9" s="15">
        <f>+'Estruct. emp.'!$J$28</f>
        <v>75</v>
      </c>
      <c r="F9" s="15">
        <f>+'Estruct. emp.'!$O$28</f>
        <v>108</v>
      </c>
      <c r="G9" s="22">
        <f t="shared" si="0"/>
        <v>0.43999999999999995</v>
      </c>
      <c r="I9" s="203"/>
      <c r="J9" s="173" t="s">
        <v>12</v>
      </c>
      <c r="K9" s="15">
        <f>+'Estruct. emp.'!$J$6</f>
        <v>31</v>
      </c>
      <c r="L9" s="15">
        <f>+'Estruct. emp.'!$O$6</f>
        <v>33</v>
      </c>
      <c r="M9" s="22">
        <f>L9/K9-1</f>
        <v>6.4516129032258007E-2</v>
      </c>
      <c r="O9" s="203"/>
      <c r="P9" s="173" t="s">
        <v>12</v>
      </c>
      <c r="Q9" s="15">
        <f>+'Estruct. emp.'!$J$17</f>
        <v>44</v>
      </c>
      <c r="R9" s="15">
        <f>+'Estruct. emp.'!$O$17</f>
        <v>75</v>
      </c>
      <c r="S9" s="22">
        <f t="shared" si="1"/>
        <v>0.70454545454545459</v>
      </c>
    </row>
    <row r="10" spans="2:19" ht="37.799999999999997" customHeight="1">
      <c r="B10" s="12"/>
      <c r="C10" s="200" t="s">
        <v>266</v>
      </c>
      <c r="D10" s="173" t="s">
        <v>270</v>
      </c>
      <c r="E10" s="11">
        <v>0.43089344523531287</v>
      </c>
      <c r="F10" s="11">
        <v>0.41524711158170097</v>
      </c>
      <c r="G10" s="178" t="s">
        <v>274</v>
      </c>
      <c r="I10" s="200" t="s">
        <v>13</v>
      </c>
      <c r="J10" s="173" t="s">
        <v>270</v>
      </c>
      <c r="K10" s="11">
        <v>0.82786885245901642</v>
      </c>
      <c r="L10" s="11">
        <v>0.77500000000000002</v>
      </c>
      <c r="M10" s="178" t="s">
        <v>275</v>
      </c>
      <c r="O10" s="200" t="s">
        <v>13</v>
      </c>
      <c r="P10" s="173" t="s">
        <v>14</v>
      </c>
      <c r="Q10" s="11">
        <v>0.42302275189599137</v>
      </c>
      <c r="R10" s="11">
        <v>0.41116815218418312</v>
      </c>
      <c r="S10" s="178" t="s">
        <v>278</v>
      </c>
    </row>
    <row r="11" spans="2:19" ht="72" customHeight="1">
      <c r="B11" s="12"/>
      <c r="C11" s="201"/>
      <c r="D11" s="174" t="s">
        <v>15</v>
      </c>
      <c r="E11" s="17" t="s">
        <v>271</v>
      </c>
      <c r="F11" s="17" t="s">
        <v>272</v>
      </c>
      <c r="G11" s="22"/>
      <c r="I11" s="201"/>
      <c r="J11" s="174" t="s">
        <v>15</v>
      </c>
      <c r="K11" s="17" t="s">
        <v>277</v>
      </c>
      <c r="L11" s="17" t="s">
        <v>276</v>
      </c>
      <c r="M11" s="22"/>
      <c r="O11" s="201"/>
      <c r="P11" s="174" t="s">
        <v>15</v>
      </c>
      <c r="Q11" s="17" t="s">
        <v>279</v>
      </c>
      <c r="R11" s="17" t="s">
        <v>280</v>
      </c>
      <c r="S11" s="22"/>
    </row>
    <row r="12" spans="2:19" ht="38.4" customHeight="1">
      <c r="B12" s="12"/>
      <c r="C12" s="177" t="s">
        <v>267</v>
      </c>
      <c r="D12" s="174" t="s">
        <v>269</v>
      </c>
      <c r="E12" s="13">
        <f>+Empleo!$H$15</f>
        <v>77072.23</v>
      </c>
      <c r="F12" s="13">
        <f>+Empleo!$H$20</f>
        <v>91414.41399999999</v>
      </c>
      <c r="G12" s="22">
        <f>F12/E12-1</f>
        <v>0.18608757006252441</v>
      </c>
      <c r="I12" s="179" t="s">
        <v>101</v>
      </c>
      <c r="J12" s="174" t="s">
        <v>16</v>
      </c>
      <c r="K12" s="13">
        <f>+Empleo!$F$15</f>
        <v>23522.13</v>
      </c>
      <c r="L12" s="13">
        <f>+Empleo!$F$20</f>
        <v>25471.23</v>
      </c>
      <c r="M12" s="22">
        <f t="shared" ref="M12" si="2">L12/K12-1</f>
        <v>8.2862393839333359E-2</v>
      </c>
      <c r="O12" s="179" t="s">
        <v>102</v>
      </c>
      <c r="P12" s="174" t="s">
        <v>16</v>
      </c>
      <c r="Q12" s="13">
        <f>+Empleo!$G$15</f>
        <v>53550.1</v>
      </c>
      <c r="R12" s="13">
        <f>+Empleo!$G$20</f>
        <v>65943.183999999994</v>
      </c>
      <c r="S12" s="22">
        <f t="shared" ref="S12" si="3">R12/Q12-1</f>
        <v>0.23142970788103101</v>
      </c>
    </row>
    <row r="13" spans="2:19" ht="38.4" customHeight="1">
      <c r="B13" s="12"/>
      <c r="C13" s="200" t="s">
        <v>17</v>
      </c>
      <c r="D13" s="174" t="s">
        <v>18</v>
      </c>
      <c r="E13" s="19">
        <f>+Exportaciones!$C$15</f>
        <v>58.838015959999851</v>
      </c>
      <c r="F13" s="19">
        <f>+Exportaciones!$C$20</f>
        <v>64.567275840000107</v>
      </c>
      <c r="G13" s="22">
        <f>F13/E13-1</f>
        <v>9.7373437674975527E-2</v>
      </c>
      <c r="I13" s="182" t="s">
        <v>243</v>
      </c>
      <c r="J13" s="63"/>
      <c r="K13" s="181"/>
      <c r="L13" s="181"/>
      <c r="M13" s="63"/>
      <c r="O13" s="182" t="s">
        <v>282</v>
      </c>
      <c r="P13" s="63"/>
      <c r="Q13" s="63"/>
      <c r="R13" s="63"/>
      <c r="S13" s="63"/>
    </row>
    <row r="14" spans="2:19" ht="38.4" customHeight="1">
      <c r="B14" s="12"/>
      <c r="C14" s="203"/>
      <c r="D14" s="174" t="s">
        <v>19</v>
      </c>
      <c r="E14" s="180">
        <f>+Importaciones!$C$15</f>
        <v>826.00611011300191</v>
      </c>
      <c r="F14" s="180">
        <f>+Importaciones!$C$20</f>
        <v>965.4793975980042</v>
      </c>
      <c r="G14" s="22">
        <f>F14/E14-1</f>
        <v>0.16885260989888029</v>
      </c>
    </row>
    <row r="15" spans="2:19" hidden="1">
      <c r="B15" s="20"/>
      <c r="C15" s="206" t="s">
        <v>116</v>
      </c>
      <c r="D15" s="18" t="s">
        <v>20</v>
      </c>
      <c r="E15" s="13"/>
      <c r="F15" s="13"/>
      <c r="G15" s="14"/>
    </row>
    <row r="16" spans="2:19" hidden="1">
      <c r="B16" s="20"/>
      <c r="C16" s="207"/>
      <c r="D16" s="18" t="s">
        <v>21</v>
      </c>
      <c r="E16" s="15"/>
      <c r="F16" s="15"/>
      <c r="G16" s="16"/>
    </row>
    <row r="17" spans="2:7" ht="27.6" hidden="1">
      <c r="B17" s="20"/>
      <c r="C17" s="206" t="s">
        <v>117</v>
      </c>
      <c r="D17" s="18" t="s">
        <v>22</v>
      </c>
      <c r="E17" s="53"/>
      <c r="F17" s="53"/>
      <c r="G17" s="22"/>
    </row>
    <row r="18" spans="2:7" ht="28.5" hidden="1" customHeight="1">
      <c r="B18" s="20"/>
      <c r="C18" s="207"/>
      <c r="D18" s="18" t="s">
        <v>23</v>
      </c>
      <c r="E18" s="53"/>
      <c r="F18" s="53"/>
      <c r="G18" s="22"/>
    </row>
    <row r="19" spans="2:7">
      <c r="B19" s="60" t="s">
        <v>263</v>
      </c>
      <c r="C19" s="61"/>
      <c r="D19" s="62"/>
      <c r="E19" s="61"/>
      <c r="F19" s="61"/>
      <c r="G19" s="61"/>
    </row>
    <row r="20" spans="2:7">
      <c r="B20" s="60" t="s">
        <v>132</v>
      </c>
    </row>
    <row r="21" spans="2:7">
      <c r="B21" s="189" t="s">
        <v>131</v>
      </c>
    </row>
  </sheetData>
  <mergeCells count="25">
    <mergeCell ref="B6:B7"/>
    <mergeCell ref="B3:G3"/>
    <mergeCell ref="B4:B5"/>
    <mergeCell ref="C4:C5"/>
    <mergeCell ref="D4:D5"/>
    <mergeCell ref="E4:F4"/>
    <mergeCell ref="G4:G5"/>
    <mergeCell ref="C15:C16"/>
    <mergeCell ref="C17:C18"/>
    <mergeCell ref="C6:C7"/>
    <mergeCell ref="C8:C9"/>
    <mergeCell ref="C10:C11"/>
    <mergeCell ref="C13:C14"/>
    <mergeCell ref="P6:P7"/>
    <mergeCell ref="Q6:R6"/>
    <mergeCell ref="S6:S7"/>
    <mergeCell ref="I10:I11"/>
    <mergeCell ref="O10:O11"/>
    <mergeCell ref="I8:I9"/>
    <mergeCell ref="O8:O9"/>
    <mergeCell ref="I6:I7"/>
    <mergeCell ref="J6:J7"/>
    <mergeCell ref="K6:L6"/>
    <mergeCell ref="M6:M7"/>
    <mergeCell ref="O6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PBI</vt:lpstr>
      <vt:lpstr>Estruct. emp.</vt:lpstr>
      <vt:lpstr>Exportaciones</vt:lpstr>
      <vt:lpstr>Productos_Exportados</vt:lpstr>
      <vt:lpstr>Importaciones</vt:lpstr>
      <vt:lpstr>Productos_Importados</vt:lpstr>
      <vt:lpstr>Empleo</vt:lpstr>
      <vt:lpstr>Indicadores</vt:lpstr>
      <vt:lpstr>PBI!Área_de_impresión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 O'DIANA ROCCA</dc:creator>
  <cp:lastModifiedBy>usuario</cp:lastModifiedBy>
  <dcterms:created xsi:type="dcterms:W3CDTF">2015-10-20T18:38:04Z</dcterms:created>
  <dcterms:modified xsi:type="dcterms:W3CDTF">2021-03-04T16:05:10Z</dcterms:modified>
</cp:coreProperties>
</file>