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9"/>
  <workbookPr filterPrivacy="1" showInkAnnotation="0"/>
  <xr:revisionPtr revIDLastSave="0" documentId="8_{25B2F5AF-B1DA-49BF-B131-1B9AA836DA4A}" xr6:coauthVersionLast="47" xr6:coauthVersionMax="47" xr10:uidLastSave="{00000000-0000-0000-0000-000000000000}"/>
  <bookViews>
    <workbookView xWindow="0" yWindow="0" windowWidth="25125" windowHeight="11700" tabRatio="841" firstSheet="3" activeTab="3" xr2:uid="{00000000-000D-0000-FFFF-FFFF00000000}"/>
  </bookViews>
  <sheets>
    <sheet name="A1 Evolución" sheetId="5" r:id="rId1"/>
    <sheet name="A1 Estrato empresasial" sheetId="4" r:id="rId2"/>
    <sheet name="A1 Sector" sheetId="13" r:id="rId3"/>
    <sheet name="A1 Distribucion regional" sheetId="19" r:id="rId4"/>
    <sheet name="A1 Regional" sheetId="11" r:id="rId5"/>
    <sheet name="A1 Industrias de Manufactura" sheetId="16" r:id="rId6"/>
    <sheet name="A1 Regimen_Tributario" sheetId="17" r:id="rId7"/>
    <sheet name="A1 Formales_Tcontribuyente" sheetId="28" r:id="rId8"/>
    <sheet name="A1 Formales_Tcontribuyente_2020" sheetId="18" state="hidden" r:id="rId9"/>
    <sheet name="A7 Nivel Educativo_old" sheetId="26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 localSheetId="3">#REF!</definedName>
    <definedName name="\A" localSheetId="8">#REF!</definedName>
    <definedName name="\A" localSheetId="6">#REF!</definedName>
    <definedName name="\A">#REF!</definedName>
    <definedName name="\C" localSheetId="3">#REF!</definedName>
    <definedName name="\C" localSheetId="8">#REF!</definedName>
    <definedName name="\C" localSheetId="6">#REF!</definedName>
    <definedName name="\C">#REF!</definedName>
    <definedName name="\e" localSheetId="3">#REF!</definedName>
    <definedName name="\e" localSheetId="8">#REF!</definedName>
    <definedName name="\e" localSheetId="6">#REF!</definedName>
    <definedName name="\e">#REF!</definedName>
    <definedName name="\S">#N/A</definedName>
    <definedName name="______________________________________Cdr7">'[1]Cdrs 1-2'!$A$1:$S$46</definedName>
    <definedName name="______________________________________Cdr8">'[1]Cdrs 1-2'!$A$69:$S$114</definedName>
    <definedName name="_____________________________________Cdr7">'[2]Cdrs 1-2'!$A$1:$S$46</definedName>
    <definedName name="_____________________________________Cdr8">'[2]Cdrs 1-2'!$A$69:$S$114</definedName>
    <definedName name="____________________________________Cdr7">'[3]Cdrs 1-2'!$A$1:$S$46</definedName>
    <definedName name="____________________________________Cdr8">'[3]Cdrs 1-2'!$A$69:$S$114</definedName>
    <definedName name="___________________________________Cdr7">'[3]Cdrs 1-2'!$A$1:$S$46</definedName>
    <definedName name="___________________________________Cdr8">'[3]Cdrs 1-2'!$A$69:$S$114</definedName>
    <definedName name="__________________________________Cdr7">'[3]Cdrs 1-2'!$A$1:$S$46</definedName>
    <definedName name="__________________________________Cdr8">'[3]Cdrs 1-2'!$A$69:$S$114</definedName>
    <definedName name="_________________________________cdr2">#REF!</definedName>
    <definedName name="_________________________________Cdr7">'[4]Cdrs 1-2'!$A$1:$S$46</definedName>
    <definedName name="_________________________________Cdr8">'[4]Cdrs 1-2'!$A$69:$S$114</definedName>
    <definedName name="________________________________cdr2">'[5]Cdr 9'!#REF!</definedName>
    <definedName name="________________________________Cdr7">'[6]Cdrs 1-2'!$A$1:$S$46</definedName>
    <definedName name="________________________________Cdr8">'[6]Cdrs 1-2'!$A$69:$S$114</definedName>
    <definedName name="_______________________________cdr2">'[7]Cdr 9'!#REF!</definedName>
    <definedName name="_______________________________Cdr7">'[1]Cdrs 1-2'!$A$1:$S$46</definedName>
    <definedName name="_______________________________Cdr8">'[1]Cdrs 1-2'!$A$69:$S$114</definedName>
    <definedName name="______________________________cdr2">'[8]Cdr 9'!#REF!</definedName>
    <definedName name="______________________________Cdr7">'[1]Cdrs 1-2'!$A$1:$S$46</definedName>
    <definedName name="______________________________Cdr8">'[1]Cdrs 1-2'!$A$69:$S$114</definedName>
    <definedName name="_____________________________cdr2">'[9]Cdr 9'!#REF!</definedName>
    <definedName name="_____________________________Cdr7">'[6]Cdrs 1-2'!$A$1:$S$46</definedName>
    <definedName name="_____________________________Cdr8">'[6]Cdrs 1-2'!$A$69:$S$114</definedName>
    <definedName name="____________________________cdr2">'[7]Cdr 9'!#REF!</definedName>
    <definedName name="____________________________Cdr7">'[10]Cdrs 1-2'!$A$1:$S$46</definedName>
    <definedName name="____________________________Cdr8">'[10]Cdrs 1-2'!$A$69:$S$114</definedName>
    <definedName name="___________________________cdr2">'[8]Cdr 9'!#REF!</definedName>
    <definedName name="___________________________Cdr7">'[10]Cdrs 1-2'!$A$1:$S$46</definedName>
    <definedName name="___________________________Cdr8">'[10]Cdrs 1-2'!$A$69:$S$114</definedName>
    <definedName name="__________________________cdr2">'[11]Cdr 9'!#REF!</definedName>
    <definedName name="__________________________Cdr7">'[10]Cdrs 1-2'!$A$1:$S$46</definedName>
    <definedName name="__________________________Cdr8">'[10]Cdrs 1-2'!$A$69:$S$114</definedName>
    <definedName name="_________________________cdr2">'[7]Cdr 9'!#REF!</definedName>
    <definedName name="_________________________Cdr7">'[10]Cdrs 1-2'!$A$1:$S$46</definedName>
    <definedName name="_________________________Cdr8">'[10]Cdrs 1-2'!$A$69:$S$114</definedName>
    <definedName name="________________________cdr2">'[5]Cdr 9'!#REF!</definedName>
    <definedName name="________________________Cdr7">'[10]Cdrs 1-2'!$A$1:$S$46</definedName>
    <definedName name="________________________Cdr8">'[10]Cdrs 1-2'!$A$69:$S$114</definedName>
    <definedName name="_______________________cdr2">'[5]Cdr 9'!#REF!</definedName>
    <definedName name="_______________________Cdr7">'[10]Cdrs 1-2'!$A$1:$S$46</definedName>
    <definedName name="_______________________Cdr8">'[10]Cdrs 1-2'!$A$69:$S$114</definedName>
    <definedName name="______________________cdr2">'[5]Cdr 9'!#REF!</definedName>
    <definedName name="______________________Cdr7">'[10]Cdrs 1-2'!$A$1:$S$46</definedName>
    <definedName name="______________________Cdr8">'[10]Cdrs 1-2'!$A$69:$S$114</definedName>
    <definedName name="_____________________cdr2">'[5]Cdr 9'!#REF!</definedName>
    <definedName name="_____________________Cdr7">'[10]Cdrs 1-2'!$A$1:$S$46</definedName>
    <definedName name="_____________________Cdr8">'[10]Cdrs 1-2'!$A$69:$S$114</definedName>
    <definedName name="____________________cdr2">'[5]Cdr 9'!#REF!</definedName>
    <definedName name="____________________Cdr7">'[10]Cdrs 1-2'!$A$1:$S$46</definedName>
    <definedName name="____________________Cdr8">'[10]Cdrs 1-2'!$A$69:$S$114</definedName>
    <definedName name="___________________cdr2">'[5]Cdr 9'!#REF!</definedName>
    <definedName name="___________________Cdr7">'[10]Cdrs 1-2'!$A$1:$S$46</definedName>
    <definedName name="___________________Cdr8">'[10]Cdrs 1-2'!$A$69:$S$114</definedName>
    <definedName name="__________________cdr2">'[5]Cdr 9'!#REF!</definedName>
    <definedName name="__________________Cdr7">'[10]Cdrs 1-2'!$A$1:$S$46</definedName>
    <definedName name="__________________Cdr8">'[10]Cdrs 1-2'!$A$69:$S$114</definedName>
    <definedName name="_________________cdr2">'[5]Cdr 9'!#REF!</definedName>
    <definedName name="_________________Cdr7">'[12]Cdrs 1-2'!$A$1:$S$46</definedName>
    <definedName name="_________________Cdr8">'[12]Cdrs 1-2'!$A$69:$S$114</definedName>
    <definedName name="________________cdr2">'[5]Cdr 9'!#REF!</definedName>
    <definedName name="________________Cdr7">'[12]Cdrs 1-2'!$A$1:$S$46</definedName>
    <definedName name="________________Cdr8">'[12]Cdrs 1-2'!$A$69:$S$114</definedName>
    <definedName name="_______________cdr2">'[5]Cdr 9'!#REF!</definedName>
    <definedName name="_______________Cdr7">'[12]Cdrs 1-2'!$A$1:$S$46</definedName>
    <definedName name="_______________Cdr8">'[12]Cdrs 1-2'!$A$69:$S$114</definedName>
    <definedName name="______________cdr2">'[5]Cdr 9'!#REF!</definedName>
    <definedName name="______________Cdr7">'[12]Cdrs 1-2'!$A$1:$S$46</definedName>
    <definedName name="______________Cdr8">'[12]Cdrs 1-2'!$A$69:$S$114</definedName>
    <definedName name="_____________cdr2">'[13]Cdr 9'!#REF!</definedName>
    <definedName name="_____________Cdr7">'[14]Cdrs 1-2'!$A$1:$S$46</definedName>
    <definedName name="_____________Cdr8">'[14]Cdrs 1-2'!$A$69:$S$114</definedName>
    <definedName name="____________cdr2">'[13]Cdr 9'!#REF!</definedName>
    <definedName name="___________cdr2">'[13]Cdr 9'!#REF!</definedName>
    <definedName name="___________Cdr7">'[14]Cdrs 1-2'!$A$1:$S$46</definedName>
    <definedName name="___________Cdr8">'[14]Cdrs 1-2'!$A$69:$S$114</definedName>
    <definedName name="__________cdr2">'[13]Cdr 9'!#REF!</definedName>
    <definedName name="__________Cdr7">'[10]Cdrs 1-2'!$A$1:$S$46</definedName>
    <definedName name="__________Cdr8">'[10]Cdrs 1-2'!$A$69:$S$114</definedName>
    <definedName name="_________cdr2">'[15]Cdr 9'!#REF!</definedName>
    <definedName name="_________Cdr7">'[14]Cdrs 1-2'!$A$1:$S$46</definedName>
    <definedName name="_________Cdr8">'[14]Cdrs 1-2'!$A$69:$S$114</definedName>
    <definedName name="________cdr2">'[15]Cdr 9'!#REF!</definedName>
    <definedName name="________Cdr7">'[6]Cdrs 1-2'!$A$1:$S$46</definedName>
    <definedName name="________Cdr8">'[6]Cdrs 1-2'!$A$69:$S$114</definedName>
    <definedName name="_______cdr2">'[15]Cdr 9'!#REF!</definedName>
    <definedName name="_______Cdr7">'[14]Cdrs 1-2'!$A$1:$S$46</definedName>
    <definedName name="_______Cdr8">'[14]Cdrs 1-2'!$A$69:$S$114</definedName>
    <definedName name="______cdr2">'[15]Cdr 9'!#REF!</definedName>
    <definedName name="______Cdr7">'[16]Cdrs 1-2'!$A$1:$S$46</definedName>
    <definedName name="______Cdr8">'[16]Cdrs 1-2'!$A$69:$S$114</definedName>
    <definedName name="_____cdr1">#REF!</definedName>
    <definedName name="_____cdr2">#REF!</definedName>
    <definedName name="_____Cdr7">'[16]Cdrs 1-2'!$A$1:$S$46</definedName>
    <definedName name="_____Cdr8">'[16]Cdrs 1-2'!$A$69:$S$114</definedName>
    <definedName name="____cdr1">#REF!</definedName>
    <definedName name="____cdr2">#REF!</definedName>
    <definedName name="____Cdr7">'[16]Cdrs 1-2'!$A$1:$S$46</definedName>
    <definedName name="____Cdr8">'[16]Cdrs 1-2'!$A$69:$S$114</definedName>
    <definedName name="___cdr1">#REF!</definedName>
    <definedName name="___cdr2">'[5]Cdr 9'!#REF!</definedName>
    <definedName name="___Cdr7">'[16]Cdrs 1-2'!$A$1:$S$46</definedName>
    <definedName name="___Cdr8">'[16]Cdrs 1-2'!$A$69:$S$114</definedName>
    <definedName name="__123Graph_A" localSheetId="3" hidden="1">#REF!</definedName>
    <definedName name="__123Graph_A" localSheetId="8" hidden="1">#REF!</definedName>
    <definedName name="__123Graph_A" localSheetId="6" hidden="1">#REF!</definedName>
    <definedName name="__123Graph_A" hidden="1">#REF!</definedName>
    <definedName name="__123Graph_AGRAF" localSheetId="3" hidden="1">#REF!</definedName>
    <definedName name="__123Graph_AGRAF" localSheetId="8" hidden="1">#REF!</definedName>
    <definedName name="__123Graph_AGRAF" localSheetId="6" hidden="1">#REF!</definedName>
    <definedName name="__123Graph_AGRAF" hidden="1">#REF!</definedName>
    <definedName name="__123Graph_B" localSheetId="3" hidden="1">#REF!</definedName>
    <definedName name="__123Graph_B" localSheetId="8" hidden="1">#REF!</definedName>
    <definedName name="__123Graph_B" localSheetId="6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_cdr1">#REF!</definedName>
    <definedName name="__cdr2">#REF!</definedName>
    <definedName name="__Cdr7">'[16]Cdrs 1-2'!$A$1:$S$46</definedName>
    <definedName name="__Cdr8">'[16]Cdrs 1-2'!$A$69:$S$114</definedName>
    <definedName name="__feb09">#REF!</definedName>
    <definedName name="_1990">#REF!</definedName>
    <definedName name="_cdr1">#REF!</definedName>
    <definedName name="_cdr2">#REF!</definedName>
    <definedName name="_Cdr7">'[17]Cdrs 1-2'!$A$1:$S$46</definedName>
    <definedName name="_Cdr8">'[17]Cdrs 1-2'!$A$69:$S$114</definedName>
    <definedName name="_DLX1.EMA">#REF!</definedName>
    <definedName name="_DLX11.EMA">[18]Sheet1!$A$1:$J$4</definedName>
    <definedName name="_DLX12.EMA">#REF!</definedName>
    <definedName name="_DLX13.EMA">[19]Sheet4!$A$1:$J$3</definedName>
    <definedName name="_DLX2.EMA">#REF!</definedName>
    <definedName name="_DLX3.EMA">#REF!</definedName>
    <definedName name="_DLX4.EMA">#REF!</definedName>
    <definedName name="_DLX5.EMA">#REF!</definedName>
    <definedName name="_DLX6.EMA">#REF!</definedName>
    <definedName name="_DLX9.USE">#REF!</definedName>
    <definedName name="_xlnm._FilterDatabase" localSheetId="3" hidden="1">'A1 Distribucion regional'!#REF!</definedName>
    <definedName name="_xlnm._FilterDatabase" localSheetId="4" hidden="1">'A1 Regional'!$K$3:$R$3</definedName>
    <definedName name="_xlnm._FilterDatabase" localSheetId="2" hidden="1">'A1 Sector'!$B$19:$O$19</definedName>
    <definedName name="_Key1" localSheetId="7" hidden="1">#REF!</definedName>
    <definedName name="_Key1" hidden="1">[20]INGUTI!$A$18:$A$30</definedName>
    <definedName name="_Order1" localSheetId="7" hidden="1">0</definedName>
    <definedName name="_Order1" hidden="1">255</definedName>
    <definedName name="_Sort" localSheetId="7" hidden="1">#REF!</definedName>
    <definedName name="_Sort" hidden="1">[20]INGUTI!$A$18:$M$30</definedName>
    <definedName name="_Toc67916039">#REF!</definedName>
    <definedName name="_Toc68195966">#REF!</definedName>
    <definedName name="_Toc77955008">#REF!</definedName>
    <definedName name="_Toc77955128">#REF!</definedName>
    <definedName name="_Toc77955129">#REF!</definedName>
    <definedName name="_Toc79400210">#REF!</definedName>
    <definedName name="_Toc79400211">#REF!</definedName>
    <definedName name="_Toc79400212">#REF!</definedName>
    <definedName name="_Toc79400213">#REF!</definedName>
    <definedName name="_Toc79400214">#REF!</definedName>
    <definedName name="_Toc79400215">#REF!</definedName>
    <definedName name="_Toc79400217">#REF!</definedName>
    <definedName name="_Toc79400218">#REF!</definedName>
    <definedName name="_Toc79400219">#REF!</definedName>
    <definedName name="_Toc81498476">#REF!</definedName>
    <definedName name="_Toc81498477">#REF!</definedName>
    <definedName name="_Toc81498478">#REF!</definedName>
    <definedName name="_Toc81498479">#REF!</definedName>
    <definedName name="_Toc81498481">#REF!</definedName>
    <definedName name="_Toc81498482">#REF!</definedName>
    <definedName name="a">[21]cd11!$A$1:$Q$24</definedName>
    <definedName name="A_IMPRESION_IM" localSheetId="3">#REF!</definedName>
    <definedName name="A_IMPRESION_IM" localSheetId="8">#REF!</definedName>
    <definedName name="A_IMPRESION_IM" localSheetId="6">#REF!</definedName>
    <definedName name="A_IMPRESION_IM">#REF!</definedName>
    <definedName name="A_IMPRESIÓN_IM" localSheetId="3">[22]CYPPOLLO!#REF!</definedName>
    <definedName name="A_IMPRESIÓN_IM" localSheetId="8">[22]CYPPOLLO!#REF!</definedName>
    <definedName name="A_IMPRESIÓN_IM" localSheetId="6">[22]CYPPOLLO!#REF!</definedName>
    <definedName name="A_IMPRESIÓN_IM">[22]CYPPOLLO!#REF!</definedName>
    <definedName name="AGO" localSheetId="3">#REF!</definedName>
    <definedName name="AGO" localSheetId="8">#REF!</definedName>
    <definedName name="AGO" localSheetId="6">#REF!</definedName>
    <definedName name="AGO">#REF!</definedName>
    <definedName name="ANUAAAAL" localSheetId="3">OFFSET(#REF!,0,0,#REF!,1)</definedName>
    <definedName name="ANUAAAAL" localSheetId="8">OFFSET(#REF!,0,0,#REF!,1)</definedName>
    <definedName name="ANUAAAAL" localSheetId="6">OFFSET(#REF!,0,0,#REF!,1)</definedName>
    <definedName name="ANUAAAAL">OFFSET(#REF!,0,0,#REF!,1)</definedName>
    <definedName name="_xlnm.Print_Area" localSheetId="3">#REF!</definedName>
    <definedName name="_xlnm.Print_Area" localSheetId="8">#REF!</definedName>
    <definedName name="_xlnm.Print_Area" localSheetId="6">#REF!</definedName>
    <definedName name="_xlnm.Print_Area">#REF!</definedName>
    <definedName name="cdr">[23]cd1!$A$1:$Q$68</definedName>
    <definedName name="Ciud_VarAn" localSheetId="3">#REF!</definedName>
    <definedName name="Ciud_VarAn" localSheetId="8">#REF!</definedName>
    <definedName name="Ciud_VarAn" localSheetId="6">#REF!</definedName>
    <definedName name="Ciud_VarAn">#REF!</definedName>
    <definedName name="CM">[24]Data!$B$1</definedName>
    <definedName name="CMAC">[25]CM!#REF!</definedName>
    <definedName name="CMACINDIVIDUAL">#REF!</definedName>
    <definedName name="CR">[24]Data!$Q$1</definedName>
    <definedName name="CRAC">[25]CR!#REF!</definedName>
    <definedName name="CREDEP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'[5]Cdr 9'!#REF!</definedName>
    <definedName name="Cuadro_N__22">'[5]Cdr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7">#REF!</definedName>
    <definedName name="Cuadro_N__8">'[5]Cdr 9'!#REF!</definedName>
    <definedName name="Cuadro_N__9">#REF!</definedName>
    <definedName name="Cuadro_N_1">#REF!</definedName>
    <definedName name="cuadro1">#REF!</definedName>
    <definedName name="cuadro2">#REF!</definedName>
    <definedName name="d">#REF!</definedName>
    <definedName name="DATA">'A1 Regional'!$K$4:$M$28</definedName>
    <definedName name="DATA4">'[26]BASE DATA'!$A$2:$B$68</definedName>
    <definedName name="DATA5">'[26]BASE DATA'!$A$1:$B$69</definedName>
    <definedName name="DATA6">'[26]BASE DATA'!$A$1:$B$70</definedName>
    <definedName name="DATA7">'[26]BASE DATA'!$A$2:$B$71</definedName>
    <definedName name="DATA8">'[26]BASE DATA'!$A$1:$B$72</definedName>
    <definedName name="DATA9">'[26]BASE DATA'!$A$1:$B$73</definedName>
    <definedName name="DatGrafAn" localSheetId="3">#REF!</definedName>
    <definedName name="DatGrafAn" localSheetId="8">#REF!</definedName>
    <definedName name="DatGrafAn" localSheetId="6">#REF!</definedName>
    <definedName name="DatGrafAn">#REF!</definedName>
    <definedName name="DDD">[27]!INDICE</definedName>
    <definedName name="DEPDEP">#REF!</definedName>
    <definedName name="DEVOLUCIONES">#REF!</definedName>
    <definedName name="E">[27]!INDICE</definedName>
    <definedName name="EDP">[25]ED!#REF!</definedName>
    <definedName name="EDPYME">[24]Data!$AD$1</definedName>
    <definedName name="EstatalAgregado">'[28]B. ESTATAL AGREGADO'!$A$1:$IV$4</definedName>
    <definedName name="EstatalPorTipo">'[28]B.ESTATAL POR TIPO'!$A$4:$IV$30</definedName>
    <definedName name="FECHA">'[29]GRUPOS POR TIPO'!$D$3:$IV$3</definedName>
    <definedName name="fgfg">#REF!</definedName>
    <definedName name="FR">[27]!INDICE</definedName>
    <definedName name="FS">[27]!INDICE</definedName>
    <definedName name="G">[27]!INDICE</definedName>
    <definedName name="GAdmin">#REF!</definedName>
    <definedName name="HOJA">[27]!INDICE</definedName>
    <definedName name="HTML_CodePage" hidden="1">1252</definedName>
    <definedName name="HTML_Control" localSheetId="3" hidden="1">{"'C-46.WK1'!$A$6:$J$21"}</definedName>
    <definedName name="HTML_Control" localSheetId="0" hidden="1">{"'C-46.WK1'!$A$6:$J$21"}</definedName>
    <definedName name="HTML_Control" localSheetId="8" hidden="1">{"'C-46.WK1'!$A$6:$J$21"}</definedName>
    <definedName name="HTML_Control" localSheetId="5" hidden="1">{"'C-46.WK1'!$A$6:$J$21"}</definedName>
    <definedName name="HTML_Control" localSheetId="6" hidden="1">{"'C-46.WK1'!$A$6:$J$21"}</definedName>
    <definedName name="HTML_Control" localSheetId="4" hidden="1">{"'C-46.WK1'!$A$6:$J$21"}</definedName>
    <definedName name="HTML_Control" localSheetId="2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I">[27]!INDICE</definedName>
    <definedName name="IMFNB">#REF!</definedName>
    <definedName name="Indic.Propuestos">'[30]Ctas-Ind (1)'!#REF!</definedName>
    <definedName name="INDICE">[31]!INDICE</definedName>
    <definedName name="INFORMACION_DEPARTAMENTAL">#REF!</definedName>
    <definedName name="INFORMACIÓN_SECTORIAL">#REF!</definedName>
    <definedName name="IngresF">#REF!</definedName>
    <definedName name="INGRESOS">#REF!</definedName>
    <definedName name="Inic_Ciu" localSheetId="3">#REF!</definedName>
    <definedName name="Inic_Ciu" localSheetId="8">#REF!</definedName>
    <definedName name="Inic_Ciu" localSheetId="6">#REF!</definedName>
    <definedName name="Inic_Ciu">#REF!</definedName>
    <definedName name="Inic_Val" localSheetId="3">#REF!</definedName>
    <definedName name="Inic_Val" localSheetId="8">#REF!</definedName>
    <definedName name="Inic_Val" localSheetId="6">#REF!</definedName>
    <definedName name="Inic_Val">#REF!</definedName>
    <definedName name="J">[27]!INDICE</definedName>
    <definedName name="Lima">#REF!</definedName>
    <definedName name="MES">#REF!</definedName>
    <definedName name="MFinanc">#REF!</definedName>
    <definedName name="NOTA_TRIBUTARIA">#REF!</definedName>
    <definedName name="piura">#REF!</definedName>
    <definedName name="PORCENTAJE" localSheetId="3">OFFSET(#REF!,0,0,#REF!,1)</definedName>
    <definedName name="PORCENTAJE" localSheetId="8">OFFSET(#REF!,0,0,#REF!,1)</definedName>
    <definedName name="PORCENTAJE" localSheetId="6">OFFSET(#REF!,0,0,#REF!,1)</definedName>
    <definedName name="PORCENTAJE">OFFSET(#REF!,0,0,#REF!,1)</definedName>
    <definedName name="PORCENTAJE1">#N/A</definedName>
    <definedName name="PORCENTAJE10" localSheetId="3">OFFSET([32]NOVIEMBRE!$H$118:$H$141,0,0,[32]NOVIEMBRE!$J$117,1)</definedName>
    <definedName name="PORCENTAJE10" localSheetId="8">OFFSET([32]NOVIEMBRE!$H$118:$H$141,0,0,[32]NOVIEMBRE!$J$117,1)</definedName>
    <definedName name="PORCENTAJE10" localSheetId="6">OFFSET([32]NOVIEMBRE!$H$118:$H$141,0,0,[32]NOVIEMBRE!$J$117,1)</definedName>
    <definedName name="PORCENTAJE10">OFFSET([33]NOVIEMBRE!$H$118:$H$141,0,0,[33]NOVIEMBRE!$J$117,1)</definedName>
    <definedName name="PORCENTAJE11" localSheetId="3">OFFSET([32]DICIEMBRE!$H$118:$H$141,0,0,[32]DICIEMBRE!$J$117,1)</definedName>
    <definedName name="PORCENTAJE11" localSheetId="8">OFFSET([32]DICIEMBRE!$H$118:$H$141,0,0,[32]DICIEMBRE!$J$117,1)</definedName>
    <definedName name="PORCENTAJE11" localSheetId="6">OFFSET([32]DICIEMBRE!$H$118:$H$141,0,0,[32]DICIEMBRE!$J$117,1)</definedName>
    <definedName name="PORCENTAJE11">OFFSET([33]DICIEMBRE!$H$118:$H$141,0,0,[33]DICIEMBRE!$J$117,1)</definedName>
    <definedName name="PORCENTAJE13" localSheetId="3">OFFSET('[34]ACUM RENCC'!$AO$121:$AO$144,0,0,'[34]ACUM RENCC'!$AQ$120,1)</definedName>
    <definedName name="PORCENTAJE13" localSheetId="8">OFFSET('[34]ACUM RENCC'!$AO$121:$AO$144,0,0,'[34]ACUM RENCC'!$AQ$120,1)</definedName>
    <definedName name="PORCENTAJE13" localSheetId="6">OFFSET('[34]ACUM RENCC'!$AO$121:$AO$144,0,0,'[34]ACUM RENCC'!$AQ$120,1)</definedName>
    <definedName name="PORCENTAJE13">OFFSET('[35]ACUM RENCC'!$AO$121:$AO$144,0,0,'[35]ACUM RENCC'!$AQ$120,1)</definedName>
    <definedName name="PORCENTAJE2">#N/A</definedName>
    <definedName name="PORCENTAJE3" localSheetId="3">OFFSET([32]ABRIL!$H$118:$H$141,0,0,[32]ABRIL!$J$117,1)</definedName>
    <definedName name="PORCENTAJE3" localSheetId="8">OFFSET([32]ABRIL!$H$118:$H$141,0,0,[32]ABRIL!$J$117,1)</definedName>
    <definedName name="PORCENTAJE3" localSheetId="6">OFFSET([32]ABRIL!$H$118:$H$141,0,0,[32]ABRIL!$J$117,1)</definedName>
    <definedName name="PORCENTAJE3">OFFSET([33]ABRIL!$H$118:$H$141,0,0,[33]ABRIL!$J$117,1)</definedName>
    <definedName name="PORCENTAJE4" localSheetId="3">OFFSET([32]MAYO!$H$118:$H$141,0,0,[32]MAYO!$J$117,1)</definedName>
    <definedName name="PORCENTAJE4" localSheetId="8">OFFSET([32]MAYO!$H$118:$H$141,0,0,[32]MAYO!$J$117,1)</definedName>
    <definedName name="PORCENTAJE4" localSheetId="6">OFFSET([32]MAYO!$H$118:$H$141,0,0,[32]MAYO!$J$117,1)</definedName>
    <definedName name="PORCENTAJE4">OFFSET([33]MAYO!$H$118:$H$141,0,0,[33]MAYO!$J$117,1)</definedName>
    <definedName name="PORCENTAJE5" localSheetId="3">OFFSET([32]JUNIO!$H$118:$H$141,0,0,[32]JUNIO!$J$117,1)</definedName>
    <definedName name="PORCENTAJE5" localSheetId="8">OFFSET([32]JUNIO!$H$118:$H$141,0,0,[32]JUNIO!$J$117,1)</definedName>
    <definedName name="PORCENTAJE5" localSheetId="6">OFFSET([32]JUNIO!$H$118:$H$141,0,0,[32]JUNIO!$J$117,1)</definedName>
    <definedName name="PORCENTAJE5">OFFSET([33]JUNIO!$H$118:$H$141,0,0,[33]JUNIO!$J$117,1)</definedName>
    <definedName name="PORCENTAJE6" localSheetId="3">OFFSET([32]JULIO!$H$118:$H$141,0,0,[32]JULIO!$J$117,1)</definedName>
    <definedName name="PORCENTAJE6" localSheetId="8">OFFSET([32]JULIO!$H$118:$H$141,0,0,[32]JULIO!$J$117,1)</definedName>
    <definedName name="PORCENTAJE6" localSheetId="6">OFFSET([32]JULIO!$H$118:$H$141,0,0,[32]JULIO!$J$117,1)</definedName>
    <definedName name="PORCENTAJE6">OFFSET([33]JULIO!$H$118:$H$141,0,0,[33]JULIO!$J$117,1)</definedName>
    <definedName name="PORCENTAJE7" localSheetId="3">OFFSET([32]AGOSTO!$H$118:$H$141,0,0,[32]AGOSTO!$J$117,1)</definedName>
    <definedName name="PORCENTAJE7" localSheetId="8">OFFSET([32]AGOSTO!$H$118:$H$141,0,0,[32]AGOSTO!$J$117,1)</definedName>
    <definedName name="PORCENTAJE7" localSheetId="6">OFFSET([32]AGOSTO!$H$118:$H$141,0,0,[32]AGOSTO!$J$117,1)</definedName>
    <definedName name="PORCENTAJE7">OFFSET([33]AGOSTO!$H$118:$H$141,0,0,[33]AGOSTO!$J$117,1)</definedName>
    <definedName name="PORCENTAJE8" localSheetId="3">OFFSET([32]SETIEMBRE!$H$118:$H$141,0,0,[32]SETIEMBRE!$J$117,1)</definedName>
    <definedName name="PORCENTAJE8" localSheetId="8">OFFSET([32]SETIEMBRE!$H$118:$H$141,0,0,[32]SETIEMBRE!$J$117,1)</definedName>
    <definedName name="PORCENTAJE8" localSheetId="6">OFFSET([32]SETIEMBRE!$H$118:$H$141,0,0,[32]SETIEMBRE!$J$117,1)</definedName>
    <definedName name="PORCENTAJE8">OFFSET([33]SETIEMBRE!$H$118:$H$141,0,0,[33]SETIEMBRE!$J$117,1)</definedName>
    <definedName name="PORCENTAJE9" localSheetId="3">OFFSET([32]OCTUBRE!$H$118:$H$141,0,0,[32]OCTUBRE!$J$117,1)</definedName>
    <definedName name="PORCENTAJE9" localSheetId="8">OFFSET([32]OCTUBRE!$H$118:$H$141,0,0,[32]OCTUBRE!$J$117,1)</definedName>
    <definedName name="PORCENTAJE9" localSheetId="6">OFFSET([32]OCTUBRE!$H$118:$H$141,0,0,[32]OCTUBRE!$J$117,1)</definedName>
    <definedName name="PORCENTAJE9">OFFSET([33]OCTUBRE!$H$118:$H$141,0,0,[33]OCTUBRE!$J$117,1)</definedName>
    <definedName name="PrivadoAgregado">'[28]GRUPOS AGREGADO 2'!$A$3:$IV$10</definedName>
    <definedName name="PrivadoPorTipos">'[28]GRUPOS POR TIPO'!$A$3:$IV$72</definedName>
    <definedName name="REGION" localSheetId="3">OFFSET(#REF!,0,0,#REF!,1)</definedName>
    <definedName name="REGION" localSheetId="8">OFFSET(#REF!,0,0,#REF!,1)</definedName>
    <definedName name="REGION" localSheetId="6">OFFSET(#REF!,0,0,#REF!,1)</definedName>
    <definedName name="REGION">OFFSET(#REF!,0,0,#REF!,1)</definedName>
    <definedName name="REGION1">#N/A</definedName>
    <definedName name="REGION10" localSheetId="3">OFFSET([32]NOVIEMBRE!$G$118:$G$141,0,0,[32]NOVIEMBRE!$J$117,1)</definedName>
    <definedName name="REGION10" localSheetId="8">OFFSET([32]NOVIEMBRE!$G$118:$G$141,0,0,[32]NOVIEMBRE!$J$117,1)</definedName>
    <definedName name="REGION10" localSheetId="6">OFFSET([32]NOVIEMBRE!$G$118:$G$141,0,0,[32]NOVIEMBRE!$J$117,1)</definedName>
    <definedName name="REGION10">OFFSET([33]NOVIEMBRE!$G$118:$G$141,0,0,[33]NOVIEMBRE!$J$117,1)</definedName>
    <definedName name="REGION11" localSheetId="3">OFFSET([32]DICIEMBRE!$G$118:$G$141,0,0,[32]DICIEMBRE!$J$117,1)</definedName>
    <definedName name="REGION11" localSheetId="8">OFFSET([32]DICIEMBRE!$G$118:$G$141,0,0,[32]DICIEMBRE!$J$117,1)</definedName>
    <definedName name="REGION11" localSheetId="6">OFFSET([32]DICIEMBRE!$G$118:$G$141,0,0,[32]DICIEMBRE!$J$117,1)</definedName>
    <definedName name="REGION11">OFFSET([33]DICIEMBRE!$G$118:$G$141,0,0,[33]DICIEMBRE!$J$117,1)</definedName>
    <definedName name="REGION13" localSheetId="3">OFFSET('[34]ACUM RENCC'!$AN$121:$AN$144,0,0,'[34]ACUM RENCC'!$AQ$120,1)</definedName>
    <definedName name="REGION13" localSheetId="8">OFFSET('[34]ACUM RENCC'!$AN$121:$AN$144,0,0,'[34]ACUM RENCC'!$AQ$120,1)</definedName>
    <definedName name="REGION13" localSheetId="6">OFFSET('[34]ACUM RENCC'!$AN$121:$AN$144,0,0,'[34]ACUM RENCC'!$AQ$120,1)</definedName>
    <definedName name="REGION13">OFFSET('[35]ACUM RENCC'!$AN$121:$AN$144,0,0,'[35]ACUM RENCC'!$AQ$120,1)</definedName>
    <definedName name="REGION2">#N/A</definedName>
    <definedName name="REGION3" localSheetId="3">OFFSET([32]ABRIL!$G$118:$G$141,0,0,[32]ABRIL!$J$117,1)</definedName>
    <definedName name="REGION3" localSheetId="8">OFFSET([32]ABRIL!$G$118:$G$141,0,0,[32]ABRIL!$J$117,1)</definedName>
    <definedName name="REGION3" localSheetId="6">OFFSET([32]ABRIL!$G$118:$G$141,0,0,[32]ABRIL!$J$117,1)</definedName>
    <definedName name="REGION3">OFFSET([33]ABRIL!$G$118:$G$141,0,0,[33]ABRIL!$J$117,1)</definedName>
    <definedName name="REGION4" localSheetId="3">OFFSET([32]MAYO!$G$118:$G$141,0,0,[32]MAYO!$J$117,1)</definedName>
    <definedName name="REGION4" localSheetId="8">OFFSET([32]MAYO!$G$118:$G$141,0,0,[32]MAYO!$J$117,1)</definedName>
    <definedName name="REGION4" localSheetId="6">OFFSET([32]MAYO!$G$118:$G$141,0,0,[32]MAYO!$J$117,1)</definedName>
    <definedName name="REGION4">OFFSET([33]MAYO!$G$118:$G$141,0,0,[33]MAYO!$J$117,1)</definedName>
    <definedName name="REGION5" localSheetId="3">OFFSET([32]JUNIO!$G$118:$G$141,0,0,[32]JUNIO!$J$117,1)</definedName>
    <definedName name="REGION5" localSheetId="8">OFFSET([32]JUNIO!$G$118:$G$141,0,0,[32]JUNIO!$J$117,1)</definedName>
    <definedName name="REGION5" localSheetId="6">OFFSET([32]JUNIO!$G$118:$G$141,0,0,[32]JUNIO!$J$117,1)</definedName>
    <definedName name="REGION5">OFFSET([33]JUNIO!$G$118:$G$141,0,0,[33]JUNIO!$J$117,1)</definedName>
    <definedName name="REGION6" localSheetId="3">OFFSET([32]JULIO!$G$118:$G$141,0,0,[32]JULIO!$J$117,1)</definedName>
    <definedName name="REGION6" localSheetId="8">OFFSET([32]JULIO!$G$118:$G$141,0,0,[32]JULIO!$J$117,1)</definedName>
    <definedName name="REGION6" localSheetId="6">OFFSET([32]JULIO!$G$118:$G$141,0,0,[32]JULIO!$J$117,1)</definedName>
    <definedName name="REGION6">OFFSET([33]JULIO!$G$118:$G$141,0,0,[33]JULIO!$J$117,1)</definedName>
    <definedName name="REGION7" localSheetId="3">OFFSET([32]AGOSTO!$G$118:$G$141,0,0,[32]AGOSTO!$J$117,1)</definedName>
    <definedName name="REGION7" localSheetId="8">OFFSET([32]AGOSTO!$G$118:$G$141,0,0,[32]AGOSTO!$J$117,1)</definedName>
    <definedName name="REGION7" localSheetId="6">OFFSET([32]AGOSTO!$G$118:$G$141,0,0,[32]AGOSTO!$J$117,1)</definedName>
    <definedName name="REGION7">OFFSET([33]AGOSTO!$G$118:$G$141,0,0,[33]AGOSTO!$J$117,1)</definedName>
    <definedName name="REGION8" localSheetId="3">OFFSET([32]SETIEMBRE!$G$118:$G$141,0,0,[32]SETIEMBRE!$J$117,1)</definedName>
    <definedName name="REGION8" localSheetId="8">OFFSET([32]SETIEMBRE!$G$118:$G$141,0,0,[32]SETIEMBRE!$J$117,1)</definedName>
    <definedName name="REGION8" localSheetId="6">OFFSET([32]SETIEMBRE!$G$118:$G$141,0,0,[32]SETIEMBRE!$J$117,1)</definedName>
    <definedName name="REGION8">OFFSET([33]SETIEMBRE!$G$118:$G$141,0,0,[33]SETIEMBRE!$J$117,1)</definedName>
    <definedName name="REGION9" localSheetId="3">OFFSET([32]OCTUBRE!$G$118:$G$141,0,0,[32]OCTUBRE!$J$117,1)</definedName>
    <definedName name="REGION9" localSheetId="8">OFFSET([32]OCTUBRE!$G$118:$G$141,0,0,[32]OCTUBRE!$J$117,1)</definedName>
    <definedName name="REGION9" localSheetId="6">OFFSET([32]OCTUBRE!$G$118:$G$141,0,0,[32]OCTUBRE!$J$117,1)</definedName>
    <definedName name="REGION9">OFFSET([33]OCTUBRE!$G$118:$G$141,0,0,[33]OCTUBRE!$J$117,1)</definedName>
    <definedName name="RRR">[27]!INDICE</definedName>
    <definedName name="SIFAgregado">'[28]SIST FIN TOTAL AGREGADO'!$A$3:$B$16384</definedName>
    <definedName name="SIFporTipo">'[36]SIST FIN TOTAL POR TIPO'!$A$3:$IV$8</definedName>
    <definedName name="SISTMICRO">#REF!</definedName>
    <definedName name="TABLA1" localSheetId="3">#REF!</definedName>
    <definedName name="TABLA1" localSheetId="8">#REF!</definedName>
    <definedName name="TABLA1" localSheetId="6">#REF!</definedName>
    <definedName name="TABLA1">#REF!</definedName>
    <definedName name="TABLA1AA" localSheetId="3">#REF!</definedName>
    <definedName name="TABLA1AA" localSheetId="8">#REF!</definedName>
    <definedName name="TABLA1AA" localSheetId="6">#REF!</definedName>
    <definedName name="TABLA1AA">#REF!</definedName>
    <definedName name="TABLA2" localSheetId="3">#REF!</definedName>
    <definedName name="TABLA2" localSheetId="8">#REF!</definedName>
    <definedName name="TABLA2" localSheetId="6">#REF!</definedName>
    <definedName name="TABLA2">#REF!</definedName>
    <definedName name="_xlnm.Print_Titles" localSheetId="3">#REF!</definedName>
    <definedName name="_xlnm.Print_Titles">#REF!</definedName>
    <definedName name="Utilid">#REF!</definedName>
    <definedName name="Val_VarAn">#REF!</definedName>
    <definedName name="w">'[37]Cdr 9'!#REF!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5" l="1"/>
  <c r="F10" i="5"/>
  <c r="F9" i="5"/>
  <c r="F8" i="5"/>
  <c r="F7" i="5"/>
  <c r="F6" i="5"/>
  <c r="F5" i="5"/>
  <c r="K11" i="5"/>
  <c r="J11" i="5" l="1"/>
  <c r="J10" i="5"/>
  <c r="J9" i="5"/>
  <c r="J8" i="5"/>
  <c r="J7" i="5"/>
  <c r="J6" i="5"/>
  <c r="J5" i="5"/>
  <c r="I11" i="5"/>
  <c r="G63" i="28" l="1"/>
  <c r="G62" i="28" s="1"/>
  <c r="F63" i="28"/>
  <c r="F62" i="28" s="1"/>
  <c r="E63" i="28"/>
  <c r="E56" i="28" s="1"/>
  <c r="D63" i="28"/>
  <c r="D60" i="28" s="1"/>
  <c r="C63" i="28"/>
  <c r="C62" i="28"/>
  <c r="G60" i="28"/>
  <c r="F60" i="28"/>
  <c r="C60" i="28"/>
  <c r="C58" i="28"/>
  <c r="G56" i="28"/>
  <c r="F56" i="28"/>
  <c r="C56" i="28"/>
  <c r="C54" i="28"/>
  <c r="G52" i="28"/>
  <c r="F52" i="28"/>
  <c r="C52" i="28"/>
  <c r="G50" i="28"/>
  <c r="C50" i="28"/>
  <c r="G48" i="28"/>
  <c r="F48" i="28"/>
  <c r="C48" i="28"/>
  <c r="G46" i="28"/>
  <c r="C46" i="28"/>
  <c r="G44" i="28"/>
  <c r="F44" i="28"/>
  <c r="C44" i="28"/>
  <c r="G42" i="28"/>
  <c r="C42" i="28"/>
  <c r="G40" i="28"/>
  <c r="F40" i="28"/>
  <c r="C40" i="28"/>
  <c r="G38" i="28"/>
  <c r="C38" i="28"/>
  <c r="G36" i="28"/>
  <c r="F36" i="28"/>
  <c r="C36" i="28"/>
  <c r="G34" i="28"/>
  <c r="C34" i="28"/>
  <c r="G32" i="28"/>
  <c r="F32" i="28"/>
  <c r="C32" i="28"/>
  <c r="G30" i="28"/>
  <c r="C30" i="28"/>
  <c r="G28" i="28"/>
  <c r="F28" i="28"/>
  <c r="C28" i="28"/>
  <c r="H27" i="28"/>
  <c r="H63" i="28" s="1"/>
  <c r="F16" i="28"/>
  <c r="G14" i="28"/>
  <c r="G15" i="28" s="1"/>
  <c r="E14" i="28"/>
  <c r="E15" i="28" s="1"/>
  <c r="D14" i="28"/>
  <c r="D15" i="28" s="1"/>
  <c r="C14" i="28"/>
  <c r="C15" i="28" s="1"/>
  <c r="G13" i="28"/>
  <c r="E13" i="28"/>
  <c r="D13" i="28"/>
  <c r="C13" i="28"/>
  <c r="F12" i="28"/>
  <c r="H12" i="28" s="1"/>
  <c r="G11" i="28"/>
  <c r="E11" i="28"/>
  <c r="D11" i="28"/>
  <c r="C11" i="28"/>
  <c r="F10" i="28"/>
  <c r="H10" i="28" s="1"/>
  <c r="G9" i="28"/>
  <c r="E9" i="28"/>
  <c r="D9" i="28"/>
  <c r="C9" i="28"/>
  <c r="F8" i="28"/>
  <c r="G7" i="28"/>
  <c r="E7" i="28"/>
  <c r="D7" i="28"/>
  <c r="C7" i="28"/>
  <c r="F6" i="28"/>
  <c r="F7" i="28" s="1"/>
  <c r="H9" i="17"/>
  <c r="H10" i="17"/>
  <c r="H11" i="17"/>
  <c r="H8" i="17"/>
  <c r="C12" i="17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4" i="11"/>
  <c r="M6" i="13"/>
  <c r="M7" i="13"/>
  <c r="M8" i="13"/>
  <c r="M9" i="13"/>
  <c r="M10" i="13"/>
  <c r="M11" i="13"/>
  <c r="M12" i="13"/>
  <c r="M5" i="13"/>
  <c r="J12" i="13"/>
  <c r="J11" i="13"/>
  <c r="J10" i="13"/>
  <c r="J9" i="13"/>
  <c r="J8" i="13"/>
  <c r="J7" i="13"/>
  <c r="J6" i="13"/>
  <c r="J5" i="13"/>
  <c r="G11" i="5"/>
  <c r="G10" i="5"/>
  <c r="G9" i="5"/>
  <c r="F13" i="5"/>
  <c r="K13" i="5" s="1"/>
  <c r="H8" i="28" l="1"/>
  <c r="F9" i="28"/>
  <c r="F14" i="28"/>
  <c r="F15" i="28"/>
  <c r="H14" i="28"/>
  <c r="H60" i="28"/>
  <c r="H56" i="28"/>
  <c r="H52" i="28"/>
  <c r="H48" i="28"/>
  <c r="H44" i="28"/>
  <c r="H40" i="28"/>
  <c r="H36" i="28"/>
  <c r="H32" i="28"/>
  <c r="H62" i="28"/>
  <c r="H58" i="28"/>
  <c r="H54" i="28"/>
  <c r="H50" i="28"/>
  <c r="H46" i="28"/>
  <c r="H42" i="28"/>
  <c r="H38" i="28"/>
  <c r="H34" i="28"/>
  <c r="H30" i="28"/>
  <c r="D32" i="28"/>
  <c r="D52" i="28"/>
  <c r="F13" i="28"/>
  <c r="D30" i="28"/>
  <c r="D34" i="28"/>
  <c r="D38" i="28"/>
  <c r="D42" i="28"/>
  <c r="D46" i="28"/>
  <c r="D50" i="28"/>
  <c r="D54" i="28"/>
  <c r="D58" i="28"/>
  <c r="D62" i="28"/>
  <c r="D44" i="28"/>
  <c r="E48" i="28"/>
  <c r="E30" i="28"/>
  <c r="E34" i="28"/>
  <c r="E38" i="28"/>
  <c r="E42" i="28"/>
  <c r="E46" i="28"/>
  <c r="E50" i="28"/>
  <c r="E54" i="28"/>
  <c r="E58" i="28"/>
  <c r="E62" i="28"/>
  <c r="E28" i="28"/>
  <c r="E44" i="28"/>
  <c r="E52" i="28"/>
  <c r="F50" i="28"/>
  <c r="H16" i="28"/>
  <c r="G54" i="28"/>
  <c r="G58" i="28"/>
  <c r="D36" i="28"/>
  <c r="D56" i="28"/>
  <c r="H6" i="28"/>
  <c r="E40" i="28"/>
  <c r="E60" i="28"/>
  <c r="F30" i="28"/>
  <c r="F34" i="28"/>
  <c r="F38" i="28"/>
  <c r="F42" i="28"/>
  <c r="F46" i="28"/>
  <c r="F54" i="28"/>
  <c r="F58" i="28"/>
  <c r="F11" i="28"/>
  <c r="D40" i="28"/>
  <c r="D48" i="28"/>
  <c r="E32" i="28"/>
  <c r="D28" i="28"/>
  <c r="E36" i="28"/>
  <c r="H28" i="28"/>
  <c r="H13" i="28" l="1"/>
  <c r="H9" i="28"/>
  <c r="H11" i="28"/>
  <c r="H15" i="28"/>
  <c r="H7" i="28"/>
  <c r="AD10" i="18" l="1"/>
  <c r="AC7" i="18"/>
  <c r="AC8" i="18"/>
  <c r="AD8" i="18" s="1"/>
  <c r="AC9" i="18"/>
  <c r="AC6" i="18"/>
  <c r="C9" i="18" s="1"/>
  <c r="AC5" i="18"/>
  <c r="C5" i="18" s="1"/>
  <c r="AC4" i="18"/>
  <c r="C3" i="18" s="1"/>
  <c r="D12" i="17"/>
  <c r="E12" i="17"/>
  <c r="G12" i="17"/>
  <c r="D12" i="16"/>
  <c r="E12" i="16" s="1"/>
  <c r="E7" i="16"/>
  <c r="E8" i="16"/>
  <c r="E9" i="16"/>
  <c r="E10" i="16"/>
  <c r="E11" i="16"/>
  <c r="E13" i="16"/>
  <c r="E6" i="16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4" i="11"/>
  <c r="C29" i="11"/>
  <c r="G29" i="11" s="1"/>
  <c r="E29" i="11"/>
  <c r="C30" i="19"/>
  <c r="D6" i="19" s="1"/>
  <c r="H29" i="11" l="1"/>
  <c r="J29" i="11"/>
  <c r="I29" i="11"/>
  <c r="AD7" i="18"/>
  <c r="C7" i="18"/>
  <c r="C16" i="17"/>
  <c r="AD4" i="18"/>
  <c r="C4" i="18" s="1"/>
  <c r="AD6" i="18"/>
  <c r="C10" i="18" s="1"/>
  <c r="AD5" i="18"/>
  <c r="C6" i="18" s="1"/>
  <c r="AD9" i="18"/>
  <c r="D5" i="19"/>
  <c r="D21" i="19"/>
  <c r="D20" i="19"/>
  <c r="D12" i="19"/>
  <c r="D29" i="19"/>
  <c r="D27" i="19"/>
  <c r="D19" i="19"/>
  <c r="D11" i="19"/>
  <c r="D26" i="19"/>
  <c r="D18" i="19"/>
  <c r="D10" i="19"/>
  <c r="D30" i="19"/>
  <c r="D28" i="19"/>
  <c r="D17" i="19"/>
  <c r="D9" i="19"/>
  <c r="D13" i="19"/>
  <c r="D24" i="19"/>
  <c r="D16" i="19"/>
  <c r="D8" i="19"/>
  <c r="D25" i="19"/>
  <c r="D23" i="19"/>
  <c r="D15" i="19"/>
  <c r="D7" i="19"/>
  <c r="D22" i="19"/>
  <c r="D14" i="19"/>
  <c r="L12" i="13"/>
  <c r="L6" i="13"/>
  <c r="L7" i="13"/>
  <c r="L8" i="13"/>
  <c r="L9" i="13"/>
  <c r="L10" i="13"/>
  <c r="L11" i="13"/>
  <c r="L5" i="13"/>
  <c r="K5" i="13"/>
  <c r="H5" i="13"/>
  <c r="H12" i="13"/>
  <c r="H11" i="13"/>
  <c r="H10" i="13"/>
  <c r="H9" i="13"/>
  <c r="H8" i="13"/>
  <c r="H7" i="13"/>
  <c r="H6" i="13"/>
  <c r="C8" i="4"/>
  <c r="C10" i="4" s="1"/>
  <c r="C8" i="18" l="1"/>
  <c r="F12" i="5"/>
  <c r="K12" i="5" s="1"/>
  <c r="D6" i="4"/>
  <c r="D5" i="4"/>
  <c r="D9" i="4"/>
  <c r="D7" i="4"/>
  <c r="J12" i="5" l="1"/>
  <c r="J13" i="5"/>
  <c r="G13" i="5"/>
  <c r="G12" i="5"/>
  <c r="D8" i="4"/>
  <c r="K12" i="13" l="1"/>
  <c r="K11" i="13"/>
  <c r="K10" i="13"/>
  <c r="K9" i="13"/>
  <c r="K8" i="13"/>
  <c r="K7" i="13"/>
  <c r="K6" i="13"/>
  <c r="F8" i="13"/>
  <c r="F11" i="13"/>
  <c r="F12" i="13"/>
  <c r="F10" i="13"/>
  <c r="F9" i="13"/>
  <c r="F7" i="13"/>
  <c r="F6" i="13"/>
  <c r="F5" i="13"/>
  <c r="D12" i="13"/>
  <c r="D11" i="13"/>
  <c r="D10" i="13"/>
  <c r="D9" i="13"/>
  <c r="D8" i="13"/>
  <c r="D7" i="13"/>
  <c r="D6" i="13"/>
  <c r="D5" i="13"/>
  <c r="G8" i="5"/>
  <c r="G7" i="5"/>
  <c r="G6" i="5"/>
  <c r="G17" i="17"/>
  <c r="E19" i="17"/>
  <c r="C18" i="17"/>
  <c r="D17" i="17"/>
  <c r="E17" i="17"/>
  <c r="G19" i="17"/>
  <c r="G20" i="17"/>
  <c r="G18" i="17"/>
  <c r="G16" i="17"/>
  <c r="D19" i="17"/>
  <c r="C19" i="17"/>
  <c r="E16" i="17"/>
  <c r="D20" i="17"/>
  <c r="D16" i="17"/>
  <c r="D18" i="17"/>
  <c r="C20" i="17"/>
  <c r="E20" i="17"/>
  <c r="C17" i="17"/>
  <c r="E18" i="17"/>
  <c r="G5" i="5"/>
  <c r="F12" i="17" l="1"/>
  <c r="F20" i="17" l="1"/>
  <c r="H12" i="17"/>
  <c r="H20" i="17" s="1"/>
  <c r="H19" i="17"/>
  <c r="H18" i="17"/>
  <c r="H16" i="17"/>
  <c r="F19" i="17"/>
  <c r="F16" i="17"/>
  <c r="F17" i="17"/>
  <c r="F18" i="17"/>
  <c r="H17" i="17" l="1"/>
</calcChain>
</file>

<file path=xl/sharedStrings.xml><?xml version="1.0" encoding="utf-8"?>
<sst xmlns="http://schemas.openxmlformats.org/spreadsheetml/2006/main" count="294" uniqueCount="173">
  <si>
    <t>PERÚ: EVOLUCIÓN DE LAS MIPYME FORMALES, 2012 - 2021</t>
  </si>
  <si>
    <t>Año</t>
  </si>
  <si>
    <t>Microempresa</t>
  </si>
  <si>
    <t>pequeña empresa</t>
  </si>
  <si>
    <t>Mediana empresa</t>
  </si>
  <si>
    <t>MIPYME</t>
  </si>
  <si>
    <t xml:space="preserve"> </t>
  </si>
  <si>
    <t>Nota: El tamaño empresarial es determinado de acuerdo con la Ley N° 30056</t>
  </si>
  <si>
    <t>Fuente: Sunat, Registro Único del Contribuyente 2012-2021</t>
  </si>
  <si>
    <t>Elaboración: PRODUCE – OGEIEE-OEE</t>
  </si>
  <si>
    <t>Evolución de las Mipyme formales, 2014-2021</t>
  </si>
  <si>
    <t xml:space="preserve"> Empresas formales, según estrato  empresarial, 2021</t>
  </si>
  <si>
    <r>
      <t>Estrato empresarial</t>
    </r>
    <r>
      <rPr>
        <b/>
        <vertAlign val="superscript"/>
        <sz val="11"/>
        <color theme="0"/>
        <rFont val="Calibri Light"/>
        <family val="2"/>
      </rPr>
      <t xml:space="preserve"> 1</t>
    </r>
  </si>
  <si>
    <t>Nº  de empresas</t>
  </si>
  <si>
    <t>%</t>
  </si>
  <si>
    <t>Pequeña Empresa</t>
  </si>
  <si>
    <t>Total de Mipyme</t>
  </si>
  <si>
    <t xml:space="preserve"> Gran Empresa</t>
  </si>
  <si>
    <t>Total de empresas</t>
  </si>
  <si>
    <t>100.0</t>
  </si>
  <si>
    <t xml:space="preserve">1/  El estrato empresarial es determinado de acuerdo con la Ley N° 30056. Se considera gran empresa a aquella cuyas ventas anuales son mayores a 2 300 UIT.
</t>
  </si>
  <si>
    <t>Fuente: Sunat, Registro Único del Contribuyente 2021</t>
  </si>
  <si>
    <t>Elaboración: PRODUCE -OEE</t>
  </si>
  <si>
    <t>Mipyme formales, según sector económico, 2013, 2019 y 2021</t>
  </si>
  <si>
    <t>Sector económico</t>
  </si>
  <si>
    <t>Mipyme 2013</t>
  </si>
  <si>
    <t>Mipyme 2019</t>
  </si>
  <si>
    <t>Mipyme 2020</t>
  </si>
  <si>
    <t>Mipyme 2021</t>
  </si>
  <si>
    <r>
      <t xml:space="preserve">VAP </t>
    </r>
    <r>
      <rPr>
        <b/>
        <vertAlign val="superscript"/>
        <sz val="11"/>
        <color theme="0"/>
        <rFont val="Calibri Light"/>
        <family val="2"/>
      </rPr>
      <t>1</t>
    </r>
    <r>
      <rPr>
        <b/>
        <sz val="11"/>
        <color theme="0"/>
        <rFont val="Calibri Light"/>
        <family val="2"/>
      </rPr>
      <t xml:space="preserve"> 
2013-2019</t>
    </r>
  </si>
  <si>
    <r>
      <t xml:space="preserve">VAP </t>
    </r>
    <r>
      <rPr>
        <b/>
        <vertAlign val="superscript"/>
        <sz val="11"/>
        <color theme="0"/>
        <rFont val="Calibri Light"/>
        <family val="2"/>
      </rPr>
      <t>1</t>
    </r>
    <r>
      <rPr>
        <b/>
        <sz val="11"/>
        <color theme="0"/>
        <rFont val="Calibri Light"/>
        <family val="2"/>
      </rPr>
      <t xml:space="preserve"> 
2020-2019</t>
    </r>
  </si>
  <si>
    <r>
      <t xml:space="preserve">VAP </t>
    </r>
    <r>
      <rPr>
        <b/>
        <vertAlign val="superscript"/>
        <sz val="11"/>
        <color theme="0"/>
        <rFont val="Calibri Light"/>
        <family val="2"/>
      </rPr>
      <t>1</t>
    </r>
    <r>
      <rPr>
        <b/>
        <sz val="11"/>
        <color theme="0"/>
        <rFont val="Calibri Light"/>
        <family val="2"/>
      </rPr>
      <t xml:space="preserve"> 
2020-2021</t>
    </r>
  </si>
  <si>
    <t>N°</t>
  </si>
  <si>
    <t>Comercio</t>
  </si>
  <si>
    <t>Servicios</t>
  </si>
  <si>
    <t>Manufactura</t>
  </si>
  <si>
    <t>Construcción</t>
  </si>
  <si>
    <t>Agropecuario</t>
  </si>
  <si>
    <t>Minería</t>
  </si>
  <si>
    <t>Pesca</t>
  </si>
  <si>
    <t>Total</t>
  </si>
  <si>
    <t>1/ Variación Anual Promedio</t>
  </si>
  <si>
    <t>Nota: El estrato empresarial es determinado de acuerdo con la Ley N° 30056</t>
  </si>
  <si>
    <t>Fuente: Sunat, Registro Único del Contribuyente 2013, 2019, 2020 y 2021</t>
  </si>
  <si>
    <t xml:space="preserve">. </t>
  </si>
  <si>
    <t>Mipyme formales, según departamento, 2021
(En porcentajes)</t>
  </si>
  <si>
    <t>Distribución de las Mipyme formales según regiones, 2021</t>
  </si>
  <si>
    <t>Departamento</t>
  </si>
  <si>
    <t>N° Mipyme 2021</t>
  </si>
  <si>
    <t>Part. %</t>
  </si>
  <si>
    <t>(Porcentajes)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</si>
  <si>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</si>
  <si>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</si>
  <si>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</si>
  <si>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</si>
  <si>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</si>
  <si>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</si>
  <si>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</si>
  <si>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</si>
  <si>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</si>
  <si>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</si>
  <si>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</si>
  <si>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</si>
  <si>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</si>
  <si>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</si>
  <si>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</si>
  <si>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</si>
  <si>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</si>
  <si>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</si>
  <si>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</si>
  <si>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</si>
  <si>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</si>
  <si>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</si>
  <si>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</si>
  <si>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</si>
  <si>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</si>
  <si>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 xml:space="preserve">Nota: El tamaño empresarial es determinado en base a la Ley N° 30056 </t>
  </si>
  <si>
    <t>Fuente: Sunat - Registro Único de Contribuyentes, 2021</t>
  </si>
  <si>
    <t>Elaboración: PRODUCE - OGEIEE</t>
  </si>
  <si>
    <t>Elaboración: PRODUCE-OGEIEE</t>
  </si>
  <si>
    <t>Mipyme formales, según regiones, 2013-2021</t>
  </si>
  <si>
    <t>Regiones</t>
  </si>
  <si>
    <t>Crecimiento promedio anual 2013-2019</t>
  </si>
  <si>
    <t>Crecimiento promedio anual 2013-2020</t>
  </si>
  <si>
    <t>Crecimiento promedio anual 2020/2019</t>
  </si>
  <si>
    <t>Crecimiento promedio anual 2021/2020</t>
  </si>
  <si>
    <t>Fuente: Sunat, Registro Único del Contribuyente 2013, 2019 y 2021</t>
  </si>
  <si>
    <t xml:space="preserve"> Mipymes formales en el sector manufacturero, según división CIIU, 2021</t>
  </si>
  <si>
    <t>Participación de las Mipyme formales en el sector manufacturero, según división CIIU, 2021 (%)</t>
  </si>
  <si>
    <t>División CIIU 3</t>
  </si>
  <si>
    <t>Descripcción de la división CIIU</t>
  </si>
  <si>
    <t>N° mipyme</t>
  </si>
  <si>
    <t>Fabricación de prendas de vestir</t>
  </si>
  <si>
    <t>Elaboración de productos alimenticios y bebidas</t>
  </si>
  <si>
    <t>Fabricación de productos elaborados de metal</t>
  </si>
  <si>
    <t>Fabricación de muebles</t>
  </si>
  <si>
    <t xml:space="preserve">Actividades de edición e impresión </t>
  </si>
  <si>
    <t>Fabricación de productos textiles</t>
  </si>
  <si>
    <t>Otros</t>
  </si>
  <si>
    <t>Elaboración: PRODUCE-OEE</t>
  </si>
  <si>
    <t>Elaboración: PRODUCE - OEE</t>
  </si>
  <si>
    <t>MIPYME formales, según régimen tributario, 2020</t>
  </si>
  <si>
    <t>Régimen</t>
  </si>
  <si>
    <t>Pequeña empresa</t>
  </si>
  <si>
    <t>Mipyme</t>
  </si>
  <si>
    <t>Gran empresa</t>
  </si>
  <si>
    <t>MIPYME formales, según régimen tributario, 2021</t>
  </si>
  <si>
    <t>Régimen General (REG)</t>
  </si>
  <si>
    <t>Régimen Especial (RER)</t>
  </si>
  <si>
    <t>Nuevo RUS</t>
  </si>
  <si>
    <t>Régimen MYPE (RMT)</t>
  </si>
  <si>
    <t>Micro</t>
  </si>
  <si>
    <t>Pequeña</t>
  </si>
  <si>
    <t>Mediana</t>
  </si>
  <si>
    <t>Régimen General (REG)*</t>
  </si>
  <si>
    <t>Nuevo Régimen Único Simplificado (Nuevo RUS)</t>
  </si>
  <si>
    <t>Nota: (*) Incluye otros regímenes tributarios (agrario, amazonía, frontera, etc)</t>
  </si>
  <si>
    <t>Empresas formales según régimen tributario y tamaño empresarial, 2021</t>
  </si>
  <si>
    <t>Régimen Tributario</t>
  </si>
  <si>
    <t>Grande</t>
  </si>
  <si>
    <t>Nuevo Rus</t>
  </si>
  <si>
    <t xml:space="preserve">(%) </t>
  </si>
  <si>
    <t>RMT</t>
  </si>
  <si>
    <t>(%)</t>
  </si>
  <si>
    <t>Régimen Especial</t>
  </si>
  <si>
    <t>Régimen General</t>
  </si>
  <si>
    <t>Otros*</t>
  </si>
  <si>
    <t>Nota: (*) Corresponde al Régimen Amazonía, Agrario y Frontera</t>
  </si>
  <si>
    <t>Elaboración: PRODUCE – OGEIEE</t>
  </si>
  <si>
    <t>Mipyme formales según tipo de contribuyente, 2021</t>
  </si>
  <si>
    <t>Tipo de Contribuyente</t>
  </si>
  <si>
    <t>Micro empresa</t>
  </si>
  <si>
    <t>Persona Natural con Negocio*</t>
  </si>
  <si>
    <t>Sociedad Anónima Cerrada</t>
  </si>
  <si>
    <t>Empresa Individual de Resp, Ltda</t>
  </si>
  <si>
    <t>Soc, Com, Respons, Ltda</t>
  </si>
  <si>
    <t>Sociedad Anónima</t>
  </si>
  <si>
    <t>Sociedad Irregular</t>
  </si>
  <si>
    <t>Cooperativas, SAIS, CAPS</t>
  </si>
  <si>
    <t>Sociedad Civil</t>
  </si>
  <si>
    <t>Sucesión Indivisa con Negocio*</t>
  </si>
  <si>
    <t>Univers, Centros Educat, y Cult,</t>
  </si>
  <si>
    <t>Comunidad campesina, nativa, comunal</t>
  </si>
  <si>
    <t>Sociedad Minera de Respons, Limitada</t>
  </si>
  <si>
    <t>Sociedad Anónima Abierta</t>
  </si>
  <si>
    <t>Sociedad por Acciones Cerrada</t>
  </si>
  <si>
    <t>Sociedad Conyugal con Negocio*</t>
  </si>
  <si>
    <t>Sociedad en Comandita por Acciones</t>
  </si>
  <si>
    <t>Empresa de Propiedad Social</t>
  </si>
  <si>
    <t>Sociedad Colectiva</t>
  </si>
  <si>
    <t>TOTAL</t>
  </si>
  <si>
    <t>Fuente: Sunat 2021</t>
  </si>
  <si>
    <t>Empresas formales, según tipo de contribuyente, 2012 - 2020</t>
  </si>
  <si>
    <t>Persona natural</t>
  </si>
  <si>
    <t>PPNN</t>
  </si>
  <si>
    <t>PPJJ</t>
  </si>
  <si>
    <t>Persona Jurídica</t>
  </si>
  <si>
    <t>RUS</t>
  </si>
  <si>
    <t>RER</t>
  </si>
  <si>
    <t>Régimen General*</t>
  </si>
  <si>
    <t>REG</t>
  </si>
  <si>
    <t>AMAZONIA</t>
  </si>
  <si>
    <t>Régimen MYPE</t>
  </si>
  <si>
    <t>AGRARIO</t>
  </si>
  <si>
    <t>FRONTERA</t>
  </si>
  <si>
    <t>Microempresa: Conductoras, según nivel educativo, 2020</t>
  </si>
  <si>
    <t>Conductoras, según nivel educativo, 2020</t>
  </si>
  <si>
    <t>(en porcentajes)</t>
  </si>
  <si>
    <t xml:space="preserve">Nota: Resultados a partir de un pool de datos de las ENE 2017-2018. El tamaño empresarial es determinado de acuerdo con la Ley N° 30056. </t>
  </si>
  <si>
    <t>Fuente: Encuesta Nacional de Empresas 2017-2018</t>
  </si>
  <si>
    <t>Pequeña empresa: Conductoras, según nivel educativo, 2020</t>
  </si>
  <si>
    <t>Gráfico 9.9: Mediana y Gran Empresa: Conductoras, según nivel educativo, 2020</t>
  </si>
  <si>
    <t>Gráfico 8.10: Distribución de conductoras, según nivel educativo,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</si>
</sst>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.00_-;\-* #,##0.00_-;_-* &quot;-&quot;??_-;_-@_-"/>
    <numFmt numFmtId="165" formatCode="_ * #,##0.00_ ;_ * \-#,##0.00_ ;_ * &quot;-&quot;??_ ;_ @_ "/>
    <numFmt numFmtId="166" formatCode="_ * #\ \ ##0_ ;_ * \-#\ ##0_ ;_ * &quot;-&quot;_ ;_ @_ "/>
    <numFmt numFmtId="167" formatCode="0.0"/>
    <numFmt numFmtId="168" formatCode="General_)"/>
    <numFmt numFmtId="169" formatCode="0.0%"/>
    <numFmt numFmtId="170" formatCode="#,##0.0"/>
    <numFmt numFmtId="171" formatCode="_-* #,##0_-;\-* #,##0_-;_-* &quot;-&quot;??_-;_-@_-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Tms Rmn"/>
    </font>
    <font>
      <sz val="8"/>
      <name val="Tms Rmn"/>
    </font>
    <font>
      <sz val="10"/>
      <name val="Courier"/>
      <family val="3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b/>
      <i/>
      <sz val="8"/>
      <name val="Tms Rmn"/>
    </font>
    <font>
      <sz val="11"/>
      <color indexed="8"/>
      <name val="Calibri"/>
      <family val="2"/>
    </font>
    <font>
      <b/>
      <sz val="8"/>
      <name val="Tms Rmn"/>
    </font>
    <font>
      <b/>
      <sz val="9"/>
      <name val="Bookman"/>
      <family val="1"/>
    </font>
    <font>
      <sz val="9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b/>
      <sz val="11"/>
      <color theme="0"/>
      <name val="Calibri Light"/>
      <family val="2"/>
    </font>
    <font>
      <b/>
      <sz val="11"/>
      <name val="Calibri Light"/>
      <family val="2"/>
    </font>
    <font>
      <sz val="10"/>
      <color theme="0"/>
      <name val="Calibri Light"/>
      <family val="2"/>
    </font>
    <font>
      <sz val="10"/>
      <name val="Calibri Light"/>
      <family val="2"/>
    </font>
    <font>
      <sz val="8"/>
      <color theme="1"/>
      <name val="Calibri Light"/>
      <family val="2"/>
    </font>
    <font>
      <sz val="8"/>
      <color theme="0"/>
      <name val="Calibri Light"/>
      <family val="2"/>
    </font>
    <font>
      <b/>
      <sz val="16"/>
      <color rgb="FF000000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  <font>
      <sz val="11"/>
      <color theme="0"/>
      <name val="Calibri Light"/>
      <family val="2"/>
    </font>
    <font>
      <b/>
      <vertAlign val="superscript"/>
      <sz val="11"/>
      <color theme="0"/>
      <name val="Calibri Light"/>
      <family val="2"/>
    </font>
    <font>
      <sz val="11"/>
      <color rgb="FF000000"/>
      <name val="Calibri Light"/>
      <family val="2"/>
    </font>
    <font>
      <b/>
      <sz val="12"/>
      <color indexed="8"/>
      <name val="Calibri Light"/>
      <family val="2"/>
    </font>
    <font>
      <sz val="11"/>
      <color rgb="FFFF0000"/>
      <name val="Calibri Light"/>
      <family val="2"/>
    </font>
    <font>
      <sz val="9"/>
      <color rgb="FF000000"/>
      <name val="Calibri"/>
      <family val="2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0F2FB"/>
        <bgColor indexed="64"/>
      </patternFill>
    </fill>
    <fill>
      <patternFill patternType="solid">
        <fgColor rgb="FF8F8EC1"/>
        <bgColor indexed="64"/>
      </patternFill>
    </fill>
    <fill>
      <patternFill patternType="gray125">
        <f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1366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double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double">
        <color theme="8" tint="0.39997558519241921"/>
      </left>
      <right/>
      <top style="double">
        <color theme="8" tint="0.39997558519241921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/>
      <bottom style="medium">
        <color rgb="FFDDEBF7"/>
      </bottom>
      <diagonal/>
    </border>
    <border>
      <left/>
      <right/>
      <top/>
      <bottom style="medium">
        <color rgb="FFAEAAAA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6" fillId="0" borderId="0"/>
    <xf numFmtId="168" fontId="7" fillId="0" borderId="0"/>
    <xf numFmtId="168" fontId="8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12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4" fillId="4" borderId="0"/>
    <xf numFmtId="168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7">
    <xf numFmtId="0" fontId="0" fillId="0" borderId="0" xfId="0"/>
    <xf numFmtId="3" fontId="0" fillId="0" borderId="0" xfId="0" applyNumberFormat="1"/>
    <xf numFmtId="0" fontId="17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9" fontId="22" fillId="0" borderId="0" xfId="1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7" fontId="22" fillId="0" borderId="0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169" fontId="19" fillId="0" borderId="0" xfId="1" applyNumberFormat="1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19" fillId="6" borderId="0" xfId="0" applyFont="1" applyFill="1"/>
    <xf numFmtId="0" fontId="18" fillId="6" borderId="0" xfId="0" applyFont="1" applyFill="1"/>
    <xf numFmtId="3" fontId="18" fillId="0" borderId="0" xfId="0" applyNumberFormat="1" applyFont="1"/>
    <xf numFmtId="0" fontId="27" fillId="0" borderId="0" xfId="0" applyFont="1"/>
    <xf numFmtId="3" fontId="19" fillId="0" borderId="0" xfId="0" applyNumberFormat="1" applyFont="1"/>
    <xf numFmtId="9" fontId="19" fillId="0" borderId="0" xfId="1" applyFont="1" applyFill="1"/>
    <xf numFmtId="0" fontId="23" fillId="0" borderId="0" xfId="0" applyFont="1" applyAlignment="1">
      <alignment vertical="center"/>
    </xf>
    <xf numFmtId="0" fontId="23" fillId="6" borderId="0" xfId="0" applyFont="1" applyFill="1" applyAlignment="1">
      <alignment vertical="center"/>
    </xf>
    <xf numFmtId="0" fontId="28" fillId="0" borderId="0" xfId="0" applyFont="1"/>
    <xf numFmtId="0" fontId="28" fillId="6" borderId="0" xfId="0" applyFont="1" applyFill="1"/>
    <xf numFmtId="167" fontId="18" fillId="0" borderId="0" xfId="0" applyNumberFormat="1" applyFont="1"/>
    <xf numFmtId="167" fontId="27" fillId="0" borderId="0" xfId="0" applyNumberFormat="1" applyFont="1"/>
    <xf numFmtId="0" fontId="18" fillId="0" borderId="0" xfId="0" applyFont="1" applyAlignment="1">
      <alignment horizontal="center" wrapText="1"/>
    </xf>
    <xf numFmtId="0" fontId="18" fillId="2" borderId="6" xfId="0" applyFont="1" applyFill="1" applyBorder="1" applyAlignment="1">
      <alignment horizontal="left"/>
    </xf>
    <xf numFmtId="3" fontId="18" fillId="2" borderId="6" xfId="0" applyNumberFormat="1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0" fontId="18" fillId="0" borderId="3" xfId="0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9" fillId="5" borderId="2" xfId="0" applyNumberFormat="1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18" fillId="0" borderId="0" xfId="2" applyFont="1"/>
    <xf numFmtId="166" fontId="33" fillId="2" borderId="0" xfId="3" applyNumberFormat="1" applyFont="1" applyFill="1" applyAlignment="1">
      <alignment horizontal="justify" vertical="center"/>
    </xf>
    <xf numFmtId="167" fontId="18" fillId="2" borderId="0" xfId="4" applyNumberFormat="1" applyFont="1" applyFill="1" applyAlignment="1">
      <alignment horizontal="center" vertical="center"/>
    </xf>
    <xf numFmtId="167" fontId="18" fillId="0" borderId="0" xfId="2" applyNumberFormat="1" applyFont="1"/>
    <xf numFmtId="166" fontId="20" fillId="3" borderId="0" xfId="3" applyNumberFormat="1" applyFont="1" applyFill="1" applyAlignment="1">
      <alignment vertical="center"/>
    </xf>
    <xf numFmtId="167" fontId="20" fillId="3" borderId="0" xfId="4" applyNumberFormat="1" applyFont="1" applyFill="1" applyAlignment="1">
      <alignment horizontal="center" vertical="center"/>
    </xf>
    <xf numFmtId="166" fontId="33" fillId="2" borderId="0" xfId="3" applyNumberFormat="1" applyFont="1" applyFill="1" applyAlignment="1">
      <alignment horizontal="left" vertical="center"/>
    </xf>
    <xf numFmtId="0" fontId="27" fillId="0" borderId="0" xfId="3" applyFont="1" applyAlignment="1">
      <alignment wrapText="1"/>
    </xf>
    <xf numFmtId="0" fontId="18" fillId="0" borderId="0" xfId="2" applyFont="1" applyAlignment="1">
      <alignment horizontal="center"/>
    </xf>
    <xf numFmtId="3" fontId="18" fillId="0" borderId="0" xfId="2" applyNumberFormat="1" applyFont="1" applyAlignment="1">
      <alignment horizontal="center"/>
    </xf>
    <xf numFmtId="9" fontId="18" fillId="0" borderId="0" xfId="1" applyFont="1"/>
    <xf numFmtId="0" fontId="18" fillId="2" borderId="6" xfId="0" applyFont="1" applyFill="1" applyBorder="1"/>
    <xf numFmtId="0" fontId="35" fillId="0" borderId="0" xfId="0" applyFont="1"/>
    <xf numFmtId="0" fontId="18" fillId="2" borderId="6" xfId="0" applyFont="1" applyFill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16" fillId="0" borderId="0" xfId="0" applyFont="1"/>
    <xf numFmtId="0" fontId="19" fillId="6" borderId="0" xfId="0" applyFont="1" applyFill="1" applyProtection="1">
      <protection locked="0"/>
    </xf>
    <xf numFmtId="0" fontId="20" fillId="7" borderId="0" xfId="3" applyFont="1" applyFill="1" applyAlignment="1">
      <alignment horizontal="justify" vertical="center"/>
    </xf>
    <xf numFmtId="0" fontId="20" fillId="7" borderId="0" xfId="3" applyFont="1" applyFill="1" applyAlignment="1">
      <alignment horizontal="center" vertical="center"/>
    </xf>
    <xf numFmtId="0" fontId="31" fillId="7" borderId="0" xfId="2" applyFont="1" applyFill="1" applyAlignment="1">
      <alignment horizontal="center" vertical="center"/>
    </xf>
    <xf numFmtId="166" fontId="20" fillId="7" borderId="0" xfId="3" applyNumberFormat="1" applyFont="1" applyFill="1" applyAlignment="1">
      <alignment vertical="center"/>
    </xf>
    <xf numFmtId="167" fontId="20" fillId="7" borderId="0" xfId="4" applyNumberFormat="1" applyFont="1" applyFill="1" applyAlignment="1">
      <alignment horizontal="center" vertical="center"/>
    </xf>
    <xf numFmtId="0" fontId="20" fillId="7" borderId="6" xfId="0" applyFont="1" applyFill="1" applyBorder="1" applyAlignment="1">
      <alignment horizontal="center"/>
    </xf>
    <xf numFmtId="0" fontId="20" fillId="7" borderId="6" xfId="0" applyFont="1" applyFill="1" applyBorder="1" applyAlignment="1">
      <alignment horizontal="left" vertical="center"/>
    </xf>
    <xf numFmtId="3" fontId="20" fillId="7" borderId="6" xfId="0" applyNumberFormat="1" applyFont="1" applyFill="1" applyBorder="1" applyAlignment="1">
      <alignment horizontal="center" vertical="center"/>
    </xf>
    <xf numFmtId="167" fontId="20" fillId="7" borderId="6" xfId="0" applyNumberFormat="1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/>
    </xf>
    <xf numFmtId="0" fontId="5" fillId="0" borderId="0" xfId="0" applyFont="1"/>
    <xf numFmtId="0" fontId="38" fillId="0" borderId="0" xfId="0" applyFont="1"/>
    <xf numFmtId="0" fontId="39" fillId="0" borderId="0" xfId="0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0" fontId="40" fillId="8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170" fontId="5" fillId="0" borderId="14" xfId="0" applyNumberFormat="1" applyFont="1" applyBorder="1" applyAlignment="1">
      <alignment vertical="center" wrapText="1"/>
    </xf>
    <xf numFmtId="170" fontId="5" fillId="0" borderId="16" xfId="0" applyNumberFormat="1" applyFont="1" applyBorder="1" applyAlignment="1">
      <alignment vertical="center" wrapText="1"/>
    </xf>
    <xf numFmtId="170" fontId="5" fillId="0" borderId="0" xfId="0" applyNumberFormat="1" applyFont="1"/>
    <xf numFmtId="0" fontId="4" fillId="8" borderId="17" xfId="0" applyFont="1" applyFill="1" applyBorder="1" applyAlignment="1">
      <alignment horizontal="center" vertical="center" wrapText="1"/>
    </xf>
    <xf numFmtId="0" fontId="0" fillId="6" borderId="0" xfId="0" applyFill="1"/>
    <xf numFmtId="0" fontId="41" fillId="9" borderId="6" xfId="0" applyFont="1" applyFill="1" applyBorder="1" applyAlignment="1">
      <alignment horizontal="center" vertical="center" wrapText="1"/>
    </xf>
    <xf numFmtId="0" fontId="41" fillId="9" borderId="11" xfId="0" applyFont="1" applyFill="1" applyBorder="1" applyAlignment="1">
      <alignment horizontal="center" vertical="center" wrapText="1"/>
    </xf>
    <xf numFmtId="3" fontId="18" fillId="0" borderId="0" xfId="2" applyNumberFormat="1" applyFont="1"/>
    <xf numFmtId="3" fontId="41" fillId="9" borderId="6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0" fontId="24" fillId="0" borderId="0" xfId="0" applyFont="1" applyAlignment="1">
      <alignment horizontal="left"/>
    </xf>
    <xf numFmtId="0" fontId="28" fillId="0" borderId="0" xfId="0" applyFont="1" applyAlignment="1">
      <alignment vertical="center" wrapText="1"/>
    </xf>
    <xf numFmtId="3" fontId="33" fillId="2" borderId="0" xfId="17" applyNumberFormat="1" applyFont="1" applyFill="1" applyAlignment="1">
      <alignment horizontal="center" vertical="center"/>
    </xf>
    <xf numFmtId="3" fontId="20" fillId="3" borderId="0" xfId="17" applyNumberFormat="1" applyFont="1" applyFill="1" applyAlignment="1">
      <alignment horizontal="center" vertical="center"/>
    </xf>
    <xf numFmtId="3" fontId="20" fillId="7" borderId="0" xfId="17" applyNumberFormat="1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42" fillId="0" borderId="0" xfId="0" applyFont="1" applyAlignment="1">
      <alignment vertical="center"/>
    </xf>
    <xf numFmtId="167" fontId="42" fillId="0" borderId="0" xfId="0" applyNumberFormat="1" applyFont="1" applyAlignment="1">
      <alignment horizontal="center" vertical="center"/>
    </xf>
    <xf numFmtId="167" fontId="41" fillId="9" borderId="11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/>
    </xf>
    <xf numFmtId="167" fontId="43" fillId="10" borderId="0" xfId="0" applyNumberFormat="1" applyFont="1" applyFill="1" applyAlignment="1">
      <alignment horizontal="center" vertical="center"/>
    </xf>
    <xf numFmtId="0" fontId="18" fillId="2" borderId="11" xfId="0" applyFont="1" applyFill="1" applyBorder="1"/>
    <xf numFmtId="0" fontId="20" fillId="6" borderId="6" xfId="0" applyFont="1" applyFill="1" applyBorder="1" applyAlignment="1">
      <alignment horizontal="center" vertical="center"/>
    </xf>
    <xf numFmtId="3" fontId="20" fillId="6" borderId="6" xfId="0" applyNumberFormat="1" applyFont="1" applyFill="1" applyBorder="1" applyAlignment="1">
      <alignment horizontal="center" vertical="center"/>
    </xf>
    <xf numFmtId="167" fontId="31" fillId="7" borderId="6" xfId="0" applyNumberFormat="1" applyFont="1" applyFill="1" applyBorder="1" applyAlignment="1">
      <alignment horizontal="center"/>
    </xf>
    <xf numFmtId="3" fontId="18" fillId="6" borderId="6" xfId="0" applyNumberFormat="1" applyFont="1" applyFill="1" applyBorder="1" applyAlignment="1">
      <alignment horizontal="center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/>
    </xf>
    <xf numFmtId="3" fontId="18" fillId="11" borderId="1" xfId="0" applyNumberFormat="1" applyFont="1" applyFill="1" applyBorder="1" applyAlignment="1">
      <alignment horizontal="center"/>
    </xf>
    <xf numFmtId="3" fontId="19" fillId="11" borderId="8" xfId="0" applyNumberFormat="1" applyFont="1" applyFill="1" applyBorder="1" applyAlignment="1">
      <alignment horizontal="center"/>
    </xf>
    <xf numFmtId="0" fontId="16" fillId="6" borderId="0" xfId="0" applyFont="1" applyFill="1"/>
    <xf numFmtId="3" fontId="41" fillId="9" borderId="0" xfId="0" applyNumberFormat="1" applyFont="1" applyFill="1" applyAlignment="1">
      <alignment horizontal="center" vertical="center" wrapText="1"/>
    </xf>
    <xf numFmtId="4" fontId="0" fillId="6" borderId="0" xfId="0" applyNumberFormat="1" applyFill="1"/>
    <xf numFmtId="0" fontId="2" fillId="6" borderId="0" xfId="0" applyFont="1" applyFill="1"/>
    <xf numFmtId="0" fontId="16" fillId="6" borderId="0" xfId="0" applyFont="1" applyFill="1" applyAlignment="1">
      <alignment horizontal="left" wrapText="1"/>
    </xf>
    <xf numFmtId="0" fontId="16" fillId="6" borderId="0" xfId="0" applyFont="1" applyFill="1" applyAlignment="1">
      <alignment horizontal="left"/>
    </xf>
    <xf numFmtId="0" fontId="0" fillId="6" borderId="0" xfId="0" applyFill="1" applyAlignment="1">
      <alignment horizontal="left" wrapText="1"/>
    </xf>
    <xf numFmtId="0" fontId="45" fillId="0" borderId="0" xfId="0" applyFont="1"/>
    <xf numFmtId="3" fontId="45" fillId="0" borderId="0" xfId="0" applyNumberFormat="1" applyFont="1"/>
    <xf numFmtId="0" fontId="46" fillId="0" borderId="0" xfId="0" applyFont="1"/>
    <xf numFmtId="0" fontId="46" fillId="0" borderId="18" xfId="0" applyFont="1" applyBorder="1" applyAlignment="1">
      <alignment horizontal="center" vertical="center" wrapText="1"/>
    </xf>
    <xf numFmtId="171" fontId="46" fillId="0" borderId="18" xfId="57" applyNumberFormat="1" applyFont="1" applyBorder="1" applyAlignment="1">
      <alignment horizontal="center" vertical="center" wrapText="1"/>
    </xf>
    <xf numFmtId="171" fontId="46" fillId="0" borderId="18" xfId="57" applyNumberFormat="1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46" fillId="0" borderId="18" xfId="0" applyNumberFormat="1" applyFont="1" applyBorder="1" applyAlignment="1">
      <alignment horizontal="center" vertical="center" wrapText="1"/>
    </xf>
    <xf numFmtId="0" fontId="44" fillId="6" borderId="0" xfId="0" applyFont="1" applyFill="1"/>
    <xf numFmtId="0" fontId="2" fillId="0" borderId="0" xfId="0" applyFont="1" applyAlignment="1">
      <alignment vertical="center"/>
    </xf>
    <xf numFmtId="0" fontId="2" fillId="0" borderId="0" xfId="0" applyFont="1"/>
    <xf numFmtId="0" fontId="47" fillId="7" borderId="0" xfId="0" applyFont="1" applyFill="1" applyAlignment="1">
      <alignment horizontal="center" vertical="center" wrapText="1"/>
    </xf>
    <xf numFmtId="0" fontId="47" fillId="7" borderId="0" xfId="0" applyFont="1" applyFill="1" applyAlignment="1">
      <alignment horizontal="center" vertical="center"/>
    </xf>
    <xf numFmtId="0" fontId="48" fillId="1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9" fillId="13" borderId="0" xfId="0" applyNumberFormat="1" applyFont="1" applyFill="1" applyAlignment="1">
      <alignment horizontal="center" vertical="center"/>
    </xf>
    <xf numFmtId="0" fontId="48" fillId="13" borderId="19" xfId="0" applyFont="1" applyFill="1" applyBorder="1" applyAlignment="1">
      <alignment horizontal="center" vertical="center" wrapText="1"/>
    </xf>
    <xf numFmtId="167" fontId="48" fillId="13" borderId="19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47" fillId="12" borderId="0" xfId="0" applyFont="1" applyFill="1" applyAlignment="1">
      <alignment horizontal="center" vertical="center" wrapText="1"/>
    </xf>
    <xf numFmtId="3" fontId="47" fillId="12" borderId="0" xfId="0" applyNumberFormat="1" applyFont="1" applyFill="1" applyAlignment="1">
      <alignment horizontal="center" vertical="center"/>
    </xf>
    <xf numFmtId="0" fontId="47" fillId="12" borderId="19" xfId="0" applyFont="1" applyFill="1" applyBorder="1" applyAlignment="1">
      <alignment horizontal="center" vertical="center" wrapText="1"/>
    </xf>
    <xf numFmtId="0" fontId="47" fillId="12" borderId="19" xfId="0" applyFont="1" applyFill="1" applyBorder="1" applyAlignment="1">
      <alignment horizontal="center" vertical="center"/>
    </xf>
    <xf numFmtId="167" fontId="5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7" fillId="7" borderId="0" xfId="0" applyFont="1" applyFill="1" applyAlignment="1">
      <alignment horizontal="left" vertical="center" wrapText="1"/>
    </xf>
    <xf numFmtId="0" fontId="49" fillId="13" borderId="0" xfId="0" applyFont="1" applyFill="1" applyAlignment="1">
      <alignment horizontal="left" vertical="center"/>
    </xf>
    <xf numFmtId="3" fontId="49" fillId="14" borderId="0" xfId="0" applyNumberFormat="1" applyFont="1" applyFill="1" applyAlignment="1">
      <alignment horizontal="center" vertical="center"/>
    </xf>
    <xf numFmtId="0" fontId="49" fillId="13" borderId="20" xfId="0" applyFont="1" applyFill="1" applyBorder="1" applyAlignment="1">
      <alignment horizontal="left" vertical="center"/>
    </xf>
    <xf numFmtId="167" fontId="49" fillId="13" borderId="20" xfId="0" applyNumberFormat="1" applyFont="1" applyFill="1" applyBorder="1" applyAlignment="1">
      <alignment horizontal="center" vertical="center"/>
    </xf>
    <xf numFmtId="167" fontId="49" fillId="14" borderId="20" xfId="0" applyNumberFormat="1" applyFont="1" applyFill="1" applyBorder="1" applyAlignment="1">
      <alignment horizontal="center" vertical="center"/>
    </xf>
    <xf numFmtId="0" fontId="47" fillId="7" borderId="0" xfId="0" applyFont="1" applyFill="1" applyAlignment="1">
      <alignment horizontal="left" vertical="center"/>
    </xf>
    <xf numFmtId="3" fontId="47" fillId="7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167" fontId="19" fillId="0" borderId="0" xfId="1" applyNumberFormat="1" applyFont="1" applyFill="1" applyBorder="1" applyAlignment="1">
      <alignment horizontal="center"/>
    </xf>
    <xf numFmtId="167" fontId="23" fillId="0" borderId="0" xfId="0" applyNumberFormat="1" applyFont="1" applyAlignment="1">
      <alignment horizontal="center"/>
    </xf>
    <xf numFmtId="169" fontId="18" fillId="0" borderId="0" xfId="0" applyNumberFormat="1" applyFont="1"/>
    <xf numFmtId="0" fontId="0" fillId="0" borderId="0" xfId="0" applyAlignment="1">
      <alignment horizontal="left" vertical="center"/>
    </xf>
    <xf numFmtId="0" fontId="50" fillId="6" borderId="0" xfId="0" applyFont="1" applyFill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6" fillId="6" borderId="0" xfId="0" applyFont="1" applyFill="1" applyAlignment="1">
      <alignment horizontal="center" vertical="center" readingOrder="1"/>
    </xf>
    <xf numFmtId="166" fontId="34" fillId="0" borderId="0" xfId="3" applyNumberFormat="1" applyFont="1" applyAlignment="1">
      <alignment horizontal="center" vertical="center" wrapText="1"/>
    </xf>
    <xf numFmtId="0" fontId="28" fillId="0" borderId="0" xfId="2" applyFont="1" applyAlignment="1">
      <alignment horizontal="left" vertical="top" wrapText="1"/>
    </xf>
    <xf numFmtId="0" fontId="28" fillId="0" borderId="0" xfId="2" applyFont="1" applyAlignment="1">
      <alignment horizontal="left" vertical="top"/>
    </xf>
    <xf numFmtId="0" fontId="28" fillId="0" borderId="0" xfId="0" applyFont="1" applyAlignment="1">
      <alignment horizontal="left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5" fillId="6" borderId="7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6" fillId="0" borderId="18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6" fillId="6" borderId="0" xfId="0" applyFont="1" applyFill="1" applyAlignment="1">
      <alignment horizontal="left" wrapText="1"/>
    </xf>
  </cellXfs>
  <cellStyles count="59">
    <cellStyle name="Cancel" xfId="5" xr:uid="{00000000-0005-0000-0000-000000000000}"/>
    <cellStyle name="CUADRO - Style1" xfId="6" xr:uid="{00000000-0005-0000-0000-000001000000}"/>
    <cellStyle name="CUERPO - Style2" xfId="7" xr:uid="{00000000-0005-0000-0000-000002000000}"/>
    <cellStyle name="Diseño" xfId="8" xr:uid="{00000000-0005-0000-0000-000003000000}"/>
    <cellStyle name="Diseño 2" xfId="9" xr:uid="{00000000-0005-0000-0000-000004000000}"/>
    <cellStyle name="Diseño_Cuadros de salida" xfId="10" xr:uid="{00000000-0005-0000-0000-000005000000}"/>
    <cellStyle name="Millares" xfId="57" builtinId="3"/>
    <cellStyle name="Millares 10 2" xfId="11" xr:uid="{00000000-0005-0000-0000-000007000000}"/>
    <cellStyle name="Millares 2" xfId="12" xr:uid="{00000000-0005-0000-0000-000008000000}"/>
    <cellStyle name="Millares 3" xfId="56" xr:uid="{00000000-0005-0000-0000-000009000000}"/>
    <cellStyle name="Millares 4" xfId="58" xr:uid="{7034BFD0-7569-4136-BA86-A8CD33E7F407}"/>
    <cellStyle name="No-definido" xfId="13" xr:uid="{00000000-0005-0000-0000-00000A000000}"/>
    <cellStyle name="Normal" xfId="0" builtinId="0"/>
    <cellStyle name="Normal 10" xfId="14" xr:uid="{00000000-0005-0000-0000-00000C000000}"/>
    <cellStyle name="Normal 11" xfId="15" xr:uid="{00000000-0005-0000-0000-00000D000000}"/>
    <cellStyle name="Normal 2" xfId="2" xr:uid="{00000000-0005-0000-0000-00000E000000}"/>
    <cellStyle name="Normal 2 2" xfId="3" xr:uid="{00000000-0005-0000-0000-00000F000000}"/>
    <cellStyle name="Normal 2 2 2" xfId="16" xr:uid="{00000000-0005-0000-0000-000010000000}"/>
    <cellStyle name="Normal 2 2 3" xfId="17" xr:uid="{00000000-0005-0000-0000-000011000000}"/>
    <cellStyle name="Normal 2 3" xfId="18" xr:uid="{00000000-0005-0000-0000-000012000000}"/>
    <cellStyle name="Normal 2 3 2" xfId="19" xr:uid="{00000000-0005-0000-0000-000013000000}"/>
    <cellStyle name="Normal 2 4" xfId="20" xr:uid="{00000000-0005-0000-0000-000014000000}"/>
    <cellStyle name="Normal 2 5" xfId="21" xr:uid="{00000000-0005-0000-0000-000015000000}"/>
    <cellStyle name="Normal 2_Carpeta de Información del Sistema Financiero - Cuadros 2" xfId="22" xr:uid="{00000000-0005-0000-0000-000016000000}"/>
    <cellStyle name="Normal 3" xfId="23" xr:uid="{00000000-0005-0000-0000-000017000000}"/>
    <cellStyle name="Normal 3 2" xfId="24" xr:uid="{00000000-0005-0000-0000-000018000000}"/>
    <cellStyle name="Normal 3 2 2" xfId="25" xr:uid="{00000000-0005-0000-0000-000019000000}"/>
    <cellStyle name="Normal 3 3" xfId="26" xr:uid="{00000000-0005-0000-0000-00001A000000}"/>
    <cellStyle name="Normal 3 4" xfId="27" xr:uid="{00000000-0005-0000-0000-00001B000000}"/>
    <cellStyle name="Normal 3 5" xfId="28" xr:uid="{00000000-0005-0000-0000-00001C000000}"/>
    <cellStyle name="Normal 3 6" xfId="29" xr:uid="{00000000-0005-0000-0000-00001D000000}"/>
    <cellStyle name="Normal 4" xfId="30" xr:uid="{00000000-0005-0000-0000-00001E000000}"/>
    <cellStyle name="Normal 4 2" xfId="31" xr:uid="{00000000-0005-0000-0000-00001F000000}"/>
    <cellStyle name="Normal 4 2 2" xfId="32" xr:uid="{00000000-0005-0000-0000-000020000000}"/>
    <cellStyle name="Normal 4 3" xfId="33" xr:uid="{00000000-0005-0000-0000-000021000000}"/>
    <cellStyle name="Normal 4 4" xfId="34" xr:uid="{00000000-0005-0000-0000-000022000000}"/>
    <cellStyle name="Normal 4 5" xfId="35" xr:uid="{00000000-0005-0000-0000-000023000000}"/>
    <cellStyle name="Normal 5" xfId="36" xr:uid="{00000000-0005-0000-0000-000024000000}"/>
    <cellStyle name="Normal 5 2" xfId="37" xr:uid="{00000000-0005-0000-0000-000025000000}"/>
    <cellStyle name="Normal 5 2 2" xfId="38" xr:uid="{00000000-0005-0000-0000-000026000000}"/>
    <cellStyle name="Normal 5 3" xfId="39" xr:uid="{00000000-0005-0000-0000-000027000000}"/>
    <cellStyle name="Normal 5 4" xfId="40" xr:uid="{00000000-0005-0000-0000-000028000000}"/>
    <cellStyle name="Normal 5 5" xfId="41" xr:uid="{00000000-0005-0000-0000-000029000000}"/>
    <cellStyle name="Normal 6" xfId="42" xr:uid="{00000000-0005-0000-0000-00002A000000}"/>
    <cellStyle name="Normal 7" xfId="43" xr:uid="{00000000-0005-0000-0000-00002B000000}"/>
    <cellStyle name="Normal 7 2" xfId="44" xr:uid="{00000000-0005-0000-0000-00002C000000}"/>
    <cellStyle name="Normal 7 3" xfId="45" xr:uid="{00000000-0005-0000-0000-00002D000000}"/>
    <cellStyle name="Normal 7 4" xfId="46" xr:uid="{00000000-0005-0000-0000-00002E000000}"/>
    <cellStyle name="Normal 7 5" xfId="47" xr:uid="{00000000-0005-0000-0000-00002F000000}"/>
    <cellStyle name="Normal 7 6" xfId="48" xr:uid="{00000000-0005-0000-0000-000030000000}"/>
    <cellStyle name="Normal 8" xfId="49" xr:uid="{00000000-0005-0000-0000-000031000000}"/>
    <cellStyle name="Normal 9" xfId="50" xr:uid="{00000000-0005-0000-0000-000032000000}"/>
    <cellStyle name="NOTAS - Style3" xfId="51" xr:uid="{00000000-0005-0000-0000-000033000000}"/>
    <cellStyle name="Porcentaje" xfId="1" builtinId="5"/>
    <cellStyle name="Porcentaje 2" xfId="52" xr:uid="{00000000-0005-0000-0000-000035000000}"/>
    <cellStyle name="Porcentaje 3" xfId="53" xr:uid="{00000000-0005-0000-0000-000036000000}"/>
    <cellStyle name="Porcentual 2" xfId="4" xr:uid="{00000000-0005-0000-0000-000037000000}"/>
    <cellStyle name="RECUAD - Style4" xfId="54" xr:uid="{00000000-0005-0000-0000-000038000000}"/>
    <cellStyle name="TITULO - Style5" xfId="55" xr:uid="{00000000-0005-0000-0000-00003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9054437811221"/>
          <c:y val="3.6894461879665053E-2"/>
          <c:w val="0.82147689443997973"/>
          <c:h val="0.790134194505890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ABBE"/>
            </a:solidFill>
          </c:spPr>
          <c:invertIfNegative val="0"/>
          <c:dLbls>
            <c:dLbl>
              <c:idx val="0"/>
              <c:layout>
                <c:manualLayout>
                  <c:x val="-1.9214580907435099E-3"/>
                  <c:y val="0.334260205631951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BB-447C-8114-23502106FC61}"/>
                </c:ext>
              </c:extLst>
            </c:dLbl>
            <c:dLbl>
              <c:idx val="1"/>
              <c:layout>
                <c:manualLayout>
                  <c:x val="0"/>
                  <c:y val="0.2327972464544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BB-447C-8114-23502106FC61}"/>
                </c:ext>
              </c:extLst>
            </c:dLbl>
            <c:dLbl>
              <c:idx val="2"/>
              <c:layout>
                <c:manualLayout>
                  <c:x val="0"/>
                  <c:y val="0.234685060468611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BB-447C-8114-23502106FC61}"/>
                </c:ext>
              </c:extLst>
            </c:dLbl>
            <c:dLbl>
              <c:idx val="3"/>
              <c:layout>
                <c:manualLayout>
                  <c:x val="0"/>
                  <c:y val="0.30479190952636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BB-447C-8114-23502106FC61}"/>
                </c:ext>
              </c:extLst>
            </c:dLbl>
            <c:dLbl>
              <c:idx val="4"/>
              <c:layout>
                <c:manualLayout>
                  <c:x val="0"/>
                  <c:y val="0.496019126754804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BB-447C-8114-23502106FC61}"/>
                </c:ext>
              </c:extLst>
            </c:dLbl>
            <c:dLbl>
              <c:idx val="5"/>
              <c:layout>
                <c:manualLayout>
                  <c:x val="0"/>
                  <c:y val="0.399944199819892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BB-447C-8114-23502106FC61}"/>
                </c:ext>
              </c:extLst>
            </c:dLbl>
            <c:dLbl>
              <c:idx val="6"/>
              <c:layout>
                <c:manualLayout>
                  <c:x val="-1.3658199481659201E-16"/>
                  <c:y val="0.610437948542289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BB-447C-8114-23502106FC61}"/>
                </c:ext>
              </c:extLst>
            </c:dLbl>
            <c:dLbl>
              <c:idx val="7"/>
              <c:layout>
                <c:manualLayout>
                  <c:x val="1.9231855463670295E-3"/>
                  <c:y val="0.334030393278918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4D-492C-8181-0782F8EF8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'A1 Evolución'!$B$6:$B$13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'A1 Evolución'!$F$6:$F$13</c:f>
              <c:numCache>
                <c:formatCode>#,##0</c:formatCode>
                <c:ptCount val="8"/>
                <c:pt idx="0">
                  <c:v>1592232</c:v>
                </c:pt>
                <c:pt idx="1">
                  <c:v>1682681</c:v>
                </c:pt>
                <c:pt idx="2">
                  <c:v>1728777</c:v>
                </c:pt>
                <c:pt idx="3">
                  <c:v>1899584</c:v>
                </c:pt>
                <c:pt idx="4">
                  <c:v>2211981</c:v>
                </c:pt>
                <c:pt idx="5">
                  <c:v>2377244</c:v>
                </c:pt>
                <c:pt idx="6">
                  <c:v>1780117</c:v>
                </c:pt>
                <c:pt idx="7">
                  <c:v>2118293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BB-447C-8114-23502106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-130647968"/>
        <c:axId val="-185568048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C00000"/>
              </a:solidFill>
              <a:prstDash val="sysDash"/>
            </a:ln>
          </c:spPr>
          <c:marker>
            <c:symbol val="circle"/>
            <c:size val="27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C00000"/>
                </a:solidFill>
                <a:prstDash val="sysDash"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'A1 Evolución'!$B$6:$B$13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'A1 Evolución'!$G$6:$G$13</c:f>
              <c:numCache>
                <c:formatCode>0.0</c:formatCode>
                <c:ptCount val="8"/>
                <c:pt idx="0">
                  <c:v>5.2363308539424169</c:v>
                </c:pt>
                <c:pt idx="1">
                  <c:v>5.6806420169924987</c:v>
                </c:pt>
                <c:pt idx="2">
                  <c:v>2.7394378375936945</c:v>
                </c:pt>
                <c:pt idx="3">
                  <c:v>9.8802216827271536</c:v>
                </c:pt>
                <c:pt idx="4">
                  <c:v>16.445548077894955</c:v>
                </c:pt>
                <c:pt idx="5">
                  <c:v>7.4712667061787696</c:v>
                </c:pt>
                <c:pt idx="6">
                  <c:v>-25.118456498365337</c:v>
                </c:pt>
                <c:pt idx="7">
                  <c:v>18.997402979691792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2BB-447C-8114-23502106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031264"/>
        <c:axId val="-185566688"/>
      </c:lineChart>
      <c:catAx>
        <c:axId val="-13064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PE"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-185568048"/>
        <c:crosses val="autoZero"/>
        <c:auto val="1"/>
        <c:lblAlgn val="ctr"/>
        <c:lblOffset val="100"/>
        <c:noMultiLvlLbl val="0"/>
      </c:catAx>
      <c:valAx>
        <c:axId val="-185568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lang="es-PE"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-130647968"/>
        <c:crosses val="autoZero"/>
        <c:crossBetween val="between"/>
      </c:valAx>
      <c:valAx>
        <c:axId val="-185566688"/>
        <c:scaling>
          <c:orientation val="minMax"/>
          <c:max val="20"/>
        </c:scaling>
        <c:delete val="0"/>
        <c:axPos val="r"/>
        <c:numFmt formatCode="0.0" sourceLinked="1"/>
        <c:majorTickMark val="none"/>
        <c:minorTickMark val="none"/>
        <c:tickLblPos val="nextTo"/>
        <c:spPr>
          <a:ln/>
        </c:spPr>
        <c:crossAx val="-145031264"/>
        <c:crosses val="max"/>
        <c:crossBetween val="between"/>
      </c:valAx>
      <c:catAx>
        <c:axId val="-1450312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185566688"/>
        <c:crosses val="max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546325459317597"/>
          <c:y val="2.4344060394619001E-2"/>
          <c:w val="0.47398118985126902"/>
          <c:h val="0.950176043993381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'A1 Industrias de Manufactura'!$E$6:$E$12</c:f>
              <c:strCache>
                <c:ptCount val="7"/>
                <c:pt idx="0">
                  <c:v>15,9</c:v>
                </c:pt>
                <c:pt idx="1">
                  <c:v>15,6</c:v>
                </c:pt>
                <c:pt idx="2">
                  <c:v>14,5</c:v>
                </c:pt>
                <c:pt idx="3">
                  <c:v>13,9</c:v>
                </c:pt>
                <c:pt idx="4">
                  <c:v>11,0</c:v>
                </c:pt>
                <c:pt idx="5">
                  <c:v>7,3</c:v>
                </c:pt>
                <c:pt idx="6">
                  <c:v>21,9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'A1 Industrias de Manufactura'!$C$6:$C$12</c:f>
              <c:strCache>
                <c:ptCount val="7"/>
                <c:pt idx="0">
                  <c:v>Fabricación de prendas de vestir</c:v>
                </c:pt>
                <c:pt idx="1">
                  <c:v>Elaboración de productos alimenticios y bebidas</c:v>
                </c:pt>
                <c:pt idx="2">
                  <c:v>Fabricación de productos elaborados de metal</c:v>
                </c:pt>
                <c:pt idx="3">
                  <c:v>Fabricación de muebles</c:v>
                </c:pt>
                <c:pt idx="4">
                  <c:v>Actividades de edición e impresión </c:v>
                </c:pt>
                <c:pt idx="5">
                  <c:v>Fabricación de productos textiles</c:v>
                </c:pt>
                <c:pt idx="6">
                  <c:v>Otros</c:v>
                </c:pt>
              </c:strCache>
            </c:strRef>
          </c:cat>
          <c:val>
            <c:numRef>
              <c:f>'A1 Industrias de Manufactura'!$E$6:$E$12</c:f>
              <c:numCache>
                <c:formatCode>0.0</c:formatCode>
                <c:ptCount val="7"/>
                <c:pt idx="0">
                  <c:v>15.852606950035975</c:v>
                </c:pt>
                <c:pt idx="1">
                  <c:v>15.570848734834215</c:v>
                </c:pt>
                <c:pt idx="2">
                  <c:v>14.518512009051415</c:v>
                </c:pt>
                <c:pt idx="3">
                  <c:v>13.898973477379704</c:v>
                </c:pt>
                <c:pt idx="4">
                  <c:v>10.970994831686539</c:v>
                </c:pt>
                <c:pt idx="5">
                  <c:v>7.2548621142301633</c:v>
                </c:pt>
                <c:pt idx="6">
                  <c:v>21.93320188278199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C-4C9B-A428-FCFABEE25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-127763888"/>
        <c:axId val="-127761840"/>
      </c:barChart>
      <c:catAx>
        <c:axId val="-1277638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-127761840"/>
        <c:crosses val="autoZero"/>
        <c:auto val="1"/>
        <c:lblAlgn val="ctr"/>
        <c:lblOffset val="100"/>
        <c:noMultiLvlLbl val="0"/>
      </c:catAx>
      <c:valAx>
        <c:axId val="-127761840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-127763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40265505396997E-2"/>
          <c:y val="5.6437358420553897E-2"/>
          <c:w val="0.90062350727059504"/>
          <c:h val="0.594009226373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'A1 Regimen_Tributario'!$B$16</c:f>
              <c:strCache>
                <c:ptCount val="1"/>
                <c:pt idx="0">
                  <c:v>Régimen General (REG)*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Regimen_Tributario'!$C$15:$F$15</c:f>
              <c:strCache>
                <c:ptCount val="4"/>
                <c:pt idx="0">
                  <c:v>Micro</c:v>
                </c:pt>
                <c:pt idx="1">
                  <c:v>Pequeña</c:v>
                </c:pt>
                <c:pt idx="2">
                  <c:v>Mediana</c:v>
                </c:pt>
                <c:pt idx="3">
                  <c:v>Mipyme</c:v>
                </c:pt>
              </c:strCache>
            </c:strRef>
          </c:cat>
          <c:val>
            <c:numRef>
              <c:f>'A1 Regimen_Tributario'!$C$16:$F$16</c:f>
              <c:numCache>
                <c:formatCode>#,##0.0</c:formatCode>
                <c:ptCount val="4"/>
                <c:pt idx="0">
                  <c:v>7.3165590015596944</c:v>
                </c:pt>
                <c:pt idx="1">
                  <c:v>22.727668303599181</c:v>
                </c:pt>
                <c:pt idx="2">
                  <c:v>90.611814345991561</c:v>
                </c:pt>
                <c:pt idx="3">
                  <c:v>8.0135750814452962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5-4230-A2D2-CA83EDA08727}"/>
            </c:ext>
          </c:extLst>
        </c:ser>
        <c:ser>
          <c:idx val="1"/>
          <c:order val="1"/>
          <c:tx>
            <c:strRef>
              <c:f>'A1 Regimen_Tributario'!$B$17</c:f>
              <c:strCache>
                <c:ptCount val="1"/>
                <c:pt idx="0">
                  <c:v>Régimen Especial (RER)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2.01409869083584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95-4230-A2D2-CA83EDA087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95-4230-A2D2-CA83EDA087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Regimen_Tributario'!$C$15:$F$15</c:f>
              <c:strCache>
                <c:ptCount val="4"/>
                <c:pt idx="0">
                  <c:v>Micro</c:v>
                </c:pt>
                <c:pt idx="1">
                  <c:v>Pequeña</c:v>
                </c:pt>
                <c:pt idx="2">
                  <c:v>Mediana</c:v>
                </c:pt>
                <c:pt idx="3">
                  <c:v>Mipyme</c:v>
                </c:pt>
              </c:strCache>
            </c:strRef>
          </c:cat>
          <c:val>
            <c:numRef>
              <c:f>'A1 Regimen_Tributario'!$C$17:$F$17</c:f>
              <c:numCache>
                <c:formatCode>#,##0.0</c:formatCode>
                <c:ptCount val="4"/>
                <c:pt idx="0">
                  <c:v>22.113754499969044</c:v>
                </c:pt>
                <c:pt idx="1">
                  <c:v>2.2017778330328834</c:v>
                </c:pt>
                <c:pt idx="2">
                  <c:v>0.35161744022503516</c:v>
                </c:pt>
                <c:pt idx="3">
                  <c:v>21.328447008983176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5-4230-A2D2-CA83EDA08727}"/>
            </c:ext>
          </c:extLst>
        </c:ser>
        <c:ser>
          <c:idx val="2"/>
          <c:order val="2"/>
          <c:tx>
            <c:strRef>
              <c:f>'A1 Regimen_Tributario'!$B$18</c:f>
              <c:strCache>
                <c:ptCount val="1"/>
                <c:pt idx="0">
                  <c:v>Nuevo Régimen Único Simplificado (Nuevo RUS)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95-4230-A2D2-CA83EDA087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95-4230-A2D2-CA83EDA087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Regimen_Tributario'!$C$15:$F$15</c:f>
              <c:strCache>
                <c:ptCount val="4"/>
                <c:pt idx="0">
                  <c:v>Micro</c:v>
                </c:pt>
                <c:pt idx="1">
                  <c:v>Pequeña</c:v>
                </c:pt>
                <c:pt idx="2">
                  <c:v>Mediana</c:v>
                </c:pt>
                <c:pt idx="3">
                  <c:v>Mipyme</c:v>
                </c:pt>
              </c:strCache>
            </c:strRef>
          </c:cat>
          <c:val>
            <c:numRef>
              <c:f>'A1 Regimen_Tributario'!$C$18:$F$18</c:f>
              <c:numCache>
                <c:formatCode>#,##0.0</c:formatCode>
                <c:ptCount val="4"/>
                <c:pt idx="0">
                  <c:v>35.090028864666287</c:v>
                </c:pt>
                <c:pt idx="1">
                  <c:v>6.7134953689314353E-2</c:v>
                </c:pt>
                <c:pt idx="2">
                  <c:v>0.14064697609001406</c:v>
                </c:pt>
                <c:pt idx="3">
                  <c:v>33.71323041713304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95-4230-A2D2-CA83EDA08727}"/>
            </c:ext>
          </c:extLst>
        </c:ser>
        <c:ser>
          <c:idx val="3"/>
          <c:order val="3"/>
          <c:tx>
            <c:strRef>
              <c:f>'A1 Regimen_Tributario'!$B$19</c:f>
              <c:strCache>
                <c:ptCount val="1"/>
                <c:pt idx="0">
                  <c:v>Régimen MYPE (RMT)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CC-451B-B199-D98ACA3B0C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Regimen_Tributario'!$C$15:$F$15</c:f>
              <c:strCache>
                <c:ptCount val="4"/>
                <c:pt idx="0">
                  <c:v>Micro</c:v>
                </c:pt>
                <c:pt idx="1">
                  <c:v>Pequeña</c:v>
                </c:pt>
                <c:pt idx="2">
                  <c:v>Mediana</c:v>
                </c:pt>
                <c:pt idx="3">
                  <c:v>Mipyme</c:v>
                </c:pt>
              </c:strCache>
            </c:strRef>
          </c:cat>
          <c:val>
            <c:numRef>
              <c:f>'A1 Regimen_Tributario'!$C$19:$F$19</c:f>
              <c:numCache>
                <c:formatCode>#,##0.0</c:formatCode>
                <c:ptCount val="4"/>
                <c:pt idx="0">
                  <c:v>35.479657633804976</c:v>
                </c:pt>
                <c:pt idx="1">
                  <c:v>75.003418909678615</c:v>
                </c:pt>
                <c:pt idx="2">
                  <c:v>8.8959212376933898</c:v>
                </c:pt>
                <c:pt idx="3">
                  <c:v>36.944747492438488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C-451B-B199-D98ACA3B0C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26824544"/>
        <c:axId val="-126822224"/>
      </c:barChart>
      <c:catAx>
        <c:axId val="-1268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822224"/>
        <c:crosses val="autoZero"/>
        <c:auto val="1"/>
        <c:lblAlgn val="ctr"/>
        <c:lblOffset val="100"/>
        <c:noMultiLvlLbl val="0"/>
      </c:catAx>
      <c:valAx>
        <c:axId val="-1268222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8245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33624314851702"/>
          <c:y val="1.9254893809529602E-2"/>
          <c:w val="0.54858178872491736"/>
          <c:h val="0.91990058433380695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'A1 Formales_Tcontribuyente_2020'!$E$2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Formales_Tcontribuyente_2020'!$E$3:$E$10</c:f>
              <c:numCache>
                <c:formatCode>_-* #,##0_-;\-* #,##0_-;_-* "-"??_-;_-@_-</c:formatCode>
                <c:ptCount val="8"/>
                <c:pt idx="0">
                  <c:v>1174174</c:v>
                </c:pt>
                <c:pt idx="1">
                  <c:v>108</c:v>
                </c:pt>
                <c:pt idx="2">
                  <c:v>312180</c:v>
                </c:pt>
                <c:pt idx="3">
                  <c:v>115388</c:v>
                </c:pt>
                <c:pt idx="4">
                  <c:v>68134</c:v>
                </c:pt>
                <c:pt idx="5">
                  <c:v>122040</c:v>
                </c:pt>
                <c:pt idx="6">
                  <c:v>257127</c:v>
                </c:pt>
                <c:pt idx="7">
                  <c:v>337630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4-40EE-9058-389B216EB12A}"/>
            </c:ext>
          </c:extLst>
        </c:ser>
        <c:ser>
          <c:idx val="6"/>
          <c:order val="1"/>
          <c:tx>
            <c:strRef>
              <c:f>'A1 Formales_Tcontribuyente_2020'!$F$2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Formales_Tcontribuyente_2020'!$F$3:$F$10</c:f>
              <c:numCache>
                <c:formatCode>_-* #,##0_-;\-* #,##0_-;_-* "-"??_-;_-@_-</c:formatCode>
                <c:ptCount val="8"/>
                <c:pt idx="0">
                  <c:v>1125435</c:v>
                </c:pt>
                <c:pt idx="1">
                  <c:v>6</c:v>
                </c:pt>
                <c:pt idx="2">
                  <c:v>281366</c:v>
                </c:pt>
                <c:pt idx="3">
                  <c:v>114104</c:v>
                </c:pt>
                <c:pt idx="4">
                  <c:v>61249</c:v>
                </c:pt>
                <c:pt idx="5">
                  <c:v>123404</c:v>
                </c:pt>
                <c:pt idx="6">
                  <c:v>213164</c:v>
                </c:pt>
                <c:pt idx="7">
                  <c:v>302435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4-40EE-9058-389B216EB12A}"/>
            </c:ext>
          </c:extLst>
        </c:ser>
        <c:ser>
          <c:idx val="0"/>
          <c:order val="2"/>
          <c:tx>
            <c:strRef>
              <c:f>'A1 Formales_Tcontribuyente_2020'!$G$2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977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Formales_Tcontribuyente_2020'!$G$3:$G$10</c:f>
              <c:numCache>
                <c:formatCode>_-* #,##0_-;\-* #,##0_-;_-* "-"??_-;_-@_-</c:formatCode>
                <c:ptCount val="8"/>
                <c:pt idx="0">
                  <c:v>1049762</c:v>
                </c:pt>
                <c:pt idx="1">
                  <c:v>243</c:v>
                </c:pt>
                <c:pt idx="2">
                  <c:v>222914</c:v>
                </c:pt>
                <c:pt idx="3">
                  <c:v>81573</c:v>
                </c:pt>
                <c:pt idx="4">
                  <c:v>100020</c:v>
                </c:pt>
                <c:pt idx="5">
                  <c:v>107731</c:v>
                </c:pt>
                <c:pt idx="6">
                  <c:v>142324</c:v>
                </c:pt>
                <c:pt idx="7">
                  <c:v>204262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0F-4784-ADAB-C81CB510EB1C}"/>
            </c:ext>
          </c:extLst>
        </c:ser>
        <c:ser>
          <c:idx val="1"/>
          <c:order val="3"/>
          <c:tx>
            <c:strRef>
              <c:f>'A1 Formales_Tcontribuyente_2020'!$H$2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3,444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Formales_Tcontribuyente_2020'!$H$3:$H$10</c:f>
              <c:numCache>
                <c:formatCode>_-* #,##0_-;\-* #,##0_-;_-* "-"??_-;_-@_-</c:formatCode>
                <c:ptCount val="8"/>
                <c:pt idx="0">
                  <c:v>675384</c:v>
                </c:pt>
                <c:pt idx="1">
                  <c:v>3455</c:v>
                </c:pt>
                <c:pt idx="2">
                  <c:v>300982</c:v>
                </c:pt>
                <c:pt idx="3">
                  <c:v>133686</c:v>
                </c:pt>
                <c:pt idx="4">
                  <c:v>235508</c:v>
                </c:pt>
                <c:pt idx="5">
                  <c:v>388728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0F-4784-ADAB-C81CB510EB1C}"/>
            </c:ext>
          </c:extLst>
        </c:ser>
        <c:ser>
          <c:idx val="2"/>
          <c:order val="4"/>
          <c:tx>
            <c:strRef>
              <c:f>'A1 Formales_Tcontribuyente_2020'!$I$2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1,785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Formales_Tcontribuyente_2020'!$I$3:$I$10</c:f>
              <c:numCache>
                <c:formatCode>_-* #,##0_-;\-* #,##0_-;_-* "-"??_-;_-@_-</c:formatCode>
                <c:ptCount val="8"/>
                <c:pt idx="0">
                  <c:v>650679</c:v>
                </c:pt>
                <c:pt idx="1">
                  <c:v>1785</c:v>
                </c:pt>
                <c:pt idx="2">
                  <c:v>297238</c:v>
                </c:pt>
                <c:pt idx="3">
                  <c:v>121043</c:v>
                </c:pt>
                <c:pt idx="4">
                  <c:v>241140</c:v>
                </c:pt>
                <c:pt idx="5">
                  <c:v>379577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0F-4784-ADAB-C81CB510EB1C}"/>
            </c:ext>
          </c:extLst>
        </c:ser>
        <c:ser>
          <c:idx val="3"/>
          <c:order val="5"/>
          <c:tx>
            <c:strRef>
              <c:f>'A1 Formales_Tcontribuyente_2020'!$J$2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Formales_Tcontribuyente_2020'!$J$3:$J$10</c:f>
              <c:numCache>
                <c:formatCode>_-* #,##0_-;\-* #,##0_-;_-* "-"??_-;_-@_-</c:formatCode>
                <c:ptCount val="8"/>
                <c:pt idx="0">
                  <c:v>610407</c:v>
                </c:pt>
                <c:pt idx="1">
                  <c:v>685</c:v>
                </c:pt>
                <c:pt idx="2">
                  <c:v>245570</c:v>
                </c:pt>
                <c:pt idx="3">
                  <c:v>90752</c:v>
                </c:pt>
                <c:pt idx="4">
                  <c:v>274001</c:v>
                </c:pt>
                <c:pt idx="5">
                  <c:v>379205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0F-4784-ADAB-C81CB510EB1C}"/>
            </c:ext>
          </c:extLst>
        </c:ser>
        <c:ser>
          <c:idx val="4"/>
          <c:order val="6"/>
          <c:tx>
            <c:strRef>
              <c:f>'A1 Formales_Tcontribuyente_2020'!$K$2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Formales_Tcontribuyente_2020'!$K$3:$K$10</c:f>
              <c:numCache>
                <c:formatCode>_-* #,##0_-;\-* #,##0_-;_-* "-"??_-;_-@_-</c:formatCode>
                <c:ptCount val="8"/>
                <c:pt idx="0">
                  <c:v>579887</c:v>
                </c:pt>
                <c:pt idx="1">
                  <c:v>116</c:v>
                </c:pt>
                <c:pt idx="2">
                  <c:v>222811</c:v>
                </c:pt>
                <c:pt idx="3">
                  <c:v>78784</c:v>
                </c:pt>
                <c:pt idx="4">
                  <c:v>275322</c:v>
                </c:pt>
                <c:pt idx="5">
                  <c:v>364392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0F-4784-ADAB-C81CB510EB1C}"/>
            </c:ext>
          </c:extLst>
        </c:ser>
        <c:ser>
          <c:idx val="5"/>
          <c:order val="7"/>
          <c:tx>
            <c:strRef>
              <c:f>'A1 Formales_Tcontribuyente_2020'!$L$2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Formales_Tcontribuyente_2020'!$L$3:$L$10</c:f>
              <c:numCache>
                <c:formatCode>_-* #,##0_-;\-* #,##0_-;_-* "-"??_-;_-@_-</c:formatCode>
                <c:ptCount val="8"/>
                <c:pt idx="0">
                  <c:v>537601</c:v>
                </c:pt>
                <c:pt idx="2">
                  <c:v>205946</c:v>
                </c:pt>
                <c:pt idx="3">
                  <c:v>73838</c:v>
                </c:pt>
                <c:pt idx="4">
                  <c:v>221235</c:v>
                </c:pt>
                <c:pt idx="5">
                  <c:v>309991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0-468B-98CD-BDA883BA0A10}"/>
            </c:ext>
          </c:extLst>
        </c:ser>
        <c:ser>
          <c:idx val="8"/>
          <c:order val="8"/>
          <c:tx>
            <c:strRef>
              <c:f>'A1 Formales_Tcontribuyente_2020'!$D$2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Formales_Tcontribuyente_2020'!$D$3:$D$10</c:f>
              <c:numCache>
                <c:formatCode>_-* #,##0_-;\-* #,##0_-;_-* "-"??_-;_-@_-</c:formatCode>
                <c:ptCount val="8"/>
                <c:pt idx="0">
                  <c:v>556377</c:v>
                </c:pt>
                <c:pt idx="1">
                  <c:v>627</c:v>
                </c:pt>
                <c:pt idx="2">
                  <c:v>311311</c:v>
                </c:pt>
                <c:pt idx="3">
                  <c:v>119329</c:v>
                </c:pt>
                <c:pt idx="4">
                  <c:v>58720</c:v>
                </c:pt>
                <c:pt idx="5">
                  <c:v>111118</c:v>
                </c:pt>
                <c:pt idx="6">
                  <c:v>267673</c:v>
                </c:pt>
                <c:pt idx="7">
                  <c:v>363745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B-47B7-B799-54A0EBDB78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29736880"/>
        <c:axId val="-145771552"/>
      </c:barChart>
      <c:catAx>
        <c:axId val="-129736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771552"/>
        <c:crosses val="autoZero"/>
        <c:auto val="1"/>
        <c:lblAlgn val="ctr"/>
        <c:lblOffset val="100"/>
        <c:noMultiLvlLbl val="0"/>
      </c:catAx>
      <c:valAx>
        <c:axId val="-145771552"/>
        <c:scaling>
          <c:orientation val="minMax"/>
          <c:max val="1100000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-129736880"/>
        <c:crosses val="max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03700012519001"/>
          <c:y val="0.34989001363853101"/>
          <c:w val="6.8252376250647978E-2"/>
          <c:h val="0.2646024686921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Educativo'!$AN$9:$AN$13</c:f>
              <c:numCache>
                <c:formatCode>General</c:formatCode>
                <c:ptCount val="5"/>
                <c:pt idx="0">
                  <c:v>4.0531870881333187</c:v>
                </c:pt>
                <c:pt idx="1">
                  <c:v>27.913251006966753</c:v>
                </c:pt>
                <c:pt idx="2">
                  <c:v>19.793035867585552</c:v>
                </c:pt>
                <c:pt idx="3">
                  <c:v>43.016961233516902</c:v>
                </c:pt>
                <c:pt idx="4">
                  <c:v>5.2235648037974682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9-448A-A0B3-AB4F51861D01}"/>
            </c:ext>
          </c:extLst>
        </c:ser>
        <c:ser>
          <c:idx val="1"/>
          <c:order val="1"/>
          <c:tx>
            <c:v>Hombres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Educativo'!$AO$9:$AO$13</c:f>
              <c:numCache>
                <c:formatCode>General</c:formatCode>
                <c:ptCount val="5"/>
                <c:pt idx="0">
                  <c:v>1.9304464410656783</c:v>
                </c:pt>
                <c:pt idx="1">
                  <c:v>24.04157917168228</c:v>
                </c:pt>
                <c:pt idx="2">
                  <c:v>17.675554867427291</c:v>
                </c:pt>
                <c:pt idx="3">
                  <c:v>46.899919127702049</c:v>
                </c:pt>
                <c:pt idx="4">
                  <c:v>9.4525003921227029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9-448A-A0B3-AB4F51861D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38456576"/>
        <c:axId val="838463632"/>
      </c:barChart>
      <c:catAx>
        <c:axId val="83845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463632"/>
        <c:crosses val="autoZero"/>
        <c:auto val="1"/>
        <c:lblAlgn val="ctr"/>
        <c:lblOffset val="100"/>
        <c:noMultiLvlLbl val="0"/>
      </c:catAx>
      <c:valAx>
        <c:axId val="838463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3845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Educativo'!$AN$31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Educativo'!$AN$32:$AN$36</c:f>
              <c:numCache>
                <c:formatCode>General</c:formatCode>
                <c:ptCount val="5"/>
                <c:pt idx="0">
                  <c:v>4.7514363535366062</c:v>
                </c:pt>
                <c:pt idx="1">
                  <c:v>31.500108578871259</c:v>
                </c:pt>
                <c:pt idx="2">
                  <c:v>21.105582379526155</c:v>
                </c:pt>
                <c:pt idx="3">
                  <c:v>39.630515842298806</c:v>
                </c:pt>
                <c:pt idx="4">
                  <c:v>3.0123568457671586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C-49BB-87F7-2D49B819CE1D}"/>
            </c:ext>
          </c:extLst>
        </c:ser>
        <c:ser>
          <c:idx val="1"/>
          <c:order val="1"/>
          <c:tx>
            <c:strRef>
              <c:f>'[38]Nivel Educativo'!$AO$31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8.333333333333333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C-49BB-87F7-2D49B819CE1D}"/>
                </c:ext>
              </c:extLst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Educativo'!$AO$32:$AO$36</c:f>
              <c:numCache>
                <c:formatCode>General</c:formatCode>
                <c:ptCount val="5"/>
                <c:pt idx="0">
                  <c:v>2.3132382731670873</c:v>
                </c:pt>
                <c:pt idx="1">
                  <c:v>27.844442177480623</c:v>
                </c:pt>
                <c:pt idx="2">
                  <c:v>20.192953188501196</c:v>
                </c:pt>
                <c:pt idx="3">
                  <c:v>42.365410230906463</c:v>
                </c:pt>
                <c:pt idx="4">
                  <c:v>7.2839561299446185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C-49BB-87F7-2D49B819C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7552"/>
        <c:axId val="838466768"/>
      </c:barChart>
      <c:catAx>
        <c:axId val="83846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66768"/>
        <c:crosses val="autoZero"/>
        <c:auto val="1"/>
        <c:lblAlgn val="ctr"/>
        <c:lblOffset val="100"/>
        <c:noMultiLvlLbl val="0"/>
      </c:catAx>
      <c:valAx>
        <c:axId val="83846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dLbl>
              <c:idx val="3"/>
              <c:layout>
                <c:manualLayout>
                  <c:x val="-1.3888888888888888E-2"/>
                  <c:y val="2.3148148148148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Educativo'!$AN$56:$AN$60</c:f>
              <c:numCache>
                <c:formatCode>General</c:formatCode>
                <c:ptCount val="5"/>
                <c:pt idx="0">
                  <c:v>1.058093434216991</c:v>
                </c:pt>
                <c:pt idx="1">
                  <c:v>15.768512357771852</c:v>
                </c:pt>
                <c:pt idx="2">
                  <c:v>16.13441225346131</c:v>
                </c:pt>
                <c:pt idx="3">
                  <c:v>55.646169081812971</c:v>
                </c:pt>
                <c:pt idx="4">
                  <c:v>11.392812872736888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9-4B0F-9EBD-8CEED1EBA590}"/>
            </c:ext>
          </c:extLst>
        </c:ser>
        <c:ser>
          <c:idx val="1"/>
          <c:order val="1"/>
          <c:tx>
            <c:v>Hombres</c:v>
          </c:tx>
          <c:invertIfNegative val="0"/>
          <c:dLbls>
            <c:dLbl>
              <c:idx val="1"/>
              <c:layout>
                <c:manualLayout>
                  <c:x val="1.9444444444444445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9-4B0F-9EBD-8CEED1EBA590}"/>
                </c:ext>
              </c:extLst>
            </c:dLbl>
            <c:dLbl>
              <c:idx val="2"/>
              <c:layout>
                <c:manualLayout>
                  <c:x val="5.5555555555555558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Educativo'!$AO$56:$AO$60</c:f>
              <c:numCache>
                <c:formatCode>General</c:formatCode>
                <c:ptCount val="5"/>
                <c:pt idx="0">
                  <c:v>1.0638652904404486</c:v>
                </c:pt>
                <c:pt idx="1">
                  <c:v>17.222571969079468</c:v>
                </c:pt>
                <c:pt idx="2">
                  <c:v>12.727436653738556</c:v>
                </c:pt>
                <c:pt idx="3">
                  <c:v>56.786716911399196</c:v>
                </c:pt>
                <c:pt idx="4">
                  <c:v>12.199409175342341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9-4B0F-9EBD-8CEED1EBA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0104"/>
        <c:axId val="838455792"/>
      </c:barChart>
      <c:catAx>
        <c:axId val="838460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5792"/>
        <c:crosses val="autoZero"/>
        <c:auto val="1"/>
        <c:lblAlgn val="ctr"/>
        <c:lblOffset val="100"/>
        <c:noMultiLvlLbl val="0"/>
      </c:catAx>
      <c:valAx>
        <c:axId val="83845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0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Educativo'!$AN$78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3-49BA-B614-87A42D50A093}"/>
                </c:ext>
              </c:extLst>
            </c:dLbl>
            <c:dLbl>
              <c:idx val="4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Educativo'!$AN$79:$AN$83</c:f>
              <c:numCache>
                <c:formatCode>General</c:formatCode>
                <c:ptCount val="5"/>
                <c:pt idx="0">
                  <c:v>5.0164021548519031</c:v>
                </c:pt>
                <c:pt idx="1">
                  <c:v>15.719749477242297</c:v>
                </c:pt>
                <c:pt idx="2">
                  <c:v>11.17670024045424</c:v>
                </c:pt>
                <c:pt idx="3">
                  <c:v>48.378136815139698</c:v>
                </c:pt>
                <c:pt idx="4">
                  <c:v>19.709011312311855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3-49BA-B614-87A42D50A093}"/>
            </c:ext>
          </c:extLst>
        </c:ser>
        <c:ser>
          <c:idx val="1"/>
          <c:order val="1"/>
          <c:tx>
            <c:strRef>
              <c:f>'[38]Nivel Educativo'!$AO$78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3-49BA-B614-87A42D50A093}"/>
                </c:ext>
              </c:extLst>
            </c:dLbl>
            <c:dLbl>
              <c:idx val="3"/>
              <c:layout>
                <c:manualLayout>
                  <c:x val="8.333333333333333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Educativo'!$AO$79:$AO$83</c:f>
              <c:numCache>
                <c:formatCode>General</c:formatCode>
                <c:ptCount val="5"/>
                <c:pt idx="0">
                  <c:v>1.4546451125334248</c:v>
                </c:pt>
                <c:pt idx="1">
                  <c:v>10.494980427773655</c:v>
                </c:pt>
                <c:pt idx="2">
                  <c:v>10.84684203091969</c:v>
                </c:pt>
                <c:pt idx="3">
                  <c:v>54.401660807429131</c:v>
                </c:pt>
                <c:pt idx="4">
                  <c:v>22.801871621344088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03-49BA-B614-87A42D50A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57752"/>
        <c:axId val="838456184"/>
      </c:barChart>
      <c:catAx>
        <c:axId val="838457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6184"/>
        <c:crosses val="autoZero"/>
        <c:auto val="1"/>
        <c:lblAlgn val="ctr"/>
        <c:lblOffset val="100"/>
        <c:noMultiLvlLbl val="0"/>
      </c:catAx>
      <c:valAx>
        <c:axId val="838456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57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'[38]Nivel Educativo'!$AI$92</c:f>
              <c:strCache>
                <c:ptCount val="1"/>
                <c:pt idx="0">
                  <c:v>Sin nivel,inicial y primaria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Educativo'!$AJ$92:$AL$92</c:f>
              <c:numCache>
                <c:formatCode>General</c:formatCode>
                <c:ptCount val="3"/>
                <c:pt idx="0">
                  <c:v>4.7514363535366062</c:v>
                </c:pt>
                <c:pt idx="1">
                  <c:v>1.058093434216991</c:v>
                </c:pt>
                <c:pt idx="2">
                  <c:v>0.80970167791243153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F11-8F2C-7CE9B01E922C}"/>
            </c:ext>
          </c:extLst>
        </c:ser>
        <c:ser>
          <c:idx val="1"/>
          <c:order val="1"/>
          <c:tx>
            <c:strRef>
              <c:f>'[38]Nivel Educativo'!$AI$93</c:f>
              <c:strCache>
                <c:ptCount val="1"/>
                <c:pt idx="0">
                  <c:v>Secundaria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Educativo'!$AJ$93:$AL$93</c:f>
              <c:numCache>
                <c:formatCode>General</c:formatCode>
                <c:ptCount val="3"/>
                <c:pt idx="0">
                  <c:v>31.500108578871259</c:v>
                </c:pt>
                <c:pt idx="1">
                  <c:v>15.768512357771852</c:v>
                </c:pt>
                <c:pt idx="2">
                  <c:v>11.385794317475476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3-4F11-8F2C-7CE9B01E922C}"/>
            </c:ext>
          </c:extLst>
        </c:ser>
        <c:ser>
          <c:idx val="2"/>
          <c:order val="2"/>
          <c:tx>
            <c:strRef>
              <c:f>'[38]Nivel Educativo'!$AI$94</c:f>
              <c:strCache>
                <c:ptCount val="1"/>
                <c:pt idx="0">
                  <c:v>Superior no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Educativo'!$AJ$94:$AL$94</c:f>
              <c:numCache>
                <c:formatCode>General</c:formatCode>
                <c:ptCount val="3"/>
                <c:pt idx="0">
                  <c:v>21.105582379526155</c:v>
                </c:pt>
                <c:pt idx="1">
                  <c:v>16.13441225346131</c:v>
                </c:pt>
                <c:pt idx="2">
                  <c:v>15.504608088205387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13-4F11-8F2C-7CE9B01E922C}"/>
            </c:ext>
          </c:extLst>
        </c:ser>
        <c:ser>
          <c:idx val="3"/>
          <c:order val="3"/>
          <c:tx>
            <c:strRef>
              <c:f>'[38]Nivel Educativo'!$AI$95</c:f>
              <c:strCache>
                <c:ptCount val="1"/>
                <c:pt idx="0">
                  <c:v>Superior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Educativo'!$AJ$95:$AL$95</c:f>
              <c:numCache>
                <c:formatCode>General</c:formatCode>
                <c:ptCount val="3"/>
                <c:pt idx="0">
                  <c:v>39.630515842298806</c:v>
                </c:pt>
                <c:pt idx="1">
                  <c:v>55.646169081812971</c:v>
                </c:pt>
                <c:pt idx="2">
                  <c:v>61.149036588808002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13-4F11-8F2C-7CE9B01E922C}"/>
            </c:ext>
          </c:extLst>
        </c:ser>
        <c:ser>
          <c:idx val="4"/>
          <c:order val="4"/>
          <c:tx>
            <c:strRef>
              <c:f>'[38]Nivel Educativo'!$AI$96</c:f>
              <c:strCache>
                <c:ptCount val="1"/>
                <c:pt idx="0">
                  <c:v>Postgrado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Educativo'!$AJ$96:$AL$96</c:f>
              <c:numCache>
                <c:formatCode>General</c:formatCode>
                <c:ptCount val="3"/>
                <c:pt idx="0">
                  <c:v>3.0123568457671586</c:v>
                </c:pt>
                <c:pt idx="1">
                  <c:v>11.392812872736888</c:v>
                </c:pt>
                <c:pt idx="2">
                  <c:v>11.150859327598713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13-4F11-8F2C-7CE9B01E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8462456"/>
        <c:axId val="838458536"/>
      </c:barChart>
      <c:catAx>
        <c:axId val="83846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8536"/>
        <c:crosses val="autoZero"/>
        <c:auto val="1"/>
        <c:lblAlgn val="ctr"/>
        <c:lblOffset val="100"/>
        <c:noMultiLvlLbl val="0"/>
      </c:catAx>
      <c:valAx>
        <c:axId val="8384585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838462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500902</xdr:colOff>
      <xdr:row>20</xdr:row>
      <xdr:rowOff>40901</xdr:rowOff>
    </xdr:from>
    <xdr:to>
      <xdr:col>5</xdr:col>
      <xdr:colOff>874058</xdr:colOff>
      <xdr:row>37</xdr:row>
      <xdr:rowOff>400049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0.9084</cdr:y>
    </cdr:from>
    <cdr:to>
      <cdr:x>0.98995</cdr:x>
      <cdr:y>0.99237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3400426"/>
          <a:ext cx="5629276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latin typeface="Calibri"/>
            </a:rPr>
            <a:t>Nota: El </a:t>
          </a:r>
          <a:r>
            <a:rPr lang="es-ES" sz="900" baseline="0">
              <a:latin typeface="Calibri"/>
            </a:rPr>
            <a:t> estrato</a:t>
          </a:r>
          <a:r>
            <a:rPr lang="es-ES" sz="900">
              <a:latin typeface="Calibri"/>
            </a:rPr>
            <a:t> empresarial es determinado de acuerdo con la Ley N° 30056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latin typeface="Calibri"/>
            </a:rPr>
            <a:t>Fuente: Sunat, Registro Único del Contribuyente 2013-2017</a:t>
          </a:r>
          <a:r>
            <a:rPr lang="es-ES" sz="900" baseline="0">
              <a:latin typeface="Calibri"/>
            </a:rPr>
            <a:t> / </a:t>
          </a:r>
          <a:r>
            <a:rPr lang="es-ES" sz="900">
              <a:latin typeface="Calibri"/>
            </a:rPr>
            <a:t>Elaboración: PRODUCE –OEE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>
            <a:latin typeface="Calibri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18</xdr:row>
      <xdr:rowOff>19050</xdr:rowOff>
    </xdr:from>
    <xdr:to>
      <xdr:col>10</xdr:col>
      <xdr:colOff>171450</xdr:colOff>
      <xdr:row>19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97C4BD8-B28A-4889-ACB5-049FAC8A7F24}"/>
            </a:ext>
          </a:extLst>
        </xdr:cNvPr>
        <xdr:cNvSpPr txBox="1"/>
      </xdr:nvSpPr>
      <xdr:spPr>
        <a:xfrm>
          <a:off x="2876550" y="3400425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900"/>
            <a:t>0.</a:t>
          </a:r>
        </a:p>
      </xdr:txBody>
    </xdr:sp>
    <xdr:clientData/>
  </xdr:twoCellAnchor>
  <xdr:twoCellAnchor>
    <xdr:from>
      <xdr:col>7</xdr:col>
      <xdr:colOff>756557</xdr:colOff>
      <xdr:row>3</xdr:row>
      <xdr:rowOff>156482</xdr:rowOff>
    </xdr:from>
    <xdr:to>
      <xdr:col>12</xdr:col>
      <xdr:colOff>299357</xdr:colOff>
      <xdr:row>29</xdr:row>
      <xdr:rowOff>99332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9CCAB0A-86CE-4A21-A9C3-38E3E4738CBC}"/>
            </a:ext>
          </a:extLst>
        </xdr:cNvPr>
        <xdr:cNvGrpSpPr/>
      </xdr:nvGrpSpPr>
      <xdr:grpSpPr>
        <a:xfrm>
          <a:off x="7138307" y="937532"/>
          <a:ext cx="3352800" cy="5048250"/>
          <a:chOff x="1537607" y="394607"/>
          <a:chExt cx="3352800" cy="489585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A39A0DE0-525E-44A4-B517-36C726C405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37607" y="394607"/>
            <a:ext cx="3352800" cy="4895850"/>
          </a:xfrm>
          <a:prstGeom prst="rect">
            <a:avLst/>
          </a:prstGeom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ADBAB29-A097-401E-87AD-7872736C4AD4}"/>
              </a:ext>
            </a:extLst>
          </xdr:cNvPr>
          <xdr:cNvSpPr txBox="1"/>
        </xdr:nvSpPr>
        <xdr:spPr>
          <a:xfrm>
            <a:off x="1600200" y="1323975"/>
            <a:ext cx="34290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900"/>
              <a:t>0.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151816-5D2C-4937-9780-862C3519CC7E}"/>
              </a:ext>
            </a:extLst>
          </xdr:cNvPr>
          <xdr:cNvSpPr txBox="1"/>
        </xdr:nvSpPr>
        <xdr:spPr>
          <a:xfrm>
            <a:off x="2232932" y="1699532"/>
            <a:ext cx="34290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900"/>
              <a:t>0.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298F198F-9943-4079-B879-F61764A0BF3D}"/>
              </a:ext>
            </a:extLst>
          </xdr:cNvPr>
          <xdr:cNvSpPr txBox="1"/>
        </xdr:nvSpPr>
        <xdr:spPr>
          <a:xfrm>
            <a:off x="3028950" y="3724275"/>
            <a:ext cx="34290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900"/>
              <a:t>0.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19F6C457-B92F-49DE-BA79-F792B5F21483}"/>
              </a:ext>
            </a:extLst>
          </xdr:cNvPr>
          <xdr:cNvSpPr txBox="1"/>
        </xdr:nvSpPr>
        <xdr:spPr>
          <a:xfrm>
            <a:off x="4086225" y="3448050"/>
            <a:ext cx="34290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900"/>
              <a:t>0.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B0B048BC-95B3-48BB-886B-8FECC9BDB77A}"/>
              </a:ext>
            </a:extLst>
          </xdr:cNvPr>
          <xdr:cNvSpPr txBox="1"/>
        </xdr:nvSpPr>
        <xdr:spPr>
          <a:xfrm>
            <a:off x="4057650" y="4743450"/>
            <a:ext cx="34290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900"/>
              <a:t>0.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487CA6BD-026B-47CB-9E8D-8BB2150FBF94}"/>
              </a:ext>
            </a:extLst>
          </xdr:cNvPr>
          <xdr:cNvSpPr txBox="1"/>
        </xdr:nvSpPr>
        <xdr:spPr>
          <a:xfrm>
            <a:off x="3638550" y="3962400"/>
            <a:ext cx="40005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800"/>
              <a:t>.0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5B1612DC-AB4B-48D3-A2AE-E6C9018A1AD7}"/>
              </a:ext>
            </a:extLst>
          </xdr:cNvPr>
          <xdr:cNvSpPr txBox="1"/>
        </xdr:nvSpPr>
        <xdr:spPr>
          <a:xfrm>
            <a:off x="2714625" y="3429000"/>
            <a:ext cx="40005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800"/>
              <a:t>.0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679175</xdr:colOff>
      <xdr:row>4</xdr:row>
      <xdr:rowOff>148257</xdr:rowOff>
    </xdr:from>
    <xdr:to>
      <xdr:col>11</xdr:col>
      <xdr:colOff>579783</xdr:colOff>
      <xdr:row>19</xdr:row>
      <xdr:rowOff>16565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0.91618</cdr:x>
      <cdr:y>0.11881</cdr:y>
    </cdr:from>
    <cdr:to>
      <cdr:x>0.96296</cdr:x>
      <cdr:y>0.77514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892827" y="323851"/>
          <a:ext cx="198782" cy="1789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  <cdr:relSizeAnchor xmlns:cdr="http://schemas.openxmlformats.org/drawingml/2006/chartDrawing">
    <cdr:from>
      <cdr:x>0.65692</cdr:x>
      <cdr:y>0.86934</cdr:y>
    </cdr:from>
    <cdr:to>
      <cdr:x>0.9922</cdr:x>
      <cdr:y>0.93315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2791240" y="2369656"/>
          <a:ext cx="1424608" cy="173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E" sz="10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36441</xdr:colOff>
      <xdr:row>7</xdr:row>
      <xdr:rowOff>192156</xdr:rowOff>
    </xdr:from>
    <xdr:to>
      <xdr:col>16</xdr:col>
      <xdr:colOff>19876</xdr:colOff>
      <xdr:row>19</xdr:row>
      <xdr:rowOff>121340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606798</xdr:colOff>
      <xdr:row>2</xdr:row>
      <xdr:rowOff>67794</xdr:rowOff>
    </xdr:from>
    <xdr:to>
      <xdr:col>24</xdr:col>
      <xdr:colOff>56590</xdr:colOff>
      <xdr:row>32</xdr:row>
      <xdr:rowOff>44823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6</xdr:col>
      <xdr:colOff>1067653</xdr:colOff>
      <xdr:row>19</xdr:row>
      <xdr:rowOff>71437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DDD4FB08-634B-466C-A281-F68A3E8D2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1085851</xdr:colOff>
      <xdr:row>4</xdr:row>
      <xdr:rowOff>76200</xdr:rowOff>
    </xdr:from>
    <xdr:to>
      <xdr:col>14</xdr:col>
      <xdr:colOff>243416</xdr:colOff>
      <xdr:row>18</xdr:row>
      <xdr:rowOff>166332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2FE976AF-BD41-4430-84E7-CBE46E85E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6</xdr:col>
      <xdr:colOff>1067653</xdr:colOff>
      <xdr:row>42</xdr:row>
      <xdr:rowOff>90132</xdr:rowOff>
    </xdr:to>
    <xdr:graphicFrame macro="">
      <xdr:nvGraphicFramePr>
        <xdr:cNvPr id="4" name="13 Gráfico">
          <a:extLst>
            <a:ext uri="{FF2B5EF4-FFF2-40B4-BE49-F238E27FC236}">
              <a16:creationId xmlns:a16="http://schemas.microsoft.com/office/drawing/2014/main" id="{85CC7E21-C1E8-491E-9DF7-AE006400F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13</xdr:col>
      <xdr:colOff>1067653</xdr:colOff>
      <xdr:row>42</xdr:row>
      <xdr:rowOff>90132</xdr:rowOff>
    </xdr:to>
    <xdr:graphicFrame macro="">
      <xdr:nvGraphicFramePr>
        <xdr:cNvPr id="5" name="14 Gráfico">
          <a:extLst>
            <a:ext uri="{FF2B5EF4-FFF2-40B4-BE49-F238E27FC236}">
              <a16:creationId xmlns:a16="http://schemas.microsoft.com/office/drawing/2014/main" id="{6EECFFB0-560A-4BB5-92A2-85944A42A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5</xdr:col>
      <xdr:colOff>623005</xdr:colOff>
      <xdr:row>69</xdr:row>
      <xdr:rowOff>173092</xdr:rowOff>
    </xdr:to>
    <xdr:graphicFrame macro="">
      <xdr:nvGraphicFramePr>
        <xdr:cNvPr id="6" name="16 Gráfico">
          <a:extLst>
            <a:ext uri="{FF2B5EF4-FFF2-40B4-BE49-F238E27FC236}">
              <a16:creationId xmlns:a16="http://schemas.microsoft.com/office/drawing/2014/main" id="{870BFD3D-D349-441A-A02F-DD2861241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NOTA_ENE2019/NUEVOS%20CUADROS/HOJAS_TRABAJO/NotaTribactual/NotaTrib/Notaexcel/Vinculada/2001/0701/EXTERNA/VIN_NV_INGCORR02propinici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NOTA_ENE2019/NUEVOS%20CUADROS/HOJAS_TRABAJO/NotaTribactual/NotaTrib/Notaexcel/Nota/h_trab/NotaTributaria/Internet/2002/11Noviembre/N_%20INTERNET%20e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2\0902\VIN_NV_INGCORR02propinici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OCUME~1\paronez\CONFIG~1\Temp\_ZCTmp.Dir\NOTA%20INTER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NOTA_ENE2019/NUEVOS%20CUADROS/HOJAS_TRABAJO/NotaTribactual/NotaTrib/Notaexcel/Vinculada/2002/0902/VIN_NV_INGCORR02propinici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NOTA_ENE2019/NUEVOS%20CUADROS/HOJAS_TRABAJO/DOCUME~1/paronez/CONFIG~1/Temp/_ZCTmp.Dir/NOTA%20INTERN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1\0701\EXTERNA\VIN_NV_INGCORR02propinici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2\0902\VIN_NV_INGCORR02propinici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Bahrain_Lebanon_Qatar_Tunisi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Nepal_Quarterly%20series%20for%20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1\0701\EXTERNA\VIN_NV_INGCORR02propinici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3\0603\NT_jun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gtrujillo/Archivos_Zanabria/VARIOS/Linea%20carne/2002/ENERO/colo_01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GEE\Carpeta%20IMF\2003\12-2003\Distribuci&#243;n%20Colocacion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y%20Dep&#243;sitos%20por%20Departamento\CARPETA%20SIF%20Final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por%20Tipo%20y%20Distrito\Cr&#233;ditos%20x%20tipo%20y%20distrito%20Plantilla%20Final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ARPETA%20CONSOLIDADA/Back%20Up/Back%20Up%20al%2022082011/MENSUAL/BC-JUNIO/ESTBCJUL.XLW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Deudores%20Bolet&#237;n\DEUDORES%20POR%20TIPO%20DE%20EMPRESA%20Y%20TIPO%20DE%20CR&#201;DITO%20PARA%20EL%20BOLET&#205;N%20sin%20SIF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DESDE%20JULI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NOTA_ENE2019/NUEVOS%20CUADROS/HOJAS_TRABAJO/NotaTribactual/NotaTrib/Notaexcel/Vinculada/2002/0202/externa/VIN_NV_INGCORR02propinici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Talledo\Mis%20documentos\Jackie\Carpeta%2012-2007\Carpeta%20IMF%20(12-2007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MENSUAL\BC-JUNIO\ESTBCJUL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ULO\MTPE1\RENECOSUCC\renecosucc%202009\ESTADISTICA%20ANU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SAULO/MTPE1/RENECOSUCC/renecosucc%202009/ESTADISTICA%20AN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Yvan%20Choque%20Avila\Configuraci&#243;n%20local\Archivos%20temporales%20de%20Internet\OLK5B\02%20-%20Febrero%20RENECOSUC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Documents%20and%20Settings/Yvan%20Choque%20Avila/Configuraci&#243;n%20local/Archivos%20temporales%20de%20Internet/OLK5B/02%20-%20Febrero%20RENECOSUCC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LA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ronez\CONFIG~1\Temp\_ZCTmp.Dir\NOTA%20INTERN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Users/Paolo/Downloads/7._Perfil_de_la_mujer_emprendedora_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202/externa/VIN_NV_INGCORR02propinici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paronez\CONFIG~1\Temp\_ZCTmp.Dir\NOTA%20INTERN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902/VIN_NV_INGCORR02propini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DOCUME~1/paronez/CONFIG~1/Temp/_ZCTmp.Dir/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NOTA_ENE2019/NUEVOS%20CUADROS/HOJAS_TRABAJO/NotaTribactual/NotaTrib/Notaexcel/Nota/h_trab/NotaTributaria/Internet/2002/12Dic/11Noviembre/N_%20INTERNET%20e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Nota\h_trab\NotaTributaria\Internet\2002\11Noviembre\N_%20INTERNET%20e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2007 (G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PPOLLO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ráficos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2"/>
      <sheetName val="Base"/>
      <sheetName val="Base IMFNB"/>
      <sheetName val="BM"/>
      <sheetName val="EF"/>
      <sheetName val="AF"/>
      <sheetName val="AG"/>
      <sheetName val="BN"/>
      <sheetName val="CM"/>
      <sheetName val="CR"/>
      <sheetName val="ED"/>
      <sheetName val="IMFNB"/>
      <sheetName val="SSFF"/>
      <sheetName val="SFP"/>
      <sheetName val="SIST MICROF."/>
      <sheetName val="Calculos Reporte"/>
      <sheetName val="Carátula Gráf"/>
      <sheetName val="Definic tipos cred (2)"/>
      <sheetName val="Índice Graficos"/>
      <sheetName val="caratulas"/>
      <sheetName val="Gráf 1"/>
      <sheetName val="Gráf 2"/>
      <sheetName val="Gráf 3"/>
      <sheetName val="Graficos antiguos"/>
      <sheetName val="otros inglés"/>
      <sheetName val="Ctas SIST MICROF."/>
      <sheetName val="Indic SIST MICROF."/>
      <sheetName val="Carátula"/>
      <sheetName val="Presentación"/>
      <sheetName val="Definic tipos cred"/>
      <sheetName val="Índice"/>
      <sheetName val="Estructura"/>
      <sheetName val="Ctas SSFF"/>
      <sheetName val="Indic SSFF"/>
      <sheetName val="Ctas SFP"/>
      <sheetName val="Indic SFP"/>
      <sheetName val="Ctas BM"/>
      <sheetName val="Indic BM"/>
      <sheetName val="Ctas EF"/>
      <sheetName val="Indic EF"/>
      <sheetName val="Ctas IMFNB"/>
      <sheetName val="Indic IMFNB"/>
      <sheetName val="Ctas CM"/>
      <sheetName val="Indic CM"/>
      <sheetName val="Ctas CR"/>
      <sheetName val="Indic CR"/>
      <sheetName val="Ctas &amp; Indic EDPYME"/>
      <sheetName val="Ctas &amp; Indic AF"/>
      <sheetName val="Ctas &amp; Indic BN"/>
      <sheetName val="Ctas &amp; Indic Agro"/>
      <sheetName val="Créditos x tipo"/>
      <sheetName val="Depósitos x tipo"/>
      <sheetName val="Ins Sectores"/>
      <sheetName val="Cred. Act. Emp."/>
      <sheetName val="Créditos x Dpto."/>
      <sheetName val="Depósitos x Dpto."/>
      <sheetName val="Depositantes"/>
      <sheetName val="Morosidad x Dpto."/>
      <sheetName val="Morosidad x SE"/>
      <sheetName val="Créd x tipo y prov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CRO"/>
      <sheetName val="BASE DATA"/>
      <sheetName val="BASE JULIO"/>
      <sheetName val="Créd x tipo y prov"/>
      <sheetName val="Dinámica para Carpeta"/>
      <sheetName val="Créd x tipo y distrito"/>
      <sheetName val="Hoja1"/>
      <sheetName val="Nueva Dinámica (2)"/>
      <sheetName val="Dinámica para Carpeta (2)"/>
      <sheetName val="Dinámica para Carpeta (3)"/>
      <sheetName val="Nueva Dinámica (3)"/>
      <sheetName val="data pisco a diciembre"/>
      <sheetName val="Validación"/>
      <sheetName val="Hoja2"/>
      <sheetName val="Hoja5"/>
      <sheetName val="Hoja4"/>
      <sheetName val="Hoja3"/>
      <sheetName val="Por ent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Dinámica"/>
      <sheetName val="Copia Para Boletín"/>
      <sheetName val="Deudores Dinámica (2)"/>
      <sheetName val="Copia para el Boletín 2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POR TIPO DE EMPRESA Y "/>
      <sheetName val="Deudores Dinámica"/>
      <sheetName val="Copia Para Boletín"/>
      <sheetName val="Deudores Dinámica No Usar"/>
      <sheetName val="Copia para el Boletín 2 No usar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  <sheetName val="COMPROBACIÓN"/>
      <sheetName val="BASE"/>
      <sheetName val="Hoja2"/>
      <sheetName val="validación anexo 5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am"/>
      <sheetName val="Apr-Ofic."/>
      <sheetName val="TInt."/>
      <sheetName val="Ctas-Ind (0)"/>
      <sheetName val="Formato"/>
      <sheetName val="Ctas-Ind (1)"/>
      <sheetName val="Ctas-Ind (2)"/>
      <sheetName val="Ctas-Ind (3)"/>
      <sheetName val="BD0"/>
      <sheetName val="BD1"/>
      <sheetName val="BD2"/>
      <sheetName val="BD3"/>
      <sheetName val="Clasif."/>
      <sheetName val="P.Cuentas"/>
      <sheetName val="RSolv"/>
      <sheetName val="RCred"/>
      <sheetName val="Efic"/>
      <sheetName val="Rent"/>
      <sheetName val="RLiq"/>
      <sheetName val="RMdo"/>
      <sheetName val="Ranking"/>
      <sheetName val="IMFNB"/>
      <sheetName val="Cálculos By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Dinámica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o"/>
      <sheetName val="Nivel Educativo"/>
      <sheetName val="Edad"/>
    </sheetNames>
    <sheetDataSet>
      <sheetData sheetId="0">
        <row r="8">
          <cell r="AD8" t="str">
            <v>Mujer</v>
          </cell>
        </row>
      </sheetData>
      <sheetData sheetId="1">
        <row r="9">
          <cell r="AM9" t="str">
            <v>Sin nivel,inicial y primaria</v>
          </cell>
          <cell r="AN9">
            <v>4.0531870881333187</v>
          </cell>
          <cell r="AO9">
            <v>1.9304464410656783</v>
          </cell>
        </row>
        <row r="10">
          <cell r="AM10" t="str">
            <v>Secundaria</v>
          </cell>
          <cell r="AN10">
            <v>27.913251006966753</v>
          </cell>
          <cell r="AO10">
            <v>24.04157917168228</v>
          </cell>
        </row>
        <row r="11">
          <cell r="AM11" t="str">
            <v>Superior no universitaria</v>
          </cell>
          <cell r="AN11">
            <v>19.793035867585552</v>
          </cell>
          <cell r="AO11">
            <v>17.675554867427291</v>
          </cell>
        </row>
        <row r="12">
          <cell r="AM12" t="str">
            <v>Superior universitaria</v>
          </cell>
          <cell r="AN12">
            <v>43.016961233516902</v>
          </cell>
          <cell r="AO12">
            <v>46.899919127702049</v>
          </cell>
        </row>
        <row r="13">
          <cell r="AM13" t="str">
            <v>Postgrado</v>
          </cell>
          <cell r="AN13">
            <v>5.2235648037974682</v>
          </cell>
          <cell r="AO13">
            <v>9.4525003921227029</v>
          </cell>
        </row>
        <row r="31">
          <cell r="AN31" t="str">
            <v>Mujeres</v>
          </cell>
          <cell r="AO31" t="str">
            <v>Hombres</v>
          </cell>
        </row>
        <row r="32">
          <cell r="AM32" t="str">
            <v>Sin nivel,inicial y primaria</v>
          </cell>
          <cell r="AN32">
            <v>4.7514363535366062</v>
          </cell>
          <cell r="AO32">
            <v>2.3132382731670873</v>
          </cell>
        </row>
        <row r="33">
          <cell r="AM33" t="str">
            <v>Secundaria</v>
          </cell>
          <cell r="AN33">
            <v>31.500108578871259</v>
          </cell>
          <cell r="AO33">
            <v>27.844442177480623</v>
          </cell>
        </row>
        <row r="34">
          <cell r="AM34" t="str">
            <v>Superior no universitaria</v>
          </cell>
          <cell r="AN34">
            <v>21.105582379526155</v>
          </cell>
          <cell r="AO34">
            <v>20.192953188501196</v>
          </cell>
        </row>
        <row r="35">
          <cell r="AM35" t="str">
            <v>Superior universitaria</v>
          </cell>
          <cell r="AN35">
            <v>39.630515842298806</v>
          </cell>
          <cell r="AO35">
            <v>42.365410230906463</v>
          </cell>
        </row>
        <row r="36">
          <cell r="AM36" t="str">
            <v>Postgrado</v>
          </cell>
          <cell r="AN36">
            <v>3.0123568457671586</v>
          </cell>
          <cell r="AO36">
            <v>7.2839561299446185</v>
          </cell>
        </row>
        <row r="56">
          <cell r="AM56" t="str">
            <v>Sin nivel,inicial y primaria</v>
          </cell>
          <cell r="AN56">
            <v>1.058093434216991</v>
          </cell>
          <cell r="AO56">
            <v>1.0638652904404486</v>
          </cell>
        </row>
        <row r="57">
          <cell r="AM57" t="str">
            <v>Secundaria</v>
          </cell>
          <cell r="AN57">
            <v>15.768512357771852</v>
          </cell>
          <cell r="AO57">
            <v>17.222571969079468</v>
          </cell>
        </row>
        <row r="58">
          <cell r="AM58" t="str">
            <v>Superior no universitaria</v>
          </cell>
          <cell r="AN58">
            <v>16.13441225346131</v>
          </cell>
          <cell r="AO58">
            <v>12.727436653738556</v>
          </cell>
        </row>
        <row r="59">
          <cell r="AM59" t="str">
            <v>Superior universitaria</v>
          </cell>
          <cell r="AN59">
            <v>55.646169081812971</v>
          </cell>
          <cell r="AO59">
            <v>56.786716911399196</v>
          </cell>
        </row>
        <row r="60">
          <cell r="AM60" t="str">
            <v>Postgrado</v>
          </cell>
          <cell r="AN60">
            <v>11.392812872736888</v>
          </cell>
          <cell r="AO60">
            <v>12.199409175342341</v>
          </cell>
        </row>
        <row r="78">
          <cell r="AN78" t="str">
            <v>Mujeres</v>
          </cell>
          <cell r="AO78" t="str">
            <v>Hombres</v>
          </cell>
        </row>
        <row r="79">
          <cell r="AM79" t="str">
            <v>Sin nivel,inicial y primaria</v>
          </cell>
          <cell r="AN79">
            <v>5.0164021548519031</v>
          </cell>
          <cell r="AO79">
            <v>1.4546451125334248</v>
          </cell>
        </row>
        <row r="80">
          <cell r="AM80" t="str">
            <v>Secundaria</v>
          </cell>
          <cell r="AN80">
            <v>15.719749477242297</v>
          </cell>
          <cell r="AO80">
            <v>10.494980427773655</v>
          </cell>
        </row>
        <row r="81">
          <cell r="AM81" t="str">
            <v>Superior no universitaria</v>
          </cell>
          <cell r="AN81">
            <v>11.17670024045424</v>
          </cell>
          <cell r="AO81">
            <v>10.84684203091969</v>
          </cell>
        </row>
        <row r="82">
          <cell r="AM82" t="str">
            <v>Superior universitaria</v>
          </cell>
          <cell r="AN82">
            <v>48.378136815139698</v>
          </cell>
          <cell r="AO82">
            <v>54.401660807429131</v>
          </cell>
        </row>
        <row r="83">
          <cell r="AM83" t="str">
            <v>Postgrado</v>
          </cell>
          <cell r="AN83">
            <v>19.709011312311855</v>
          </cell>
          <cell r="AO83">
            <v>22.801871621344088</v>
          </cell>
        </row>
        <row r="91">
          <cell r="AJ91" t="str">
            <v>Microempresa</v>
          </cell>
          <cell r="AK91" t="str">
            <v>Pequeña Empresa</v>
          </cell>
          <cell r="AL91" t="str">
            <v>Mediana y Gran Empresa</v>
          </cell>
        </row>
        <row r="92">
          <cell r="AI92" t="str">
            <v>Sin nivel,inicial y primaria</v>
          </cell>
          <cell r="AJ92">
            <v>4.7514363535366062</v>
          </cell>
          <cell r="AK92">
            <v>1.058093434216991</v>
          </cell>
          <cell r="AL92">
            <v>0.80970167791243153</v>
          </cell>
        </row>
        <row r="93">
          <cell r="AI93" t="str">
            <v>Secundaria</v>
          </cell>
          <cell r="AJ93">
            <v>31.500108578871259</v>
          </cell>
          <cell r="AK93">
            <v>15.768512357771852</v>
          </cell>
          <cell r="AL93">
            <v>11.385794317475476</v>
          </cell>
        </row>
        <row r="94">
          <cell r="AI94" t="str">
            <v>Superior no universitaria</v>
          </cell>
          <cell r="AJ94">
            <v>21.105582379526155</v>
          </cell>
          <cell r="AK94">
            <v>16.13441225346131</v>
          </cell>
          <cell r="AL94">
            <v>15.504608088205387</v>
          </cell>
        </row>
        <row r="95">
          <cell r="AI95" t="str">
            <v>Superior universitaria</v>
          </cell>
          <cell r="AJ95">
            <v>39.630515842298806</v>
          </cell>
          <cell r="AK95">
            <v>55.646169081812971</v>
          </cell>
          <cell r="AL95">
            <v>61.149036588808002</v>
          </cell>
        </row>
        <row r="96">
          <cell r="AI96" t="str">
            <v>Postgrado</v>
          </cell>
          <cell r="AJ96">
            <v>3.0123568457671586</v>
          </cell>
          <cell r="AK96">
            <v>11.392812872736888</v>
          </cell>
          <cell r="AL96">
            <v>11.150859327598713</v>
          </cell>
        </row>
      </sheetData>
      <sheetData sheetId="2">
        <row r="19">
          <cell r="AF19" t="str">
            <v>18 a 24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B2:O46"/>
  <sheetViews>
    <sheetView showGridLines="0" zoomScale="85" zoomScaleNormal="85" workbookViewId="0">
      <selection activeCell="Q34" sqref="Q34"/>
    </sheetView>
  </sheetViews>
  <sheetFormatPr defaultColWidth="11.42578125" defaultRowHeight="15"/>
  <cols>
    <col min="1" max="1" width="11.42578125" style="7"/>
    <col min="2" max="2" width="12.7109375" style="7" customWidth="1"/>
    <col min="3" max="3" width="20.42578125" style="7" customWidth="1"/>
    <col min="4" max="4" width="25.28515625" style="7" customWidth="1"/>
    <col min="5" max="5" width="23.5703125" style="7" customWidth="1"/>
    <col min="6" max="6" width="15.42578125" style="8" customWidth="1"/>
    <col min="7" max="7" width="12.7109375" style="8" customWidth="1"/>
    <col min="8" max="8" width="25.85546875" style="8" customWidth="1"/>
    <col min="9" max="9" width="25.5703125" style="8" customWidth="1"/>
    <col min="10" max="16384" width="11.42578125" style="7"/>
  </cols>
  <sheetData>
    <row r="2" spans="2:15" ht="21.75" customHeight="1">
      <c r="B2" s="160" t="s">
        <v>0</v>
      </c>
      <c r="C2" s="160"/>
      <c r="D2" s="160"/>
      <c r="E2" s="160"/>
      <c r="F2" s="160"/>
      <c r="G2" s="9"/>
      <c r="J2" s="8"/>
    </row>
    <row r="3" spans="2:15" ht="37.5" customHeight="1">
      <c r="B3" s="39" t="s">
        <v>1</v>
      </c>
      <c r="C3" s="39" t="s">
        <v>2</v>
      </c>
      <c r="D3" s="39" t="s">
        <v>3</v>
      </c>
      <c r="E3" s="39" t="s">
        <v>4</v>
      </c>
      <c r="F3" s="40" t="s">
        <v>5</v>
      </c>
      <c r="G3" s="10"/>
      <c r="J3" s="8"/>
      <c r="K3" s="11"/>
    </row>
    <row r="4" spans="2:15">
      <c r="B4" s="36">
        <v>2012</v>
      </c>
      <c r="C4" s="37">
        <v>1270009</v>
      </c>
      <c r="D4" s="37">
        <v>68243</v>
      </c>
      <c r="E4" s="37">
        <v>2451</v>
      </c>
      <c r="F4" s="38">
        <v>1340703</v>
      </c>
      <c r="G4" s="12"/>
      <c r="I4" s="13"/>
      <c r="J4" s="14"/>
      <c r="K4" s="21"/>
      <c r="L4" s="21"/>
      <c r="M4" s="21"/>
      <c r="N4" s="21"/>
      <c r="O4" s="21"/>
    </row>
    <row r="5" spans="2:15">
      <c r="B5" s="36">
        <v>2013</v>
      </c>
      <c r="C5" s="37">
        <v>1439778</v>
      </c>
      <c r="D5" s="37">
        <v>70708</v>
      </c>
      <c r="E5" s="37">
        <v>2520</v>
      </c>
      <c r="F5" s="38">
        <f t="shared" ref="F5:F11" si="0">+SUM(C5:E5)</f>
        <v>1513006</v>
      </c>
      <c r="G5" s="15">
        <f>(F5/F4-1)*100</f>
        <v>12.851690493718593</v>
      </c>
      <c r="I5" s="13"/>
      <c r="J5" s="156">
        <f>+F5/F4*100-100</f>
        <v>12.851690493718593</v>
      </c>
      <c r="K5" s="21"/>
      <c r="L5" s="21"/>
      <c r="M5" s="21"/>
      <c r="N5" s="21"/>
      <c r="O5" s="21"/>
    </row>
    <row r="6" spans="2:15">
      <c r="B6" s="36">
        <v>2014</v>
      </c>
      <c r="C6" s="37">
        <v>1518284</v>
      </c>
      <c r="D6" s="37">
        <v>71313</v>
      </c>
      <c r="E6" s="37">
        <v>2635</v>
      </c>
      <c r="F6" s="38">
        <f t="shared" si="0"/>
        <v>1592232</v>
      </c>
      <c r="G6" s="15">
        <f t="shared" ref="G6:G13" si="1">(F6/F5-1)*100</f>
        <v>5.2363308539424169</v>
      </c>
      <c r="H6" s="8" t="s">
        <v>6</v>
      </c>
      <c r="I6" s="13"/>
      <c r="J6" s="156">
        <f t="shared" ref="J6:J13" si="2">+F6/F5*100-100</f>
        <v>5.2363308539424196</v>
      </c>
      <c r="K6" s="21"/>
      <c r="L6" s="21"/>
      <c r="M6" s="21"/>
      <c r="N6" s="21"/>
      <c r="O6" s="21"/>
    </row>
    <row r="7" spans="2:15">
      <c r="B7" s="36">
        <v>2015</v>
      </c>
      <c r="C7" s="37">
        <v>1607305</v>
      </c>
      <c r="D7" s="37">
        <v>72664</v>
      </c>
      <c r="E7" s="37">
        <v>2712</v>
      </c>
      <c r="F7" s="38">
        <f t="shared" si="0"/>
        <v>1682681</v>
      </c>
      <c r="G7" s="15">
        <f t="shared" si="1"/>
        <v>5.6806420169924987</v>
      </c>
      <c r="H7" s="13"/>
      <c r="I7" s="13"/>
      <c r="J7" s="156">
        <f t="shared" si="2"/>
        <v>5.6806420169924934</v>
      </c>
      <c r="K7" s="21"/>
      <c r="L7" s="21"/>
      <c r="M7" s="21"/>
      <c r="N7" s="21"/>
      <c r="O7" s="21"/>
    </row>
    <row r="8" spans="2:15">
      <c r="B8" s="36">
        <v>2016</v>
      </c>
      <c r="C8" s="37">
        <v>1652071</v>
      </c>
      <c r="D8" s="37">
        <v>74085</v>
      </c>
      <c r="E8" s="37">
        <v>2621</v>
      </c>
      <c r="F8" s="38">
        <f t="shared" si="0"/>
        <v>1728777</v>
      </c>
      <c r="G8" s="15">
        <f t="shared" si="1"/>
        <v>2.7394378375936945</v>
      </c>
      <c r="H8" s="13"/>
      <c r="I8" s="13"/>
      <c r="J8" s="156">
        <f t="shared" si="2"/>
        <v>2.7394378375936981</v>
      </c>
      <c r="K8" s="21"/>
      <c r="L8" s="21"/>
      <c r="M8" s="21"/>
      <c r="N8" s="21"/>
      <c r="O8" s="21"/>
    </row>
    <row r="9" spans="2:15">
      <c r="B9" s="36">
        <v>2017</v>
      </c>
      <c r="C9" s="37">
        <v>1836848</v>
      </c>
      <c r="D9" s="37">
        <v>60702</v>
      </c>
      <c r="E9" s="37">
        <v>2034</v>
      </c>
      <c r="F9" s="38">
        <f t="shared" si="0"/>
        <v>1899584</v>
      </c>
      <c r="G9" s="15">
        <f t="shared" si="1"/>
        <v>9.8802216827271536</v>
      </c>
      <c r="H9" s="13"/>
      <c r="I9" s="13"/>
      <c r="J9" s="156">
        <f t="shared" si="2"/>
        <v>9.8802216827271536</v>
      </c>
      <c r="K9" s="21"/>
      <c r="L9" s="21"/>
      <c r="M9" s="21"/>
      <c r="N9" s="21"/>
      <c r="O9" s="21"/>
    </row>
    <row r="10" spans="2:15">
      <c r="B10" s="36">
        <v>2018</v>
      </c>
      <c r="C10" s="37">
        <v>2130127</v>
      </c>
      <c r="D10" s="37">
        <v>79143</v>
      </c>
      <c r="E10" s="37">
        <v>2711</v>
      </c>
      <c r="F10" s="38">
        <f t="shared" si="0"/>
        <v>2211981</v>
      </c>
      <c r="G10" s="15">
        <f t="shared" si="1"/>
        <v>16.445548077894955</v>
      </c>
      <c r="H10" s="13"/>
      <c r="I10" s="13"/>
      <c r="J10" s="156">
        <f t="shared" si="2"/>
        <v>16.445548077894955</v>
      </c>
    </row>
    <row r="11" spans="2:15">
      <c r="B11" s="36">
        <v>2019</v>
      </c>
      <c r="C11" s="37">
        <v>2292250</v>
      </c>
      <c r="D11" s="37">
        <v>82057</v>
      </c>
      <c r="E11" s="37">
        <v>2937</v>
      </c>
      <c r="F11" s="38">
        <f t="shared" si="0"/>
        <v>2377244</v>
      </c>
      <c r="G11" s="15">
        <f t="shared" si="1"/>
        <v>7.4712667061787696</v>
      </c>
      <c r="H11" s="16"/>
      <c r="I11" s="155">
        <f>+F11/F9*100-100</f>
        <v>25.145505542266093</v>
      </c>
      <c r="J11" s="156">
        <f t="shared" si="2"/>
        <v>7.471266706178767</v>
      </c>
      <c r="K11" s="157">
        <f>+(F11/F8)^(1/3)-1</f>
        <v>0.11201743033933775</v>
      </c>
    </row>
    <row r="12" spans="2:15">
      <c r="B12" s="36">
        <v>2020</v>
      </c>
      <c r="C12" s="37">
        <v>1703745</v>
      </c>
      <c r="D12" s="37">
        <v>73623</v>
      </c>
      <c r="E12" s="37">
        <v>2749</v>
      </c>
      <c r="F12" s="38">
        <f>+SUM(C12:E12)</f>
        <v>1780117</v>
      </c>
      <c r="G12" s="15">
        <f t="shared" si="1"/>
        <v>-25.118456498365337</v>
      </c>
      <c r="H12" s="16"/>
      <c r="I12" s="17"/>
      <c r="J12" s="156">
        <f t="shared" si="2"/>
        <v>-25.118456498365333</v>
      </c>
      <c r="K12" s="157">
        <f>+(F12/F7)^(1/5)-1</f>
        <v>1.1321758978850349E-2</v>
      </c>
    </row>
    <row r="13" spans="2:15">
      <c r="B13" s="106">
        <v>2021</v>
      </c>
      <c r="C13" s="107">
        <v>2035014</v>
      </c>
      <c r="D13" s="107">
        <v>80435</v>
      </c>
      <c r="E13" s="107">
        <v>2844</v>
      </c>
      <c r="F13" s="108">
        <f>+SUM(C13:E13)</f>
        <v>2118293</v>
      </c>
      <c r="G13" s="15">
        <f t="shared" si="1"/>
        <v>18.997402979691792</v>
      </c>
      <c r="J13" s="156">
        <f t="shared" si="2"/>
        <v>18.997402979691785</v>
      </c>
      <c r="K13" s="157">
        <f>+(F13/F8)^(1/5)-1</f>
        <v>4.1476346757009397E-2</v>
      </c>
    </row>
    <row r="14" spans="2:15">
      <c r="B14" s="11"/>
      <c r="C14" s="37"/>
      <c r="D14" s="37"/>
      <c r="E14" s="37"/>
      <c r="F14" s="13"/>
      <c r="G14" s="15"/>
      <c r="J14" s="8"/>
    </row>
    <row r="15" spans="2:15">
      <c r="B15" s="161" t="s">
        <v>7</v>
      </c>
      <c r="C15" s="161"/>
      <c r="D15" s="161"/>
      <c r="E15" s="161"/>
      <c r="F15" s="161"/>
      <c r="G15" s="18"/>
    </row>
    <row r="16" spans="2:15">
      <c r="B16" s="87" t="s">
        <v>8</v>
      </c>
      <c r="C16" s="87"/>
      <c r="D16" s="87"/>
      <c r="E16" s="87"/>
      <c r="F16" s="87"/>
      <c r="G16" s="18"/>
    </row>
    <row r="17" spans="2:12">
      <c r="B17" s="87" t="s">
        <v>9</v>
      </c>
      <c r="C17" s="87"/>
      <c r="D17" s="87"/>
      <c r="E17" s="87"/>
      <c r="F17" s="87"/>
    </row>
    <row r="18" spans="2:12">
      <c r="B18" s="87"/>
      <c r="C18" s="87"/>
      <c r="D18" s="87"/>
      <c r="E18" s="87"/>
      <c r="F18" s="87"/>
    </row>
    <row r="19" spans="2:12" ht="21">
      <c r="B19" s="162" t="s">
        <v>10</v>
      </c>
      <c r="C19" s="162"/>
      <c r="D19" s="162"/>
      <c r="E19" s="162"/>
      <c r="F19" s="162"/>
      <c r="H19" s="19"/>
      <c r="I19" s="19"/>
      <c r="J19" s="20"/>
      <c r="K19" s="20"/>
      <c r="L19" s="20"/>
    </row>
    <row r="20" spans="2:12">
      <c r="C20" s="21"/>
      <c r="D20" s="22"/>
      <c r="F20" s="23"/>
      <c r="G20" s="24"/>
      <c r="H20" s="19"/>
      <c r="I20" s="19"/>
      <c r="J20" s="20"/>
      <c r="K20" s="20"/>
      <c r="L20" s="20"/>
    </row>
    <row r="21" spans="2:12">
      <c r="H21" s="19"/>
      <c r="I21" s="19"/>
      <c r="J21" s="20"/>
      <c r="K21" s="20"/>
      <c r="L21" s="20"/>
    </row>
    <row r="22" spans="2:12">
      <c r="D22" s="21"/>
      <c r="H22" s="19"/>
      <c r="I22" s="19"/>
      <c r="J22" s="20"/>
      <c r="K22" s="20"/>
      <c r="L22" s="20"/>
    </row>
    <row r="23" spans="2:12">
      <c r="H23" s="19"/>
      <c r="I23" s="19"/>
      <c r="J23" s="20"/>
      <c r="K23" s="20"/>
      <c r="L23" s="20"/>
    </row>
    <row r="24" spans="2:12">
      <c r="H24" s="19"/>
      <c r="I24" s="19"/>
      <c r="J24" s="20"/>
      <c r="K24" s="20"/>
      <c r="L24" s="20"/>
    </row>
    <row r="25" spans="2:12">
      <c r="H25" s="19"/>
      <c r="I25" s="19"/>
      <c r="J25" s="20"/>
      <c r="K25" s="20"/>
      <c r="L25" s="20"/>
    </row>
    <row r="26" spans="2:12">
      <c r="H26" s="57"/>
      <c r="I26" s="19"/>
      <c r="J26" s="20"/>
      <c r="K26" s="20"/>
      <c r="L26" s="20"/>
    </row>
    <row r="27" spans="2:12">
      <c r="H27" s="19"/>
      <c r="I27" s="19"/>
      <c r="J27" s="20"/>
      <c r="K27" s="20"/>
      <c r="L27" s="20"/>
    </row>
    <row r="28" spans="2:12">
      <c r="H28" s="19"/>
      <c r="I28" s="19"/>
      <c r="J28" s="20"/>
      <c r="K28" s="20"/>
      <c r="L28" s="20"/>
    </row>
    <row r="29" spans="2:12">
      <c r="H29" s="19"/>
      <c r="I29" s="19"/>
      <c r="J29" s="20"/>
      <c r="K29" s="20"/>
      <c r="L29" s="20"/>
    </row>
    <row r="30" spans="2:12">
      <c r="H30" s="19"/>
      <c r="I30" s="19"/>
      <c r="J30" s="20"/>
      <c r="K30" s="20"/>
      <c r="L30" s="20"/>
    </row>
    <row r="31" spans="2:12">
      <c r="H31" s="19"/>
      <c r="I31" s="19"/>
      <c r="J31" s="20"/>
      <c r="K31" s="20"/>
      <c r="L31" s="20"/>
    </row>
    <row r="32" spans="2:12">
      <c r="H32" s="19"/>
      <c r="I32" s="19"/>
      <c r="J32" s="20"/>
      <c r="K32" s="20"/>
      <c r="L32" s="20"/>
    </row>
    <row r="33" spans="6:13">
      <c r="F33" s="25"/>
      <c r="G33" s="25"/>
      <c r="H33" s="26"/>
      <c r="I33" s="19"/>
      <c r="J33" s="20"/>
      <c r="K33" s="20"/>
      <c r="L33" s="20"/>
    </row>
    <row r="34" spans="6:13">
      <c r="F34" s="27"/>
      <c r="G34" s="27"/>
      <c r="H34" s="28"/>
      <c r="I34" s="28"/>
      <c r="J34" s="28"/>
      <c r="K34" s="28"/>
      <c r="L34" s="28"/>
      <c r="M34" s="27"/>
    </row>
    <row r="35" spans="6:13">
      <c r="H35" s="19"/>
      <c r="I35" s="19"/>
      <c r="J35" s="20"/>
      <c r="K35" s="20"/>
      <c r="L35" s="20"/>
    </row>
    <row r="36" spans="6:13">
      <c r="H36" s="19"/>
      <c r="I36" s="19"/>
      <c r="J36" s="20"/>
      <c r="K36" s="20"/>
      <c r="L36" s="20"/>
    </row>
    <row r="37" spans="6:13" ht="32.25" customHeight="1">
      <c r="H37" s="19"/>
      <c r="I37" s="19"/>
      <c r="J37" s="20"/>
      <c r="K37" s="20"/>
      <c r="L37" s="20"/>
    </row>
    <row r="38" spans="6:13" ht="32.25" customHeight="1"/>
    <row r="39" spans="6:13" ht="12" customHeight="1"/>
    <row r="40" spans="6:13" ht="12" customHeight="1"/>
    <row r="41" spans="6:13" ht="12" customHeight="1"/>
    <row r="42" spans="6:13" ht="12" customHeight="1"/>
    <row r="43" spans="6:13" ht="12" customHeight="1"/>
    <row r="44" spans="6:13" ht="23.1" customHeight="1"/>
    <row r="45" spans="6:13" ht="9.9499999999999993" customHeight="1"/>
    <row r="46" spans="6:13" ht="9.9499999999999993" customHeight="1"/>
  </sheetData>
  <mergeCells count="3">
    <mergeCell ref="B2:F2"/>
    <mergeCell ref="B15:F15"/>
    <mergeCell ref="B19:F1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B83C-6244-4FF8-BAA2-B991FBE13D34}">
  <dimension ref="B3:N66"/>
  <sheetViews>
    <sheetView topLeftCell="A7" zoomScale="90" zoomScaleNormal="90" workbookViewId="0">
      <selection activeCell="O72" sqref="O72"/>
    </sheetView>
  </sheetViews>
  <sheetFormatPr defaultColWidth="11.5703125" defaultRowHeight="15"/>
  <cols>
    <col min="1" max="1" width="11.5703125" style="81"/>
    <col min="2" max="14" width="16.28515625" style="81" customWidth="1"/>
    <col min="15" max="16384" width="11.5703125" style="81"/>
  </cols>
  <sheetData>
    <row r="3" spans="2:14">
      <c r="I3" s="184" t="s">
        <v>165</v>
      </c>
      <c r="J3" s="184"/>
      <c r="K3" s="184"/>
      <c r="L3" s="184"/>
      <c r="M3" s="184"/>
      <c r="N3" s="184"/>
    </row>
    <row r="4" spans="2:14">
      <c r="B4" s="184" t="s">
        <v>166</v>
      </c>
      <c r="C4" s="184"/>
      <c r="D4" s="184"/>
      <c r="E4" s="184"/>
      <c r="F4" s="184"/>
      <c r="G4" s="184"/>
      <c r="I4" s="185" t="s">
        <v>167</v>
      </c>
      <c r="J4" s="185"/>
      <c r="K4" s="185"/>
      <c r="L4" s="185"/>
      <c r="M4" s="185"/>
      <c r="N4" s="185"/>
    </row>
    <row r="5" spans="2:14">
      <c r="B5" s="185" t="s">
        <v>167</v>
      </c>
      <c r="C5" s="185"/>
      <c r="D5" s="185"/>
      <c r="E5" s="185"/>
      <c r="F5" s="185"/>
      <c r="G5" s="185"/>
    </row>
    <row r="21" spans="2:14">
      <c r="B21" s="186" t="s">
        <v>168</v>
      </c>
      <c r="C21" s="186"/>
      <c r="D21" s="186"/>
      <c r="E21" s="186"/>
      <c r="F21" s="186"/>
      <c r="G21" s="186"/>
      <c r="H21" s="109"/>
      <c r="I21" s="186" t="s">
        <v>168</v>
      </c>
      <c r="J21" s="186"/>
      <c r="K21" s="186"/>
      <c r="L21" s="186"/>
      <c r="M21" s="186"/>
      <c r="N21" s="186"/>
    </row>
    <row r="22" spans="2:14">
      <c r="B22" s="186"/>
      <c r="C22" s="186"/>
      <c r="D22" s="186"/>
      <c r="E22" s="186"/>
      <c r="F22" s="186"/>
      <c r="G22" s="186"/>
      <c r="H22" s="109"/>
      <c r="I22" s="186"/>
      <c r="J22" s="186"/>
      <c r="K22" s="186"/>
      <c r="L22" s="186"/>
      <c r="M22" s="186"/>
      <c r="N22" s="186"/>
    </row>
    <row r="23" spans="2:14">
      <c r="B23" s="114" t="s">
        <v>169</v>
      </c>
      <c r="C23" s="113"/>
      <c r="D23" s="113"/>
      <c r="E23" s="113"/>
      <c r="F23" s="113"/>
      <c r="G23" s="113"/>
      <c r="H23" s="109"/>
      <c r="I23" s="114" t="s">
        <v>169</v>
      </c>
      <c r="J23" s="113"/>
      <c r="K23" s="113"/>
      <c r="L23" s="113"/>
      <c r="M23" s="113"/>
      <c r="N23" s="113"/>
    </row>
    <row r="24" spans="2:14">
      <c r="B24" s="114" t="s">
        <v>79</v>
      </c>
      <c r="C24" s="113"/>
      <c r="D24" s="113"/>
      <c r="E24" s="113"/>
      <c r="F24" s="113"/>
      <c r="G24" s="113"/>
      <c r="H24" s="109"/>
      <c r="I24" s="114" t="s">
        <v>79</v>
      </c>
      <c r="J24" s="113"/>
      <c r="K24" s="113"/>
      <c r="L24" s="113"/>
      <c r="M24" s="113"/>
      <c r="N24" s="113"/>
    </row>
    <row r="25" spans="2:14">
      <c r="B25" s="115"/>
      <c r="C25" s="115"/>
      <c r="D25" s="115"/>
      <c r="E25" s="115"/>
      <c r="F25" s="115"/>
      <c r="G25" s="115"/>
    </row>
    <row r="27" spans="2:14">
      <c r="B27" s="184" t="s">
        <v>170</v>
      </c>
      <c r="C27" s="184"/>
      <c r="D27" s="184"/>
      <c r="E27" s="184"/>
      <c r="F27" s="184"/>
      <c r="G27" s="184"/>
      <c r="I27" s="184" t="s">
        <v>171</v>
      </c>
      <c r="J27" s="184"/>
      <c r="K27" s="184"/>
      <c r="L27" s="184"/>
      <c r="M27" s="184"/>
      <c r="N27" s="184"/>
    </row>
    <row r="28" spans="2:14">
      <c r="B28" s="185" t="s">
        <v>167</v>
      </c>
      <c r="C28" s="185"/>
      <c r="D28" s="185"/>
      <c r="E28" s="185"/>
      <c r="F28" s="185"/>
      <c r="G28" s="185"/>
      <c r="I28" s="185" t="s">
        <v>167</v>
      </c>
      <c r="J28" s="185"/>
      <c r="K28" s="185"/>
      <c r="L28" s="185"/>
      <c r="M28" s="185"/>
      <c r="N28" s="185"/>
    </row>
    <row r="44" spans="2:14" s="109" customFormat="1" ht="12">
      <c r="B44" s="186" t="s">
        <v>168</v>
      </c>
      <c r="C44" s="186"/>
      <c r="D44" s="186"/>
      <c r="E44" s="186"/>
      <c r="F44" s="186"/>
      <c r="G44" s="186"/>
      <c r="I44" s="186" t="s">
        <v>168</v>
      </c>
      <c r="J44" s="186"/>
      <c r="K44" s="186"/>
      <c r="L44" s="186"/>
      <c r="M44" s="186"/>
      <c r="N44" s="186"/>
    </row>
    <row r="45" spans="2:14" s="109" customFormat="1" ht="12">
      <c r="B45" s="186"/>
      <c r="C45" s="186"/>
      <c r="D45" s="186"/>
      <c r="E45" s="186"/>
      <c r="F45" s="186"/>
      <c r="G45" s="186"/>
      <c r="I45" s="186"/>
      <c r="J45" s="186"/>
      <c r="K45" s="186"/>
      <c r="L45" s="186"/>
      <c r="M45" s="186"/>
      <c r="N45" s="186"/>
    </row>
    <row r="46" spans="2:14" s="109" customFormat="1" ht="12">
      <c r="B46" s="114" t="s">
        <v>169</v>
      </c>
      <c r="C46" s="113"/>
      <c r="D46" s="113"/>
      <c r="E46" s="113"/>
      <c r="F46" s="113"/>
      <c r="G46" s="113"/>
      <c r="I46" s="114" t="s">
        <v>169</v>
      </c>
      <c r="J46" s="113"/>
      <c r="K46" s="113"/>
      <c r="L46" s="113"/>
      <c r="M46" s="113"/>
      <c r="N46" s="113"/>
    </row>
    <row r="47" spans="2:14" s="109" customFormat="1" ht="12">
      <c r="B47" s="114" t="s">
        <v>79</v>
      </c>
      <c r="C47" s="113"/>
      <c r="D47" s="113"/>
      <c r="E47" s="113"/>
      <c r="F47" s="113"/>
      <c r="G47" s="113"/>
      <c r="I47" s="114" t="s">
        <v>79</v>
      </c>
      <c r="J47" s="113"/>
      <c r="K47" s="113"/>
      <c r="L47" s="113"/>
      <c r="M47" s="113"/>
      <c r="N47" s="113"/>
    </row>
    <row r="51" spans="2:5">
      <c r="B51" s="112" t="s">
        <v>172</v>
      </c>
    </row>
    <row r="60" spans="2:5">
      <c r="E60" s="111"/>
    </row>
    <row r="61" spans="2:5">
      <c r="E61" s="111"/>
    </row>
    <row r="62" spans="2:5">
      <c r="E62" s="111"/>
    </row>
    <row r="63" spans="2:5">
      <c r="E63" s="111"/>
    </row>
    <row r="64" spans="2:5">
      <c r="E64" s="111"/>
    </row>
    <row r="66" spans="5:5">
      <c r="E66" s="111"/>
    </row>
  </sheetData>
  <mergeCells count="12">
    <mergeCell ref="I3:N3"/>
    <mergeCell ref="B4:G4"/>
    <mergeCell ref="I4:N4"/>
    <mergeCell ref="B5:G5"/>
    <mergeCell ref="B21:G22"/>
    <mergeCell ref="I21:N22"/>
    <mergeCell ref="B27:G27"/>
    <mergeCell ref="I27:N27"/>
    <mergeCell ref="B28:G28"/>
    <mergeCell ref="I28:N28"/>
    <mergeCell ref="B44:G45"/>
    <mergeCell ref="I44:N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V29"/>
  <sheetViews>
    <sheetView showGridLines="0" zoomScale="110" zoomScaleNormal="110" workbookViewId="0">
      <selection activeCell="Q34" sqref="Q34"/>
    </sheetView>
  </sheetViews>
  <sheetFormatPr defaultColWidth="10.7109375" defaultRowHeight="15"/>
  <cols>
    <col min="1" max="1" width="10.85546875" style="41"/>
    <col min="2" max="2" width="27.28515625" style="41" customWidth="1"/>
    <col min="3" max="3" width="25.140625" style="41" customWidth="1"/>
    <col min="4" max="4" width="13.42578125" style="41" customWidth="1"/>
    <col min="5" max="5" width="9.7109375" style="41" customWidth="1"/>
    <col min="6" max="257" width="10.85546875" style="41"/>
    <col min="258" max="258" width="29.7109375" style="41" customWidth="1"/>
    <col min="259" max="259" width="37.5703125" style="41" customWidth="1"/>
    <col min="260" max="513" width="10.85546875" style="41"/>
    <col min="514" max="514" width="29.7109375" style="41" customWidth="1"/>
    <col min="515" max="515" width="37.5703125" style="41" customWidth="1"/>
    <col min="516" max="769" width="10.85546875" style="41"/>
    <col min="770" max="770" width="29.7109375" style="41" customWidth="1"/>
    <col min="771" max="771" width="37.5703125" style="41" customWidth="1"/>
    <col min="772" max="1025" width="10.85546875" style="41"/>
    <col min="1026" max="1026" width="29.7109375" style="41" customWidth="1"/>
    <col min="1027" max="1027" width="37.5703125" style="41" customWidth="1"/>
    <col min="1028" max="1281" width="10.85546875" style="41"/>
    <col min="1282" max="1282" width="29.7109375" style="41" customWidth="1"/>
    <col min="1283" max="1283" width="37.5703125" style="41" customWidth="1"/>
    <col min="1284" max="1537" width="10.85546875" style="41"/>
    <col min="1538" max="1538" width="29.7109375" style="41" customWidth="1"/>
    <col min="1539" max="1539" width="37.5703125" style="41" customWidth="1"/>
    <col min="1540" max="1793" width="10.85546875" style="41"/>
    <col min="1794" max="1794" width="29.7109375" style="41" customWidth="1"/>
    <col min="1795" max="1795" width="37.5703125" style="41" customWidth="1"/>
    <col min="1796" max="2049" width="10.85546875" style="41"/>
    <col min="2050" max="2050" width="29.7109375" style="41" customWidth="1"/>
    <col min="2051" max="2051" width="37.5703125" style="41" customWidth="1"/>
    <col min="2052" max="2305" width="10.85546875" style="41"/>
    <col min="2306" max="2306" width="29.7109375" style="41" customWidth="1"/>
    <col min="2307" max="2307" width="37.5703125" style="41" customWidth="1"/>
    <col min="2308" max="2561" width="10.85546875" style="41"/>
    <col min="2562" max="2562" width="29.7109375" style="41" customWidth="1"/>
    <col min="2563" max="2563" width="37.5703125" style="41" customWidth="1"/>
    <col min="2564" max="2817" width="10.85546875" style="41"/>
    <col min="2818" max="2818" width="29.7109375" style="41" customWidth="1"/>
    <col min="2819" max="2819" width="37.5703125" style="41" customWidth="1"/>
    <col min="2820" max="3073" width="10.85546875" style="41"/>
    <col min="3074" max="3074" width="29.7109375" style="41" customWidth="1"/>
    <col min="3075" max="3075" width="37.5703125" style="41" customWidth="1"/>
    <col min="3076" max="3329" width="10.85546875" style="41"/>
    <col min="3330" max="3330" width="29.7109375" style="41" customWidth="1"/>
    <col min="3331" max="3331" width="37.5703125" style="41" customWidth="1"/>
    <col min="3332" max="3585" width="10.85546875" style="41"/>
    <col min="3586" max="3586" width="29.7109375" style="41" customWidth="1"/>
    <col min="3587" max="3587" width="37.5703125" style="41" customWidth="1"/>
    <col min="3588" max="3841" width="10.85546875" style="41"/>
    <col min="3842" max="3842" width="29.7109375" style="41" customWidth="1"/>
    <col min="3843" max="3843" width="37.5703125" style="41" customWidth="1"/>
    <col min="3844" max="4097" width="10.85546875" style="41"/>
    <col min="4098" max="4098" width="29.7109375" style="41" customWidth="1"/>
    <col min="4099" max="4099" width="37.5703125" style="41" customWidth="1"/>
    <col min="4100" max="4353" width="10.85546875" style="41"/>
    <col min="4354" max="4354" width="29.7109375" style="41" customWidth="1"/>
    <col min="4355" max="4355" width="37.5703125" style="41" customWidth="1"/>
    <col min="4356" max="4609" width="10.85546875" style="41"/>
    <col min="4610" max="4610" width="29.7109375" style="41" customWidth="1"/>
    <col min="4611" max="4611" width="37.5703125" style="41" customWidth="1"/>
    <col min="4612" max="4865" width="10.85546875" style="41"/>
    <col min="4866" max="4866" width="29.7109375" style="41" customWidth="1"/>
    <col min="4867" max="4867" width="37.5703125" style="41" customWidth="1"/>
    <col min="4868" max="5121" width="10.85546875" style="41"/>
    <col min="5122" max="5122" width="29.7109375" style="41" customWidth="1"/>
    <col min="5123" max="5123" width="37.5703125" style="41" customWidth="1"/>
    <col min="5124" max="5377" width="10.85546875" style="41"/>
    <col min="5378" max="5378" width="29.7109375" style="41" customWidth="1"/>
    <col min="5379" max="5379" width="37.5703125" style="41" customWidth="1"/>
    <col min="5380" max="5633" width="10.85546875" style="41"/>
    <col min="5634" max="5634" width="29.7109375" style="41" customWidth="1"/>
    <col min="5635" max="5635" width="37.5703125" style="41" customWidth="1"/>
    <col min="5636" max="5889" width="10.85546875" style="41"/>
    <col min="5890" max="5890" width="29.7109375" style="41" customWidth="1"/>
    <col min="5891" max="5891" width="37.5703125" style="41" customWidth="1"/>
    <col min="5892" max="6145" width="10.85546875" style="41"/>
    <col min="6146" max="6146" width="29.7109375" style="41" customWidth="1"/>
    <col min="6147" max="6147" width="37.5703125" style="41" customWidth="1"/>
    <col min="6148" max="6401" width="10.85546875" style="41"/>
    <col min="6402" max="6402" width="29.7109375" style="41" customWidth="1"/>
    <col min="6403" max="6403" width="37.5703125" style="41" customWidth="1"/>
    <col min="6404" max="6657" width="10.85546875" style="41"/>
    <col min="6658" max="6658" width="29.7109375" style="41" customWidth="1"/>
    <col min="6659" max="6659" width="37.5703125" style="41" customWidth="1"/>
    <col min="6660" max="6913" width="10.85546875" style="41"/>
    <col min="6914" max="6914" width="29.7109375" style="41" customWidth="1"/>
    <col min="6915" max="6915" width="37.5703125" style="41" customWidth="1"/>
    <col min="6916" max="7169" width="10.85546875" style="41"/>
    <col min="7170" max="7170" width="29.7109375" style="41" customWidth="1"/>
    <col min="7171" max="7171" width="37.5703125" style="41" customWidth="1"/>
    <col min="7172" max="7425" width="10.85546875" style="41"/>
    <col min="7426" max="7426" width="29.7109375" style="41" customWidth="1"/>
    <col min="7427" max="7427" width="37.5703125" style="41" customWidth="1"/>
    <col min="7428" max="7681" width="10.85546875" style="41"/>
    <col min="7682" max="7682" width="29.7109375" style="41" customWidth="1"/>
    <col min="7683" max="7683" width="37.5703125" style="41" customWidth="1"/>
    <col min="7684" max="7937" width="10.85546875" style="41"/>
    <col min="7938" max="7938" width="29.7109375" style="41" customWidth="1"/>
    <col min="7939" max="7939" width="37.5703125" style="41" customWidth="1"/>
    <col min="7940" max="8193" width="10.85546875" style="41"/>
    <col min="8194" max="8194" width="29.7109375" style="41" customWidth="1"/>
    <col min="8195" max="8195" width="37.5703125" style="41" customWidth="1"/>
    <col min="8196" max="8449" width="10.85546875" style="41"/>
    <col min="8450" max="8450" width="29.7109375" style="41" customWidth="1"/>
    <col min="8451" max="8451" width="37.5703125" style="41" customWidth="1"/>
    <col min="8452" max="8705" width="10.85546875" style="41"/>
    <col min="8706" max="8706" width="29.7109375" style="41" customWidth="1"/>
    <col min="8707" max="8707" width="37.5703125" style="41" customWidth="1"/>
    <col min="8708" max="8961" width="10.85546875" style="41"/>
    <col min="8962" max="8962" width="29.7109375" style="41" customWidth="1"/>
    <col min="8963" max="8963" width="37.5703125" style="41" customWidth="1"/>
    <col min="8964" max="9217" width="10.85546875" style="41"/>
    <col min="9218" max="9218" width="29.7109375" style="41" customWidth="1"/>
    <col min="9219" max="9219" width="37.5703125" style="41" customWidth="1"/>
    <col min="9220" max="9473" width="10.85546875" style="41"/>
    <col min="9474" max="9474" width="29.7109375" style="41" customWidth="1"/>
    <col min="9475" max="9475" width="37.5703125" style="41" customWidth="1"/>
    <col min="9476" max="9729" width="10.85546875" style="41"/>
    <col min="9730" max="9730" width="29.7109375" style="41" customWidth="1"/>
    <col min="9731" max="9731" width="37.5703125" style="41" customWidth="1"/>
    <col min="9732" max="9985" width="10.85546875" style="41"/>
    <col min="9986" max="9986" width="29.7109375" style="41" customWidth="1"/>
    <col min="9987" max="9987" width="37.5703125" style="41" customWidth="1"/>
    <col min="9988" max="10241" width="10.85546875" style="41"/>
    <col min="10242" max="10242" width="29.7109375" style="41" customWidth="1"/>
    <col min="10243" max="10243" width="37.5703125" style="41" customWidth="1"/>
    <col min="10244" max="10497" width="10.85546875" style="41"/>
    <col min="10498" max="10498" width="29.7109375" style="41" customWidth="1"/>
    <col min="10499" max="10499" width="37.5703125" style="41" customWidth="1"/>
    <col min="10500" max="10753" width="10.85546875" style="41"/>
    <col min="10754" max="10754" width="29.7109375" style="41" customWidth="1"/>
    <col min="10755" max="10755" width="37.5703125" style="41" customWidth="1"/>
    <col min="10756" max="11009" width="10.85546875" style="41"/>
    <col min="11010" max="11010" width="29.7109375" style="41" customWidth="1"/>
    <col min="11011" max="11011" width="37.5703125" style="41" customWidth="1"/>
    <col min="11012" max="11265" width="10.85546875" style="41"/>
    <col min="11266" max="11266" width="29.7109375" style="41" customWidth="1"/>
    <col min="11267" max="11267" width="37.5703125" style="41" customWidth="1"/>
    <col min="11268" max="11521" width="10.85546875" style="41"/>
    <col min="11522" max="11522" width="29.7109375" style="41" customWidth="1"/>
    <col min="11523" max="11523" width="37.5703125" style="41" customWidth="1"/>
    <col min="11524" max="11777" width="10.85546875" style="41"/>
    <col min="11778" max="11778" width="29.7109375" style="41" customWidth="1"/>
    <col min="11779" max="11779" width="37.5703125" style="41" customWidth="1"/>
    <col min="11780" max="12033" width="10.85546875" style="41"/>
    <col min="12034" max="12034" width="29.7109375" style="41" customWidth="1"/>
    <col min="12035" max="12035" width="37.5703125" style="41" customWidth="1"/>
    <col min="12036" max="12289" width="10.85546875" style="41"/>
    <col min="12290" max="12290" width="29.7109375" style="41" customWidth="1"/>
    <col min="12291" max="12291" width="37.5703125" style="41" customWidth="1"/>
    <col min="12292" max="12545" width="10.85546875" style="41"/>
    <col min="12546" max="12546" width="29.7109375" style="41" customWidth="1"/>
    <col min="12547" max="12547" width="37.5703125" style="41" customWidth="1"/>
    <col min="12548" max="12801" width="10.85546875" style="41"/>
    <col min="12802" max="12802" width="29.7109375" style="41" customWidth="1"/>
    <col min="12803" max="12803" width="37.5703125" style="41" customWidth="1"/>
    <col min="12804" max="13057" width="10.85546875" style="41"/>
    <col min="13058" max="13058" width="29.7109375" style="41" customWidth="1"/>
    <col min="13059" max="13059" width="37.5703125" style="41" customWidth="1"/>
    <col min="13060" max="13313" width="10.85546875" style="41"/>
    <col min="13314" max="13314" width="29.7109375" style="41" customWidth="1"/>
    <col min="13315" max="13315" width="37.5703125" style="41" customWidth="1"/>
    <col min="13316" max="13569" width="10.85546875" style="41"/>
    <col min="13570" max="13570" width="29.7109375" style="41" customWidth="1"/>
    <col min="13571" max="13571" width="37.5703125" style="41" customWidth="1"/>
    <col min="13572" max="13825" width="10.85546875" style="41"/>
    <col min="13826" max="13826" width="29.7109375" style="41" customWidth="1"/>
    <col min="13827" max="13827" width="37.5703125" style="41" customWidth="1"/>
    <col min="13828" max="14081" width="10.85546875" style="41"/>
    <col min="14082" max="14082" width="29.7109375" style="41" customWidth="1"/>
    <col min="14083" max="14083" width="37.5703125" style="41" customWidth="1"/>
    <col min="14084" max="14337" width="10.85546875" style="41"/>
    <col min="14338" max="14338" width="29.7109375" style="41" customWidth="1"/>
    <col min="14339" max="14339" width="37.5703125" style="41" customWidth="1"/>
    <col min="14340" max="14593" width="10.85546875" style="41"/>
    <col min="14594" max="14594" width="29.7109375" style="41" customWidth="1"/>
    <col min="14595" max="14595" width="37.5703125" style="41" customWidth="1"/>
    <col min="14596" max="14849" width="10.85546875" style="41"/>
    <col min="14850" max="14850" width="29.7109375" style="41" customWidth="1"/>
    <col min="14851" max="14851" width="37.5703125" style="41" customWidth="1"/>
    <col min="14852" max="15105" width="10.85546875" style="41"/>
    <col min="15106" max="15106" width="29.7109375" style="41" customWidth="1"/>
    <col min="15107" max="15107" width="37.5703125" style="41" customWidth="1"/>
    <col min="15108" max="15361" width="10.85546875" style="41"/>
    <col min="15362" max="15362" width="29.7109375" style="41" customWidth="1"/>
    <col min="15363" max="15363" width="37.5703125" style="41" customWidth="1"/>
    <col min="15364" max="15617" width="10.85546875" style="41"/>
    <col min="15618" max="15618" width="29.7109375" style="41" customWidth="1"/>
    <col min="15619" max="15619" width="37.5703125" style="41" customWidth="1"/>
    <col min="15620" max="15873" width="10.85546875" style="41"/>
    <col min="15874" max="15874" width="29.7109375" style="41" customWidth="1"/>
    <col min="15875" max="15875" width="37.5703125" style="41" customWidth="1"/>
    <col min="15876" max="16129" width="10.85546875" style="41"/>
    <col min="16130" max="16130" width="29.7109375" style="41" customWidth="1"/>
    <col min="16131" max="16131" width="37.5703125" style="41" customWidth="1"/>
    <col min="16132" max="16384" width="10.85546875" style="41"/>
  </cols>
  <sheetData>
    <row r="3" spans="2:22" ht="30" customHeight="1">
      <c r="B3" s="163" t="s">
        <v>11</v>
      </c>
      <c r="C3" s="163"/>
      <c r="D3" s="163"/>
    </row>
    <row r="4" spans="2:22" ht="32.25" customHeight="1">
      <c r="B4" s="58" t="s">
        <v>12</v>
      </c>
      <c r="C4" s="59" t="s">
        <v>13</v>
      </c>
      <c r="D4" s="60" t="s">
        <v>14</v>
      </c>
    </row>
    <row r="5" spans="2:22">
      <c r="B5" s="42" t="s">
        <v>2</v>
      </c>
      <c r="C5" s="89">
        <v>2035014</v>
      </c>
      <c r="D5" s="43">
        <f>+(C5/$C$10)*100</f>
        <v>95.576819751342285</v>
      </c>
    </row>
    <row r="6" spans="2:22">
      <c r="B6" s="42" t="s">
        <v>15</v>
      </c>
      <c r="C6" s="89">
        <v>80435</v>
      </c>
      <c r="D6" s="43">
        <f>+(C6/$C$10)*100</f>
        <v>3.7777241319711892</v>
      </c>
    </row>
    <row r="7" spans="2:22">
      <c r="B7" s="42" t="s">
        <v>4</v>
      </c>
      <c r="C7" s="89">
        <v>2844</v>
      </c>
      <c r="D7" s="43">
        <f>+(C7/$C$10)*100</f>
        <v>0.13357179624946927</v>
      </c>
      <c r="E7" s="44"/>
    </row>
    <row r="8" spans="2:22">
      <c r="B8" s="45" t="s">
        <v>16</v>
      </c>
      <c r="C8" s="90">
        <f>+SUM(C5:C7)</f>
        <v>2118293</v>
      </c>
      <c r="D8" s="46">
        <f>+SUM(D5:D7)</f>
        <v>99.488115679562938</v>
      </c>
    </row>
    <row r="9" spans="2:22">
      <c r="B9" s="47" t="s">
        <v>17</v>
      </c>
      <c r="C9" s="89">
        <v>10899</v>
      </c>
      <c r="D9" s="43">
        <f>+(C9/$C$10)*100</f>
        <v>0.51188432043704846</v>
      </c>
    </row>
    <row r="10" spans="2:22" ht="27.75" customHeight="1">
      <c r="B10" s="61" t="s">
        <v>18</v>
      </c>
      <c r="C10" s="91">
        <f>+C8+C9</f>
        <v>2129192</v>
      </c>
      <c r="D10" s="62" t="s">
        <v>19</v>
      </c>
    </row>
    <row r="11" spans="2:22" ht="28.5" customHeight="1">
      <c r="B11" s="164" t="s">
        <v>20</v>
      </c>
      <c r="C11" s="164"/>
      <c r="D11" s="164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2:22" ht="12" customHeight="1">
      <c r="B12" s="165" t="s">
        <v>21</v>
      </c>
      <c r="C12" s="165"/>
      <c r="D12" s="165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</row>
    <row r="13" spans="2:22" ht="13.5" customHeight="1">
      <c r="B13" s="166" t="s">
        <v>22</v>
      </c>
      <c r="C13" s="166"/>
      <c r="D13" s="166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8" spans="2:9">
      <c r="B18" s="49"/>
      <c r="C18" s="49"/>
      <c r="D18" s="49"/>
      <c r="E18" s="49"/>
    </row>
    <row r="19" spans="2:9">
      <c r="B19" s="49"/>
      <c r="C19" s="49"/>
      <c r="D19" s="49"/>
      <c r="E19" s="49"/>
    </row>
    <row r="20" spans="2:9">
      <c r="B20" s="49"/>
      <c r="C20" s="50"/>
      <c r="D20" s="50"/>
      <c r="E20" s="50"/>
      <c r="F20" s="84"/>
      <c r="G20" s="84"/>
      <c r="H20" s="84"/>
      <c r="I20" s="84"/>
    </row>
    <row r="21" spans="2:9">
      <c r="B21" s="49"/>
      <c r="C21" s="50"/>
      <c r="D21" s="50"/>
      <c r="E21" s="50"/>
      <c r="F21" s="84"/>
      <c r="G21" s="84"/>
      <c r="H21" s="84"/>
      <c r="I21" s="84"/>
    </row>
    <row r="22" spans="2:9">
      <c r="B22" s="49"/>
      <c r="C22" s="50"/>
      <c r="D22" s="50"/>
      <c r="E22" s="50"/>
      <c r="F22" s="84"/>
      <c r="G22" s="84"/>
      <c r="H22" s="84"/>
      <c r="I22" s="84"/>
    </row>
    <row r="23" spans="2:9">
      <c r="B23" s="49"/>
      <c r="C23" s="50"/>
      <c r="D23" s="50"/>
      <c r="E23" s="50"/>
      <c r="F23" s="84"/>
      <c r="G23" s="84"/>
      <c r="H23" s="84"/>
      <c r="I23" s="84"/>
    </row>
    <row r="24" spans="2:9">
      <c r="B24" s="49"/>
      <c r="C24" s="50"/>
      <c r="D24" s="49"/>
      <c r="E24" s="49"/>
    </row>
    <row r="25" spans="2:9">
      <c r="B25" s="49"/>
      <c r="C25" s="50"/>
      <c r="D25" s="50"/>
      <c r="E25" s="50"/>
      <c r="F25" s="84"/>
      <c r="G25" s="84"/>
      <c r="H25" s="84"/>
      <c r="I25" s="84"/>
    </row>
    <row r="26" spans="2:9">
      <c r="B26" s="49"/>
      <c r="C26" s="50"/>
      <c r="D26" s="49"/>
      <c r="E26" s="49"/>
    </row>
    <row r="27" spans="2:9">
      <c r="B27" s="49"/>
      <c r="C27" s="50"/>
      <c r="D27" s="49"/>
      <c r="E27" s="49"/>
      <c r="F27" s="51"/>
    </row>
    <row r="28" spans="2:9">
      <c r="B28" s="49"/>
      <c r="C28" s="49"/>
      <c r="D28" s="49"/>
      <c r="E28" s="49"/>
    </row>
    <row r="29" spans="2:9">
      <c r="B29" s="49"/>
      <c r="C29" s="50"/>
      <c r="D29" s="49"/>
      <c r="E29" s="49"/>
    </row>
  </sheetData>
  <mergeCells count="4">
    <mergeCell ref="B3:D3"/>
    <mergeCell ref="B11:D11"/>
    <mergeCell ref="B12:D12"/>
    <mergeCell ref="B13:D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2:O40"/>
  <sheetViews>
    <sheetView showGridLines="0" zoomScale="110" zoomScaleNormal="110" workbookViewId="0">
      <selection activeCell="Q34" sqref="Q34"/>
    </sheetView>
  </sheetViews>
  <sheetFormatPr defaultColWidth="11.42578125" defaultRowHeight="15"/>
  <cols>
    <col min="1" max="1" width="11.42578125" style="7"/>
    <col min="2" max="2" width="21.5703125" style="7" customWidth="1"/>
    <col min="3" max="3" width="13" style="7" customWidth="1"/>
    <col min="4" max="4" width="8.85546875" style="7" customWidth="1"/>
    <col min="5" max="5" width="12.7109375" style="7" customWidth="1"/>
    <col min="6" max="6" width="8.42578125" style="7" customWidth="1"/>
    <col min="7" max="7" width="12.7109375" style="7" customWidth="1"/>
    <col min="8" max="8" width="8.42578125" style="7" customWidth="1"/>
    <col min="9" max="9" width="11.7109375" style="7" bestFit="1" customWidth="1"/>
    <col min="10" max="10" width="8.42578125" style="7" customWidth="1"/>
    <col min="11" max="11" width="11.7109375" style="7" customWidth="1"/>
    <col min="12" max="12" width="13" style="7" customWidth="1"/>
    <col min="13" max="16384" width="11.42578125" style="7"/>
  </cols>
  <sheetData>
    <row r="2" spans="2:15" ht="28.5" customHeight="1">
      <c r="B2" s="171" t="s">
        <v>23</v>
      </c>
      <c r="C2" s="171"/>
      <c r="D2" s="171"/>
      <c r="E2" s="171"/>
      <c r="F2" s="171"/>
      <c r="G2" s="171"/>
      <c r="H2" s="171"/>
      <c r="I2" s="171"/>
      <c r="J2" s="171"/>
      <c r="K2" s="171"/>
      <c r="L2" s="92"/>
    </row>
    <row r="3" spans="2:15" ht="17.25" customHeight="1">
      <c r="B3" s="172" t="s">
        <v>24</v>
      </c>
      <c r="C3" s="172" t="s">
        <v>25</v>
      </c>
      <c r="D3" s="172"/>
      <c r="E3" s="172" t="s">
        <v>26</v>
      </c>
      <c r="F3" s="172"/>
      <c r="G3" s="172" t="s">
        <v>27</v>
      </c>
      <c r="H3" s="172"/>
      <c r="I3" s="172" t="s">
        <v>28</v>
      </c>
      <c r="J3" s="172"/>
      <c r="K3" s="167" t="s">
        <v>29</v>
      </c>
      <c r="L3" s="167" t="s">
        <v>30</v>
      </c>
      <c r="M3" s="167" t="s">
        <v>31</v>
      </c>
    </row>
    <row r="4" spans="2:15">
      <c r="B4" s="172"/>
      <c r="C4" s="63" t="s">
        <v>32</v>
      </c>
      <c r="D4" s="63" t="s">
        <v>14</v>
      </c>
      <c r="E4" s="63" t="s">
        <v>32</v>
      </c>
      <c r="F4" s="63" t="s">
        <v>14</v>
      </c>
      <c r="G4" s="63" t="s">
        <v>32</v>
      </c>
      <c r="H4" s="63" t="s">
        <v>14</v>
      </c>
      <c r="I4" s="63" t="s">
        <v>32</v>
      </c>
      <c r="J4" s="63" t="s">
        <v>14</v>
      </c>
      <c r="K4" s="168"/>
      <c r="L4" s="168"/>
      <c r="M4" s="168"/>
      <c r="N4" s="31"/>
    </row>
    <row r="5" spans="2:15">
      <c r="B5" s="32" t="s">
        <v>33</v>
      </c>
      <c r="C5" s="33">
        <v>694358</v>
      </c>
      <c r="D5" s="34">
        <f>+C5/C$12*100</f>
        <v>45.892613776812517</v>
      </c>
      <c r="E5" s="33">
        <v>1087329</v>
      </c>
      <c r="F5" s="34">
        <f>+E5/E$12*100</f>
        <v>45.739057496832473</v>
      </c>
      <c r="G5" s="33">
        <v>798450</v>
      </c>
      <c r="H5" s="34">
        <f>+G5/G$12*100</f>
        <v>44.853793318079653</v>
      </c>
      <c r="I5" s="33">
        <v>948287</v>
      </c>
      <c r="J5" s="34">
        <f>+I5/I$12*100</f>
        <v>44.766564398787132</v>
      </c>
      <c r="K5" s="34">
        <f>+((E5/C5)^(1/(2019-2013))-1)*100</f>
        <v>7.7613246459615537</v>
      </c>
      <c r="L5" s="34">
        <f>+(G5/E5-1)*100</f>
        <v>-26.567763758715166</v>
      </c>
      <c r="M5" s="34">
        <f>+(I5/G5-1)*100</f>
        <v>18.765984094182485</v>
      </c>
      <c r="N5" s="29"/>
      <c r="O5" s="29"/>
    </row>
    <row r="6" spans="2:15">
      <c r="B6" s="32" t="s">
        <v>34</v>
      </c>
      <c r="C6" s="33">
        <v>589357</v>
      </c>
      <c r="D6" s="34">
        <f t="shared" ref="D6:F12" si="0">+C6/C$12*100</f>
        <v>38.952720610493287</v>
      </c>
      <c r="E6" s="33">
        <v>978791</v>
      </c>
      <c r="F6" s="34">
        <f t="shared" si="0"/>
        <v>41.173350316585086</v>
      </c>
      <c r="G6" s="33">
        <v>718269</v>
      </c>
      <c r="H6" s="34">
        <f t="shared" ref="H6:H7" si="1">+G6/G$12*100</f>
        <v>40.349538822448189</v>
      </c>
      <c r="I6" s="33">
        <v>856893</v>
      </c>
      <c r="J6" s="34">
        <f t="shared" ref="J6:J7" si="2">+I6/I$12*100</f>
        <v>40.452052666935124</v>
      </c>
      <c r="K6" s="34">
        <f t="shared" ref="K6:K12" si="3">+((E6/C6)^(1/(2019-2013))-1)*100</f>
        <v>8.8224719483979808</v>
      </c>
      <c r="L6" s="34">
        <f t="shared" ref="L6:L11" si="4">+(G6/E6-1)*100</f>
        <v>-26.616713884782349</v>
      </c>
      <c r="M6" s="34">
        <f t="shared" ref="M6:M12" si="5">+(I6/G6-1)*100</f>
        <v>19.299733108347983</v>
      </c>
      <c r="N6" s="29"/>
    </row>
    <row r="7" spans="2:15">
      <c r="B7" s="32" t="s">
        <v>35</v>
      </c>
      <c r="C7" s="33">
        <v>144506</v>
      </c>
      <c r="D7" s="34">
        <f t="shared" si="0"/>
        <v>9.5509204854442089</v>
      </c>
      <c r="E7" s="33">
        <v>196202</v>
      </c>
      <c r="F7" s="34">
        <f t="shared" si="0"/>
        <v>8.2533387401545664</v>
      </c>
      <c r="G7" s="33">
        <v>153048</v>
      </c>
      <c r="H7" s="34">
        <f t="shared" si="1"/>
        <v>8.5976371216049294</v>
      </c>
      <c r="I7" s="33">
        <v>180519</v>
      </c>
      <c r="J7" s="34">
        <f t="shared" si="2"/>
        <v>8.52190891439475</v>
      </c>
      <c r="K7" s="34">
        <f t="shared" si="3"/>
        <v>5.2291975013601055</v>
      </c>
      <c r="L7" s="34">
        <f t="shared" si="4"/>
        <v>-21.994678953323621</v>
      </c>
      <c r="M7" s="34">
        <f t="shared" si="5"/>
        <v>17.949270816998599</v>
      </c>
      <c r="N7" s="29"/>
    </row>
    <row r="8" spans="2:15">
      <c r="B8" s="32" t="s">
        <v>36</v>
      </c>
      <c r="C8" s="33">
        <v>47378</v>
      </c>
      <c r="D8" s="34">
        <f t="shared" si="0"/>
        <v>3.1313821623972409</v>
      </c>
      <c r="E8" s="33">
        <v>66151</v>
      </c>
      <c r="F8" s="34">
        <f>+E8/E$12*100</f>
        <v>2.7826760736382132</v>
      </c>
      <c r="G8" s="33">
        <v>64940</v>
      </c>
      <c r="H8" s="34">
        <f>+G8/G$12*100</f>
        <v>3.6480748175541269</v>
      </c>
      <c r="I8" s="33">
        <v>79293</v>
      </c>
      <c r="J8" s="34">
        <f>+I8/I$12*100</f>
        <v>3.7432498714767033</v>
      </c>
      <c r="K8" s="34">
        <f t="shared" si="3"/>
        <v>5.7206801197526413</v>
      </c>
      <c r="L8" s="34">
        <f t="shared" si="4"/>
        <v>-1.8306601563090497</v>
      </c>
      <c r="M8" s="34">
        <f t="shared" si="5"/>
        <v>22.101940252540796</v>
      </c>
      <c r="N8" s="29"/>
    </row>
    <row r="9" spans="2:15">
      <c r="B9" s="32" t="s">
        <v>37</v>
      </c>
      <c r="C9" s="33">
        <v>24131</v>
      </c>
      <c r="D9" s="34">
        <f t="shared" si="0"/>
        <v>1.5949044484952473</v>
      </c>
      <c r="E9" s="33">
        <v>29775</v>
      </c>
      <c r="F9" s="34">
        <f t="shared" si="0"/>
        <v>1.252500795038288</v>
      </c>
      <c r="G9" s="33">
        <v>23778</v>
      </c>
      <c r="H9" s="34">
        <f t="shared" ref="H9:H10" si="6">+G9/G$12*100</f>
        <v>1.3357548970095785</v>
      </c>
      <c r="I9" s="33">
        <v>27728</v>
      </c>
      <c r="J9" s="34">
        <f t="shared" ref="J9:J10" si="7">+I9/I$12*100</f>
        <v>1.3089785029738568</v>
      </c>
      <c r="K9" s="34">
        <f t="shared" si="3"/>
        <v>3.5649361480305952</v>
      </c>
      <c r="L9" s="34">
        <f t="shared" si="4"/>
        <v>-20.141057934508822</v>
      </c>
      <c r="M9" s="34">
        <f t="shared" si="5"/>
        <v>16.611994280427279</v>
      </c>
      <c r="N9" s="29"/>
    </row>
    <row r="10" spans="2:15">
      <c r="B10" s="32" t="s">
        <v>38</v>
      </c>
      <c r="C10" s="33">
        <v>9620</v>
      </c>
      <c r="D10" s="34">
        <f t="shared" si="0"/>
        <v>0.63582034704422852</v>
      </c>
      <c r="E10" s="33">
        <v>15104</v>
      </c>
      <c r="F10" s="34">
        <f t="shared" si="0"/>
        <v>0.63535758214133686</v>
      </c>
      <c r="G10" s="33">
        <v>18387</v>
      </c>
      <c r="H10" s="34">
        <f t="shared" si="6"/>
        <v>1.0329096345914341</v>
      </c>
      <c r="I10" s="33">
        <v>21433</v>
      </c>
      <c r="J10" s="34">
        <f t="shared" si="7"/>
        <v>1.0118052601788325</v>
      </c>
      <c r="K10" s="34">
        <f t="shared" si="3"/>
        <v>7.8084538242873425</v>
      </c>
      <c r="L10" s="34">
        <f t="shared" si="4"/>
        <v>21.735963983050844</v>
      </c>
      <c r="M10" s="34">
        <f t="shared" si="5"/>
        <v>16.566052102028618</v>
      </c>
      <c r="N10" s="29"/>
    </row>
    <row r="11" spans="2:15">
      <c r="B11" s="32" t="s">
        <v>39</v>
      </c>
      <c r="C11" s="33">
        <v>3656</v>
      </c>
      <c r="D11" s="34">
        <f t="shared" si="0"/>
        <v>0.24163816931327439</v>
      </c>
      <c r="E11" s="33">
        <v>3892</v>
      </c>
      <c r="F11" s="34">
        <f>+E11/E$12*100</f>
        <v>0.16371899561004255</v>
      </c>
      <c r="G11" s="33">
        <v>3245</v>
      </c>
      <c r="H11" s="34">
        <f>+G11/G$12*100</f>
        <v>0.18229138871209027</v>
      </c>
      <c r="I11" s="33">
        <v>4140</v>
      </c>
      <c r="J11" s="34">
        <f>+I11/I$12*100</f>
        <v>0.19544038525359805</v>
      </c>
      <c r="K11" s="34">
        <f t="shared" si="3"/>
        <v>1.0480120892210731</v>
      </c>
      <c r="L11" s="34">
        <f t="shared" si="4"/>
        <v>-16.623843782117163</v>
      </c>
      <c r="M11" s="34">
        <f t="shared" si="5"/>
        <v>27.580893682588602</v>
      </c>
      <c r="N11" s="29"/>
    </row>
    <row r="12" spans="2:15" ht="23.25" customHeight="1">
      <c r="B12" s="64" t="s">
        <v>40</v>
      </c>
      <c r="C12" s="65">
        <v>1513006</v>
      </c>
      <c r="D12" s="65">
        <f t="shared" si="0"/>
        <v>100</v>
      </c>
      <c r="E12" s="65">
        <v>2377244</v>
      </c>
      <c r="F12" s="65">
        <f t="shared" si="0"/>
        <v>100</v>
      </c>
      <c r="G12" s="65">
        <v>1780117</v>
      </c>
      <c r="H12" s="65">
        <f t="shared" ref="H12" si="8">+G12/G$12*100</f>
        <v>100</v>
      </c>
      <c r="I12" s="65">
        <v>2118293</v>
      </c>
      <c r="J12" s="65">
        <f t="shared" ref="J12" si="9">+I12/I$12*100</f>
        <v>100</v>
      </c>
      <c r="K12" s="66">
        <f t="shared" si="3"/>
        <v>7.8215369647015143</v>
      </c>
      <c r="L12" s="66">
        <f>+(G12/E12-1)*100</f>
        <v>-25.118456498365337</v>
      </c>
      <c r="M12" s="66">
        <f t="shared" si="5"/>
        <v>18.997402979691792</v>
      </c>
    </row>
    <row r="13" spans="2:15" s="27" customFormat="1" ht="12">
      <c r="B13" s="173" t="s">
        <v>41</v>
      </c>
      <c r="C13" s="174"/>
      <c r="D13" s="174"/>
      <c r="E13" s="174"/>
      <c r="F13" s="174"/>
      <c r="G13" s="174"/>
      <c r="H13" s="174"/>
      <c r="I13" s="174"/>
      <c r="J13" s="174"/>
      <c r="K13" s="174"/>
      <c r="L13" s="93"/>
    </row>
    <row r="14" spans="2:15" s="27" customFormat="1" ht="12">
      <c r="B14" s="169" t="s">
        <v>42</v>
      </c>
      <c r="C14" s="169"/>
      <c r="D14" s="169"/>
      <c r="E14" s="169"/>
      <c r="F14" s="169"/>
      <c r="G14" s="169"/>
      <c r="H14" s="169"/>
      <c r="I14" s="169"/>
      <c r="J14" s="169"/>
      <c r="K14" s="169"/>
      <c r="L14" s="88"/>
    </row>
    <row r="15" spans="2:15" s="27" customFormat="1" ht="12">
      <c r="B15" s="35" t="s">
        <v>43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2:15" s="27" customFormat="1" ht="12">
      <c r="B16" s="170" t="s">
        <v>22</v>
      </c>
      <c r="C16" s="170"/>
      <c r="D16" s="170"/>
      <c r="E16" s="170"/>
      <c r="F16" s="170"/>
      <c r="G16" s="170"/>
      <c r="H16" s="170"/>
      <c r="I16" s="170"/>
      <c r="J16" s="170"/>
      <c r="K16" s="170"/>
      <c r="L16" s="88"/>
    </row>
    <row r="18" spans="2:14">
      <c r="F18" s="21"/>
      <c r="H18" s="21"/>
      <c r="I18" s="21"/>
      <c r="J18" s="21"/>
    </row>
    <row r="20" spans="2:14"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2:14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2:14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2:14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2:14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2:14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2:14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2:14"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2:14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2:14">
      <c r="C29" s="21"/>
    </row>
    <row r="30" spans="2:14">
      <c r="B30" s="7" t="s">
        <v>44</v>
      </c>
    </row>
    <row r="31" spans="2:14">
      <c r="C31" s="21"/>
    </row>
    <row r="32" spans="2:14">
      <c r="M32" s="21"/>
    </row>
    <row r="33" spans="13:13">
      <c r="M33" s="21"/>
    </row>
    <row r="34" spans="13:13">
      <c r="M34" s="21"/>
    </row>
    <row r="35" spans="13:13">
      <c r="M35" s="21"/>
    </row>
    <row r="36" spans="13:13">
      <c r="M36" s="21"/>
    </row>
    <row r="37" spans="13:13">
      <c r="M37" s="21"/>
    </row>
    <row r="38" spans="13:13">
      <c r="M38" s="21"/>
    </row>
    <row r="40" spans="13:13">
      <c r="M40" s="21"/>
    </row>
  </sheetData>
  <mergeCells count="12">
    <mergeCell ref="M3:M4"/>
    <mergeCell ref="L3:L4"/>
    <mergeCell ref="B14:K14"/>
    <mergeCell ref="B16:K16"/>
    <mergeCell ref="B2:K2"/>
    <mergeCell ref="B3:B4"/>
    <mergeCell ref="C3:D3"/>
    <mergeCell ref="E3:F3"/>
    <mergeCell ref="K3:K4"/>
    <mergeCell ref="B13:K1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B2:I34"/>
  <sheetViews>
    <sheetView tabSelected="1" zoomScale="85" zoomScaleNormal="85" workbookViewId="0">
      <selection activeCell="Q16" sqref="Q16"/>
    </sheetView>
  </sheetViews>
  <sheetFormatPr defaultColWidth="11.42578125" defaultRowHeight="15"/>
  <cols>
    <col min="1" max="1" width="11.42578125" style="81"/>
    <col min="2" max="2" width="17.42578125" style="81" customWidth="1"/>
    <col min="3" max="3" width="21.140625" style="81" customWidth="1"/>
    <col min="4" max="16384" width="11.42578125" style="81"/>
  </cols>
  <sheetData>
    <row r="2" spans="2:8" ht="31.5" customHeight="1">
      <c r="B2" s="178" t="s">
        <v>45</v>
      </c>
      <c r="C2" s="178"/>
      <c r="D2" s="178"/>
    </row>
    <row r="3" spans="2:8">
      <c r="H3" s="144" t="s">
        <v>46</v>
      </c>
    </row>
    <row r="4" spans="2:8" ht="27" customHeight="1">
      <c r="B4" s="82" t="s">
        <v>47</v>
      </c>
      <c r="C4" s="82" t="s">
        <v>48</v>
      </c>
      <c r="D4" s="83" t="s">
        <v>49</v>
      </c>
      <c r="H4" s="158" t="s">
        <v>50</v>
      </c>
    </row>
    <row r="5" spans="2:8">
      <c r="B5" s="94" t="s">
        <v>51</v>
      </c>
      <c r="C5" s="97">
        <v>14523</v>
      </c>
      <c r="D5" s="95">
        <f>+(C5/$C$30)*100</f>
        <v>0.68559920653091899</v>
      </c>
    </row>
    <row r="6" spans="2:8">
      <c r="B6" s="94" t="s">
        <v>52</v>
      </c>
      <c r="C6" s="97">
        <v>56753</v>
      </c>
      <c r="D6" s="95">
        <f t="shared" ref="D6:D30" si="0">+(C6/$C$30)*100</f>
        <v>2.6791855517626693</v>
      </c>
    </row>
    <row r="7" spans="2:8">
      <c r="B7" s="94" t="s">
        <v>53</v>
      </c>
      <c r="C7" s="97">
        <v>21156</v>
      </c>
      <c r="D7" s="95">
        <f t="shared" si="0"/>
        <v>0.99872869333940106</v>
      </c>
    </row>
    <row r="8" spans="2:8">
      <c r="B8" s="94" t="s">
        <v>54</v>
      </c>
      <c r="C8" s="97">
        <v>125741</v>
      </c>
      <c r="D8" s="95">
        <f t="shared" si="0"/>
        <v>5.9359588121190034</v>
      </c>
    </row>
    <row r="9" spans="2:8" ht="15" customHeight="1">
      <c r="B9" s="94" t="s">
        <v>55</v>
      </c>
      <c r="C9" s="97">
        <v>28661</v>
      </c>
      <c r="D9" s="95">
        <f t="shared" si="0"/>
        <v>1.3530234013897038</v>
      </c>
    </row>
    <row r="10" spans="2:8" ht="15" customHeight="1">
      <c r="B10" s="94" t="s">
        <v>56</v>
      </c>
      <c r="C10" s="97">
        <v>51384</v>
      </c>
      <c r="D10" s="95">
        <f t="shared" si="0"/>
        <v>2.4257267526258173</v>
      </c>
    </row>
    <row r="11" spans="2:8">
      <c r="B11" s="94" t="s">
        <v>57</v>
      </c>
      <c r="C11" s="97">
        <v>67725</v>
      </c>
      <c r="D11" s="95">
        <f t="shared" si="0"/>
        <v>3.1971497805072295</v>
      </c>
    </row>
    <row r="12" spans="2:8">
      <c r="B12" s="94" t="s">
        <v>58</v>
      </c>
      <c r="C12" s="97">
        <v>80979</v>
      </c>
      <c r="D12" s="95">
        <f t="shared" si="0"/>
        <v>3.8228422602538932</v>
      </c>
    </row>
    <row r="13" spans="2:8">
      <c r="B13" s="94" t="s">
        <v>59</v>
      </c>
      <c r="C13" s="97">
        <v>9828</v>
      </c>
      <c r="D13" s="95">
        <f t="shared" si="0"/>
        <v>0.4639584797759328</v>
      </c>
    </row>
    <row r="14" spans="2:8">
      <c r="B14" s="94" t="s">
        <v>60</v>
      </c>
      <c r="C14" s="97">
        <v>32525</v>
      </c>
      <c r="D14" s="95">
        <f t="shared" si="0"/>
        <v>1.5354344276263954</v>
      </c>
    </row>
    <row r="15" spans="2:8">
      <c r="B15" s="94" t="s">
        <v>61</v>
      </c>
      <c r="C15" s="97">
        <v>56338</v>
      </c>
      <c r="D15" s="95">
        <f t="shared" si="0"/>
        <v>2.6595943054147844</v>
      </c>
    </row>
    <row r="16" spans="2:8">
      <c r="B16" s="94" t="s">
        <v>62</v>
      </c>
      <c r="C16" s="97">
        <v>75324</v>
      </c>
      <c r="D16" s="95">
        <f t="shared" si="0"/>
        <v>3.5558820238748847</v>
      </c>
    </row>
    <row r="17" spans="2:9">
      <c r="B17" s="94" t="s">
        <v>63</v>
      </c>
      <c r="C17" s="97">
        <v>111205</v>
      </c>
      <c r="D17" s="95">
        <f t="shared" si="0"/>
        <v>5.249745903895259</v>
      </c>
    </row>
    <row r="18" spans="2:9">
      <c r="B18" s="94" t="s">
        <v>64</v>
      </c>
      <c r="C18" s="97">
        <v>70694</v>
      </c>
      <c r="D18" s="95">
        <f t="shared" si="0"/>
        <v>3.3373098055840247</v>
      </c>
    </row>
    <row r="19" spans="2:9">
      <c r="B19" s="94" t="s">
        <v>65</v>
      </c>
      <c r="C19" s="97">
        <v>952923</v>
      </c>
      <c r="D19" s="95">
        <f t="shared" si="0"/>
        <v>44.985419864013146</v>
      </c>
    </row>
    <row r="20" spans="2:9">
      <c r="B20" s="94" t="s">
        <v>66</v>
      </c>
      <c r="C20" s="97">
        <v>38306</v>
      </c>
      <c r="D20" s="95">
        <f t="shared" si="0"/>
        <v>1.8083428496435572</v>
      </c>
    </row>
    <row r="21" spans="2:9">
      <c r="B21" s="94" t="s">
        <v>67</v>
      </c>
      <c r="C21" s="97">
        <v>16729</v>
      </c>
      <c r="D21" s="95">
        <f t="shared" si="0"/>
        <v>0.7897396630211212</v>
      </c>
    </row>
    <row r="22" spans="2:9">
      <c r="B22" s="94" t="s">
        <v>68</v>
      </c>
      <c r="C22" s="97">
        <v>14136</v>
      </c>
      <c r="D22" s="95">
        <f t="shared" si="0"/>
        <v>0.66732977921373482</v>
      </c>
    </row>
    <row r="23" spans="2:9">
      <c r="B23" s="94" t="s">
        <v>69</v>
      </c>
      <c r="C23" s="97">
        <v>13092</v>
      </c>
      <c r="D23" s="95">
        <f t="shared" si="0"/>
        <v>0.61804481249761012</v>
      </c>
    </row>
    <row r="24" spans="2:9">
      <c r="B24" s="94" t="s">
        <v>70</v>
      </c>
      <c r="C24" s="97">
        <v>87201</v>
      </c>
      <c r="D24" s="95">
        <f t="shared" si="0"/>
        <v>4.1165693320045902</v>
      </c>
    </row>
    <row r="25" spans="2:9">
      <c r="B25" s="94" t="s">
        <v>71</v>
      </c>
      <c r="C25" s="97">
        <v>58505</v>
      </c>
      <c r="D25" s="95">
        <f t="shared" si="0"/>
        <v>2.7618936568265107</v>
      </c>
    </row>
    <row r="26" spans="2:9">
      <c r="B26" s="94" t="s">
        <v>72</v>
      </c>
      <c r="C26" s="97">
        <v>50022</v>
      </c>
      <c r="D26" s="95">
        <f t="shared" si="0"/>
        <v>2.3614296983467349</v>
      </c>
    </row>
    <row r="27" spans="2:9">
      <c r="B27" s="94" t="s">
        <v>73</v>
      </c>
      <c r="C27" s="97">
        <v>33109</v>
      </c>
      <c r="D27" s="95">
        <f t="shared" si="0"/>
        <v>1.5630037959810092</v>
      </c>
    </row>
    <row r="28" spans="2:9">
      <c r="B28" s="94" t="s">
        <v>74</v>
      </c>
      <c r="C28" s="97">
        <v>15585</v>
      </c>
      <c r="D28" s="95">
        <f t="shared" si="0"/>
        <v>0.73573391405249411</v>
      </c>
    </row>
    <row r="29" spans="2:9">
      <c r="B29" s="94" t="s">
        <v>75</v>
      </c>
      <c r="C29" s="97">
        <v>35849</v>
      </c>
      <c r="D29" s="95">
        <f>+(C29/$C$30)*100</f>
        <v>1.6923532296995742</v>
      </c>
    </row>
    <row r="30" spans="2:9">
      <c r="B30" s="82" t="s">
        <v>40</v>
      </c>
      <c r="C30" s="85">
        <f>+SUM(C5:C29)</f>
        <v>2118293</v>
      </c>
      <c r="D30" s="96">
        <f t="shared" si="0"/>
        <v>100</v>
      </c>
    </row>
    <row r="31" spans="2:9">
      <c r="D31"/>
    </row>
    <row r="32" spans="2:9">
      <c r="B32" s="175" t="s">
        <v>76</v>
      </c>
      <c r="C32" s="175"/>
      <c r="D32" s="176"/>
      <c r="I32" s="159" t="s">
        <v>77</v>
      </c>
    </row>
    <row r="33" spans="2:9">
      <c r="B33" s="177" t="s">
        <v>21</v>
      </c>
      <c r="C33" s="177"/>
      <c r="D33" s="177"/>
      <c r="I33" s="159" t="s">
        <v>78</v>
      </c>
    </row>
    <row r="34" spans="2:9">
      <c r="B34" s="176" t="s">
        <v>79</v>
      </c>
      <c r="C34" s="176"/>
      <c r="D34" s="176"/>
    </row>
  </sheetData>
  <mergeCells count="4">
    <mergeCell ref="B32:D32"/>
    <mergeCell ref="B33:D33"/>
    <mergeCell ref="B34:D34"/>
    <mergeCell ref="B2:D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B2:U62"/>
  <sheetViews>
    <sheetView showGridLines="0" workbookViewId="0">
      <selection activeCell="Q34" sqref="Q34"/>
    </sheetView>
  </sheetViews>
  <sheetFormatPr defaultColWidth="11.42578125" defaultRowHeight="15"/>
  <cols>
    <col min="1" max="1" width="11.42578125" style="7"/>
    <col min="2" max="2" width="16.85546875" style="7" customWidth="1"/>
    <col min="3" max="3" width="13" style="7" customWidth="1"/>
    <col min="4" max="6" width="14.5703125" style="7" customWidth="1"/>
    <col min="7" max="9" width="13.42578125" style="7" customWidth="1"/>
    <col min="10" max="10" width="14.140625" style="7" customWidth="1"/>
    <col min="11" max="16384" width="11.42578125" style="7"/>
  </cols>
  <sheetData>
    <row r="2" spans="2:21" ht="21" customHeight="1">
      <c r="B2" s="171" t="s">
        <v>80</v>
      </c>
      <c r="C2" s="171"/>
      <c r="D2" s="171"/>
      <c r="E2" s="171"/>
      <c r="F2" s="171"/>
      <c r="G2" s="171"/>
      <c r="H2" s="171"/>
      <c r="I2" s="171"/>
    </row>
    <row r="3" spans="2:21" ht="42" customHeight="1">
      <c r="B3" s="82" t="s">
        <v>81</v>
      </c>
      <c r="C3" s="82">
        <v>2013</v>
      </c>
      <c r="D3" s="82">
        <v>2019</v>
      </c>
      <c r="E3" s="82">
        <v>2020</v>
      </c>
      <c r="F3" s="82">
        <v>2021</v>
      </c>
      <c r="G3" s="82" t="s">
        <v>82</v>
      </c>
      <c r="H3" s="82" t="s">
        <v>83</v>
      </c>
      <c r="I3" s="82" t="s">
        <v>84</v>
      </c>
      <c r="J3" s="82" t="s">
        <v>85</v>
      </c>
    </row>
    <row r="4" spans="2:21" ht="12" customHeight="1">
      <c r="B4" s="94" t="s">
        <v>51</v>
      </c>
      <c r="C4" s="97">
        <v>8448</v>
      </c>
      <c r="D4" s="97">
        <v>15221</v>
      </c>
      <c r="E4" s="97">
        <v>12265</v>
      </c>
      <c r="F4" s="97">
        <v>14523</v>
      </c>
      <c r="G4" s="95">
        <f>+POWER(D4/C4,1/6)*100-100</f>
        <v>10.309998867013917</v>
      </c>
      <c r="H4" s="95">
        <f>+POWER(E4/C4,0.142857142857143)*100-100</f>
        <v>5.4703825048782733</v>
      </c>
      <c r="I4" s="95">
        <f t="shared" ref="I4:I29" si="0">+(E4/D4-1)*100</f>
        <v>-19.42053741541292</v>
      </c>
      <c r="J4" s="95">
        <f>+(F4/E4-1)*100</f>
        <v>18.410110069302888</v>
      </c>
      <c r="L4" s="21"/>
      <c r="M4" s="21"/>
      <c r="N4" s="21"/>
      <c r="O4" s="21"/>
      <c r="P4" s="21"/>
      <c r="Q4" s="21"/>
      <c r="R4" s="21"/>
      <c r="U4" s="21"/>
    </row>
    <row r="5" spans="2:21" ht="12" customHeight="1">
      <c r="B5" s="94" t="s">
        <v>52</v>
      </c>
      <c r="C5" s="97">
        <v>44199</v>
      </c>
      <c r="D5" s="97">
        <v>68578</v>
      </c>
      <c r="E5" s="97">
        <v>48759</v>
      </c>
      <c r="F5" s="97">
        <v>56753</v>
      </c>
      <c r="G5" s="95">
        <f t="shared" ref="G5:G29" si="1">+POWER(D5/C5,1/6)*100-100</f>
        <v>7.5958189022847336</v>
      </c>
      <c r="H5" s="95">
        <f t="shared" ref="H5:H29" si="2">+POWER(E5/C5,0.142857142857143)*100-100</f>
        <v>1.412564168985071</v>
      </c>
      <c r="I5" s="95">
        <f t="shared" si="0"/>
        <v>-28.899938755869226</v>
      </c>
      <c r="J5" s="95">
        <f t="shared" ref="J5:J29" si="3">+(F5/E5-1)*100</f>
        <v>16.394921963124752</v>
      </c>
      <c r="L5" s="21"/>
      <c r="M5" s="21"/>
      <c r="N5" s="21"/>
      <c r="O5" s="21"/>
      <c r="P5" s="21"/>
      <c r="Q5" s="21"/>
      <c r="R5" s="21"/>
      <c r="U5" s="21"/>
    </row>
    <row r="6" spans="2:21" ht="12" customHeight="1">
      <c r="B6" s="94" t="s">
        <v>53</v>
      </c>
      <c r="C6" s="97">
        <v>11783</v>
      </c>
      <c r="D6" s="97">
        <v>22801</v>
      </c>
      <c r="E6" s="97">
        <v>17341</v>
      </c>
      <c r="F6" s="97">
        <v>21156</v>
      </c>
      <c r="G6" s="95">
        <f t="shared" si="1"/>
        <v>11.630534144971278</v>
      </c>
      <c r="H6" s="95">
        <f t="shared" si="2"/>
        <v>5.6754332960430531</v>
      </c>
      <c r="I6" s="95">
        <f t="shared" si="0"/>
        <v>-23.94631814394106</v>
      </c>
      <c r="J6" s="95">
        <f t="shared" si="3"/>
        <v>21.999884666397552</v>
      </c>
      <c r="L6" s="21"/>
      <c r="M6" s="21"/>
      <c r="N6" s="21"/>
      <c r="O6" s="21"/>
      <c r="P6" s="21"/>
      <c r="Q6" s="21"/>
      <c r="R6" s="21"/>
      <c r="U6" s="21"/>
    </row>
    <row r="7" spans="2:21" ht="12" customHeight="1">
      <c r="B7" s="94" t="s">
        <v>54</v>
      </c>
      <c r="C7" s="97">
        <v>85556</v>
      </c>
      <c r="D7" s="97">
        <v>133642</v>
      </c>
      <c r="E7" s="97">
        <v>104712</v>
      </c>
      <c r="F7" s="97">
        <v>125741</v>
      </c>
      <c r="G7" s="95">
        <f t="shared" si="1"/>
        <v>7.7164625139089225</v>
      </c>
      <c r="H7" s="95">
        <f t="shared" si="2"/>
        <v>2.9283807081780679</v>
      </c>
      <c r="I7" s="95">
        <f t="shared" si="0"/>
        <v>-21.647386300713844</v>
      </c>
      <c r="J7" s="95">
        <f t="shared" si="3"/>
        <v>20.082703033081216</v>
      </c>
      <c r="L7" s="21"/>
      <c r="M7" s="21"/>
      <c r="N7" s="21"/>
      <c r="O7" s="21"/>
      <c r="P7" s="21"/>
      <c r="Q7" s="21"/>
      <c r="R7" s="21"/>
      <c r="U7" s="21"/>
    </row>
    <row r="8" spans="2:21" ht="12" customHeight="1">
      <c r="B8" s="94" t="s">
        <v>55</v>
      </c>
      <c r="C8" s="97">
        <v>16976</v>
      </c>
      <c r="D8" s="97">
        <v>30893</v>
      </c>
      <c r="E8" s="97">
        <v>22923</v>
      </c>
      <c r="F8" s="97">
        <v>28661</v>
      </c>
      <c r="G8" s="95">
        <f t="shared" si="1"/>
        <v>10.493683804083133</v>
      </c>
      <c r="H8" s="95">
        <f t="shared" si="2"/>
        <v>4.3839499611364516</v>
      </c>
      <c r="I8" s="95">
        <f t="shared" si="0"/>
        <v>-25.798724630175119</v>
      </c>
      <c r="J8" s="95">
        <f t="shared" si="3"/>
        <v>25.03162762291149</v>
      </c>
      <c r="L8" s="21"/>
      <c r="M8" s="21"/>
      <c r="N8" s="21"/>
      <c r="O8" s="21"/>
      <c r="P8" s="21"/>
      <c r="Q8" s="21"/>
      <c r="R8" s="21"/>
      <c r="U8" s="21"/>
    </row>
    <row r="9" spans="2:21" ht="12" customHeight="1">
      <c r="B9" s="94" t="s">
        <v>56</v>
      </c>
      <c r="C9" s="97">
        <v>31912</v>
      </c>
      <c r="D9" s="97">
        <v>54071</v>
      </c>
      <c r="E9" s="97">
        <v>39843</v>
      </c>
      <c r="F9" s="97">
        <v>51384</v>
      </c>
      <c r="G9" s="95">
        <f t="shared" si="1"/>
        <v>9.1863621216239864</v>
      </c>
      <c r="H9" s="95">
        <f t="shared" si="2"/>
        <v>3.2217324790097024</v>
      </c>
      <c r="I9" s="95">
        <f t="shared" si="0"/>
        <v>-26.313550701854972</v>
      </c>
      <c r="J9" s="95">
        <f t="shared" si="3"/>
        <v>28.966192304796333</v>
      </c>
      <c r="L9" s="21"/>
      <c r="M9" s="21"/>
      <c r="N9" s="21"/>
      <c r="O9" s="21"/>
      <c r="P9" s="21"/>
      <c r="Q9" s="21"/>
      <c r="R9" s="21"/>
      <c r="U9" s="21"/>
    </row>
    <row r="10" spans="2:21" ht="12" customHeight="1">
      <c r="B10" s="94" t="s">
        <v>57</v>
      </c>
      <c r="C10" s="97">
        <v>58588</v>
      </c>
      <c r="D10" s="97">
        <v>78577</v>
      </c>
      <c r="E10" s="97">
        <v>54798</v>
      </c>
      <c r="F10" s="97">
        <v>67725</v>
      </c>
      <c r="G10" s="95">
        <f t="shared" si="1"/>
        <v>5.0141436348191064</v>
      </c>
      <c r="H10" s="95">
        <f t="shared" si="2"/>
        <v>-0.95082509174793017</v>
      </c>
      <c r="I10" s="95">
        <f t="shared" si="0"/>
        <v>-30.2620359647225</v>
      </c>
      <c r="J10" s="95">
        <f t="shared" si="3"/>
        <v>23.590277017409388</v>
      </c>
      <c r="L10" s="21"/>
      <c r="M10" s="21"/>
      <c r="N10" s="21"/>
      <c r="O10" s="21"/>
      <c r="P10" s="21"/>
      <c r="Q10" s="21"/>
      <c r="R10" s="21"/>
      <c r="U10" s="21"/>
    </row>
    <row r="11" spans="2:21" ht="12" customHeight="1">
      <c r="B11" s="94" t="s">
        <v>58</v>
      </c>
      <c r="C11" s="97">
        <v>6025</v>
      </c>
      <c r="D11" s="97">
        <v>95406</v>
      </c>
      <c r="E11" s="97">
        <v>70231</v>
      </c>
      <c r="F11" s="97">
        <v>80979</v>
      </c>
      <c r="G11" s="95">
        <f t="shared" si="1"/>
        <v>58.466125465951365</v>
      </c>
      <c r="H11" s="95">
        <f t="shared" si="2"/>
        <v>42.025850984624668</v>
      </c>
      <c r="I11" s="95">
        <f t="shared" si="0"/>
        <v>-26.387229314718152</v>
      </c>
      <c r="J11" s="95">
        <f t="shared" si="3"/>
        <v>15.303783229627932</v>
      </c>
      <c r="L11" s="21"/>
      <c r="M11" s="21"/>
      <c r="N11" s="21"/>
      <c r="O11" s="21"/>
      <c r="P11" s="21"/>
      <c r="Q11" s="21"/>
      <c r="R11" s="21"/>
      <c r="U11" s="21"/>
    </row>
    <row r="12" spans="2:21" ht="12" customHeight="1">
      <c r="B12" s="94" t="s">
        <v>59</v>
      </c>
      <c r="C12" s="97">
        <v>20261</v>
      </c>
      <c r="D12" s="97">
        <v>10931</v>
      </c>
      <c r="E12" s="97">
        <v>7955</v>
      </c>
      <c r="F12" s="97">
        <v>9828</v>
      </c>
      <c r="G12" s="95">
        <f t="shared" si="1"/>
        <v>-9.7736955457439194</v>
      </c>
      <c r="H12" s="95">
        <f t="shared" si="2"/>
        <v>-12.502218044169425</v>
      </c>
      <c r="I12" s="95">
        <f t="shared" si="0"/>
        <v>-27.22532247735797</v>
      </c>
      <c r="J12" s="95">
        <f t="shared" si="3"/>
        <v>23.544940289126327</v>
      </c>
      <c r="L12" s="21"/>
      <c r="M12" s="21"/>
      <c r="N12" s="21"/>
      <c r="O12" s="21"/>
      <c r="P12" s="21"/>
      <c r="Q12" s="21"/>
      <c r="R12" s="21"/>
      <c r="U12" s="21"/>
    </row>
    <row r="13" spans="2:21" ht="12" customHeight="1">
      <c r="B13" s="94" t="s">
        <v>60</v>
      </c>
      <c r="C13" s="97">
        <v>38844</v>
      </c>
      <c r="D13" s="97">
        <v>36136</v>
      </c>
      <c r="E13" s="97">
        <v>26510</v>
      </c>
      <c r="F13" s="97">
        <v>32525</v>
      </c>
      <c r="G13" s="95">
        <f t="shared" si="1"/>
        <v>-1.197176568099465</v>
      </c>
      <c r="H13" s="95">
        <f t="shared" si="2"/>
        <v>-5.3113403745700083</v>
      </c>
      <c r="I13" s="95">
        <f t="shared" si="0"/>
        <v>-26.638255479300422</v>
      </c>
      <c r="J13" s="95">
        <f t="shared" si="3"/>
        <v>22.689551112787633</v>
      </c>
      <c r="L13" s="21"/>
      <c r="M13" s="21"/>
      <c r="N13" s="21"/>
      <c r="O13" s="21"/>
      <c r="P13" s="21"/>
      <c r="Q13" s="21"/>
      <c r="R13" s="21"/>
      <c r="U13" s="21"/>
    </row>
    <row r="14" spans="2:21" ht="12" customHeight="1">
      <c r="B14" s="94" t="s">
        <v>61</v>
      </c>
      <c r="C14" s="97">
        <v>54675</v>
      </c>
      <c r="D14" s="97">
        <v>61522</v>
      </c>
      <c r="E14" s="97">
        <v>46881</v>
      </c>
      <c r="F14" s="97">
        <v>56338</v>
      </c>
      <c r="G14" s="95">
        <f t="shared" si="1"/>
        <v>1.9859335394107518</v>
      </c>
      <c r="H14" s="95">
        <f t="shared" si="2"/>
        <v>-2.1730988955084314</v>
      </c>
      <c r="I14" s="95">
        <f t="shared" si="0"/>
        <v>-23.797990962582492</v>
      </c>
      <c r="J14" s="95">
        <f t="shared" si="3"/>
        <v>20.17235127237047</v>
      </c>
      <c r="L14" s="21"/>
      <c r="M14" s="21"/>
      <c r="N14" s="21"/>
      <c r="O14" s="21"/>
      <c r="P14" s="21"/>
      <c r="Q14" s="21"/>
      <c r="R14" s="21"/>
      <c r="U14" s="21"/>
    </row>
    <row r="15" spans="2:21" ht="12" customHeight="1">
      <c r="B15" s="94" t="s">
        <v>62</v>
      </c>
      <c r="C15" s="97">
        <v>78944</v>
      </c>
      <c r="D15" s="97">
        <v>87848</v>
      </c>
      <c r="E15" s="97">
        <v>63853</v>
      </c>
      <c r="F15" s="97">
        <v>75324</v>
      </c>
      <c r="G15" s="95">
        <f t="shared" si="1"/>
        <v>1.7971123003524667</v>
      </c>
      <c r="H15" s="95">
        <f t="shared" si="2"/>
        <v>-2.9853203152382406</v>
      </c>
      <c r="I15" s="95">
        <f t="shared" si="0"/>
        <v>-27.314224569711321</v>
      </c>
      <c r="J15" s="95">
        <f t="shared" si="3"/>
        <v>17.964700170704596</v>
      </c>
      <c r="L15" s="21"/>
      <c r="M15" s="21"/>
      <c r="N15" s="21"/>
      <c r="O15" s="21"/>
      <c r="P15" s="21"/>
      <c r="Q15" s="21"/>
      <c r="R15" s="21"/>
      <c r="U15" s="21"/>
    </row>
    <row r="16" spans="2:21" ht="12" customHeight="1">
      <c r="B16" s="94" t="s">
        <v>63</v>
      </c>
      <c r="C16" s="97">
        <v>52709</v>
      </c>
      <c r="D16" s="97">
        <v>126801</v>
      </c>
      <c r="E16" s="97">
        <v>93124</v>
      </c>
      <c r="F16" s="97">
        <v>111205</v>
      </c>
      <c r="G16" s="95">
        <f t="shared" si="1"/>
        <v>15.754970943855312</v>
      </c>
      <c r="H16" s="95">
        <f t="shared" si="2"/>
        <v>8.4703341188543817</v>
      </c>
      <c r="I16" s="95">
        <f t="shared" si="0"/>
        <v>-26.558938809630838</v>
      </c>
      <c r="J16" s="95">
        <f t="shared" si="3"/>
        <v>19.416047420643444</v>
      </c>
      <c r="L16" s="21"/>
      <c r="M16" s="21"/>
      <c r="N16" s="21"/>
      <c r="O16" s="21"/>
      <c r="P16" s="21"/>
      <c r="Q16" s="21"/>
      <c r="R16" s="21"/>
      <c r="U16" s="21"/>
    </row>
    <row r="17" spans="2:21" ht="12" customHeight="1">
      <c r="B17" s="94" t="s">
        <v>64</v>
      </c>
      <c r="C17" s="97">
        <v>722372</v>
      </c>
      <c r="D17" s="97">
        <v>84083</v>
      </c>
      <c r="E17" s="97">
        <v>59755</v>
      </c>
      <c r="F17" s="97">
        <v>70694</v>
      </c>
      <c r="G17" s="95">
        <f t="shared" si="1"/>
        <v>-30.1245610479248</v>
      </c>
      <c r="H17" s="95">
        <f t="shared" si="2"/>
        <v>-29.95561358113325</v>
      </c>
      <c r="I17" s="95">
        <f t="shared" si="0"/>
        <v>-28.933315890251301</v>
      </c>
      <c r="J17" s="95">
        <f t="shared" si="3"/>
        <v>18.306417872981349</v>
      </c>
      <c r="L17" s="21"/>
      <c r="M17" s="21"/>
      <c r="N17" s="21"/>
      <c r="O17" s="21"/>
      <c r="P17" s="21"/>
      <c r="Q17" s="21"/>
      <c r="R17" s="21"/>
      <c r="U17" s="21"/>
    </row>
    <row r="18" spans="2:21" ht="12" customHeight="1">
      <c r="B18" s="94" t="s">
        <v>65</v>
      </c>
      <c r="C18" s="97">
        <v>26338</v>
      </c>
      <c r="D18" s="97">
        <v>1089560</v>
      </c>
      <c r="E18" s="97">
        <v>827052</v>
      </c>
      <c r="F18" s="97">
        <v>952923</v>
      </c>
      <c r="G18" s="95">
        <f t="shared" si="1"/>
        <v>85.970785859762088</v>
      </c>
      <c r="H18" s="95">
        <f t="shared" si="2"/>
        <v>63.625129496077534</v>
      </c>
      <c r="I18" s="95">
        <f t="shared" si="0"/>
        <v>-24.093028378427995</v>
      </c>
      <c r="J18" s="95">
        <f t="shared" si="3"/>
        <v>15.219236517171829</v>
      </c>
      <c r="L18" s="21"/>
      <c r="M18" s="21"/>
      <c r="N18" s="21"/>
      <c r="O18" s="21"/>
      <c r="P18" s="21"/>
      <c r="Q18" s="21"/>
      <c r="R18" s="21"/>
      <c r="U18" s="21"/>
    </row>
    <row r="19" spans="2:21" ht="12" customHeight="1">
      <c r="B19" s="94" t="s">
        <v>66</v>
      </c>
      <c r="C19" s="97">
        <v>10364</v>
      </c>
      <c r="D19" s="97">
        <v>42313</v>
      </c>
      <c r="E19" s="97">
        <v>31883</v>
      </c>
      <c r="F19" s="97">
        <v>38306</v>
      </c>
      <c r="G19" s="95">
        <f t="shared" si="1"/>
        <v>26.422508164083183</v>
      </c>
      <c r="H19" s="95">
        <f t="shared" si="2"/>
        <v>17.413713789069703</v>
      </c>
      <c r="I19" s="95">
        <f t="shared" si="0"/>
        <v>-24.649634863989789</v>
      </c>
      <c r="J19" s="95">
        <f t="shared" si="3"/>
        <v>20.145532101747008</v>
      </c>
      <c r="L19" s="21"/>
      <c r="M19" s="21"/>
      <c r="N19" s="21"/>
      <c r="O19" s="21"/>
      <c r="P19" s="21"/>
      <c r="Q19" s="21"/>
      <c r="R19" s="21"/>
      <c r="U19" s="21"/>
    </row>
    <row r="20" spans="2:21" ht="12" customHeight="1">
      <c r="B20" s="94" t="s">
        <v>67</v>
      </c>
      <c r="C20" s="97">
        <v>10526</v>
      </c>
      <c r="D20" s="97">
        <v>18071</v>
      </c>
      <c r="E20" s="97">
        <v>13760</v>
      </c>
      <c r="F20" s="97">
        <v>16729</v>
      </c>
      <c r="G20" s="95">
        <f t="shared" si="1"/>
        <v>9.4258183917459917</v>
      </c>
      <c r="H20" s="95">
        <f t="shared" si="2"/>
        <v>3.9015801937789121</v>
      </c>
      <c r="I20" s="95">
        <f t="shared" si="0"/>
        <v>-23.855901720989426</v>
      </c>
      <c r="J20" s="95">
        <f t="shared" si="3"/>
        <v>21.577034883720934</v>
      </c>
      <c r="L20" s="21"/>
      <c r="M20" s="21"/>
      <c r="N20" s="21"/>
      <c r="O20" s="21"/>
      <c r="P20" s="21"/>
      <c r="Q20" s="21"/>
      <c r="R20" s="21"/>
      <c r="U20" s="21"/>
    </row>
    <row r="21" spans="2:21" ht="12" customHeight="1">
      <c r="B21" s="94" t="s">
        <v>68</v>
      </c>
      <c r="C21" s="97">
        <v>9812</v>
      </c>
      <c r="D21" s="97">
        <v>15200</v>
      </c>
      <c r="E21" s="97">
        <v>12031</v>
      </c>
      <c r="F21" s="97">
        <v>14136</v>
      </c>
      <c r="G21" s="95">
        <f t="shared" si="1"/>
        <v>7.5674833705029982</v>
      </c>
      <c r="H21" s="95">
        <f t="shared" si="2"/>
        <v>2.9554093300530297</v>
      </c>
      <c r="I21" s="95">
        <f t="shared" si="0"/>
        <v>-20.848684210526315</v>
      </c>
      <c r="J21" s="95">
        <f t="shared" si="3"/>
        <v>17.496467459064078</v>
      </c>
      <c r="L21" s="21"/>
      <c r="M21" s="21"/>
      <c r="N21" s="21"/>
      <c r="O21" s="21"/>
      <c r="P21" s="21"/>
      <c r="Q21" s="21"/>
      <c r="R21" s="21"/>
      <c r="U21" s="21"/>
    </row>
    <row r="22" spans="2:21" ht="12" customHeight="1">
      <c r="B22" s="94" t="s">
        <v>69</v>
      </c>
      <c r="C22" s="97">
        <v>59195</v>
      </c>
      <c r="D22" s="97">
        <v>14366</v>
      </c>
      <c r="E22" s="97">
        <v>11239</v>
      </c>
      <c r="F22" s="97">
        <v>13092</v>
      </c>
      <c r="G22" s="95">
        <f t="shared" si="1"/>
        <v>-21.02157424570315</v>
      </c>
      <c r="H22" s="95">
        <f t="shared" si="2"/>
        <v>-21.128449583991795</v>
      </c>
      <c r="I22" s="95">
        <f t="shared" si="0"/>
        <v>-21.766671307253237</v>
      </c>
      <c r="J22" s="95">
        <f t="shared" si="3"/>
        <v>16.487231960138793</v>
      </c>
      <c r="L22" s="21"/>
      <c r="M22" s="21"/>
      <c r="N22" s="21"/>
      <c r="O22" s="21"/>
      <c r="P22" s="21"/>
      <c r="Q22" s="21"/>
      <c r="R22" s="21"/>
      <c r="U22" s="21"/>
    </row>
    <row r="23" spans="2:21" ht="12" customHeight="1">
      <c r="B23" s="94" t="s">
        <v>70</v>
      </c>
      <c r="C23" s="97">
        <v>48537</v>
      </c>
      <c r="D23" s="97">
        <v>101965</v>
      </c>
      <c r="E23" s="97">
        <v>69246</v>
      </c>
      <c r="F23" s="97">
        <v>87201</v>
      </c>
      <c r="G23" s="95">
        <f t="shared" si="1"/>
        <v>13.169578659716024</v>
      </c>
      <c r="H23" s="95">
        <f t="shared" si="2"/>
        <v>5.207321990942205</v>
      </c>
      <c r="I23" s="95">
        <f t="shared" si="0"/>
        <v>-32.088461727063212</v>
      </c>
      <c r="J23" s="95">
        <f t="shared" si="3"/>
        <v>25.929295554977916</v>
      </c>
      <c r="L23" s="21"/>
      <c r="M23" s="21"/>
      <c r="N23" s="21"/>
      <c r="O23" s="21"/>
      <c r="P23" s="21"/>
      <c r="Q23" s="21"/>
      <c r="R23" s="21"/>
      <c r="U23" s="21"/>
    </row>
    <row r="24" spans="2:21" ht="12" customHeight="1">
      <c r="B24" s="94" t="s">
        <v>71</v>
      </c>
      <c r="C24" s="97">
        <v>30953</v>
      </c>
      <c r="D24" s="97">
        <v>55888</v>
      </c>
      <c r="E24" s="97">
        <v>45618</v>
      </c>
      <c r="F24" s="97">
        <v>58505</v>
      </c>
      <c r="G24" s="95">
        <f t="shared" si="1"/>
        <v>10.349229075712159</v>
      </c>
      <c r="H24" s="95">
        <f t="shared" si="2"/>
        <v>5.6968215323902172</v>
      </c>
      <c r="I24" s="95">
        <f t="shared" si="0"/>
        <v>-18.376037789865439</v>
      </c>
      <c r="J24" s="95">
        <f t="shared" si="3"/>
        <v>28.249813670042535</v>
      </c>
      <c r="L24" s="21"/>
      <c r="M24" s="21"/>
      <c r="N24" s="21"/>
      <c r="O24" s="21"/>
      <c r="P24" s="21"/>
      <c r="Q24" s="21"/>
      <c r="R24" s="21"/>
      <c r="U24" s="21"/>
    </row>
    <row r="25" spans="2:21" ht="12" customHeight="1">
      <c r="B25" s="94" t="s">
        <v>72</v>
      </c>
      <c r="C25" s="97">
        <v>27405</v>
      </c>
      <c r="D25" s="97">
        <v>49989</v>
      </c>
      <c r="E25" s="97">
        <v>39885</v>
      </c>
      <c r="F25" s="97">
        <v>50022</v>
      </c>
      <c r="G25" s="95">
        <f t="shared" si="1"/>
        <v>10.536940667736388</v>
      </c>
      <c r="H25" s="95">
        <f t="shared" si="2"/>
        <v>5.5073772153339036</v>
      </c>
      <c r="I25" s="95">
        <f t="shared" si="0"/>
        <v>-20.21244673828242</v>
      </c>
      <c r="J25" s="95">
        <f t="shared" si="3"/>
        <v>25.415569763068824</v>
      </c>
      <c r="L25" s="21"/>
      <c r="M25" s="21"/>
      <c r="N25" s="21"/>
      <c r="O25" s="21"/>
      <c r="P25" s="21"/>
      <c r="Q25" s="21"/>
      <c r="R25" s="21"/>
      <c r="U25" s="21"/>
    </row>
    <row r="26" spans="2:21" ht="12" customHeight="1">
      <c r="B26" s="94" t="s">
        <v>73</v>
      </c>
      <c r="C26" s="97">
        <v>25421</v>
      </c>
      <c r="D26" s="97">
        <v>37745</v>
      </c>
      <c r="E26" s="97">
        <v>28131</v>
      </c>
      <c r="F26" s="97">
        <v>33109</v>
      </c>
      <c r="G26" s="95">
        <f t="shared" si="1"/>
        <v>6.8098077033636315</v>
      </c>
      <c r="H26" s="95">
        <f t="shared" si="2"/>
        <v>1.4576149058010515</v>
      </c>
      <c r="I26" s="95">
        <f t="shared" si="0"/>
        <v>-25.470923301099479</v>
      </c>
      <c r="J26" s="95">
        <f t="shared" si="3"/>
        <v>17.695780455724996</v>
      </c>
      <c r="L26" s="21"/>
      <c r="M26" s="21"/>
      <c r="N26" s="21"/>
      <c r="O26" s="21"/>
      <c r="P26" s="21"/>
      <c r="Q26" s="21"/>
      <c r="R26" s="21"/>
      <c r="U26" s="21"/>
    </row>
    <row r="27" spans="2:21" ht="12" customHeight="1">
      <c r="B27" s="94" t="s">
        <v>74</v>
      </c>
      <c r="C27" s="97">
        <v>11189</v>
      </c>
      <c r="D27" s="97">
        <v>18579</v>
      </c>
      <c r="E27" s="97">
        <v>12193</v>
      </c>
      <c r="F27" s="97">
        <v>15585</v>
      </c>
      <c r="G27" s="95">
        <f t="shared" si="1"/>
        <v>8.8191118035458942</v>
      </c>
      <c r="H27" s="95">
        <f t="shared" si="2"/>
        <v>1.2351495043174481</v>
      </c>
      <c r="I27" s="95">
        <f t="shared" si="0"/>
        <v>-34.372140588836864</v>
      </c>
      <c r="J27" s="95">
        <f t="shared" si="3"/>
        <v>27.819240547855316</v>
      </c>
      <c r="L27" s="21"/>
      <c r="M27" s="21"/>
      <c r="N27" s="21"/>
      <c r="O27" s="21"/>
      <c r="P27" s="21"/>
      <c r="Q27" s="21"/>
      <c r="R27" s="21"/>
      <c r="U27" s="21"/>
    </row>
    <row r="28" spans="2:21" ht="12" customHeight="1">
      <c r="B28" s="94" t="s">
        <v>75</v>
      </c>
      <c r="C28" s="97">
        <v>21974</v>
      </c>
      <c r="D28" s="97">
        <v>36595</v>
      </c>
      <c r="E28" s="97">
        <v>28912</v>
      </c>
      <c r="F28" s="97">
        <v>35849</v>
      </c>
      <c r="G28" s="95">
        <f t="shared" si="1"/>
        <v>8.8726444725231204</v>
      </c>
      <c r="H28" s="95">
        <f t="shared" si="2"/>
        <v>3.9977982764223725</v>
      </c>
      <c r="I28" s="95">
        <f t="shared" si="0"/>
        <v>-20.994671403197163</v>
      </c>
      <c r="J28" s="95">
        <f t="shared" si="3"/>
        <v>23.993497509684559</v>
      </c>
      <c r="L28" s="21"/>
      <c r="M28" s="21"/>
      <c r="N28" s="21"/>
      <c r="O28" s="21"/>
      <c r="P28" s="21"/>
      <c r="Q28" s="21"/>
      <c r="R28" s="21"/>
      <c r="U28" s="21"/>
    </row>
    <row r="29" spans="2:21" ht="17.25" customHeight="1">
      <c r="B29" s="82" t="s">
        <v>40</v>
      </c>
      <c r="C29" s="85">
        <f>+SUM(C4:C28)</f>
        <v>1513006</v>
      </c>
      <c r="D29" s="85">
        <v>2386781</v>
      </c>
      <c r="E29" s="85">
        <f>+SUM(E4:E28)</f>
        <v>1788900</v>
      </c>
      <c r="F29" s="110">
        <v>2118293</v>
      </c>
      <c r="G29" s="98">
        <f t="shared" si="1"/>
        <v>7.8935096163668561</v>
      </c>
      <c r="H29" s="98">
        <f t="shared" si="2"/>
        <v>2.4217523489303119</v>
      </c>
      <c r="I29" s="98">
        <f t="shared" si="0"/>
        <v>-25.049679882653663</v>
      </c>
      <c r="J29" s="98">
        <f t="shared" si="3"/>
        <v>18.413158924478722</v>
      </c>
    </row>
    <row r="30" spans="2:21" ht="20.25" customHeight="1">
      <c r="B30" s="81"/>
      <c r="C30" s="81"/>
      <c r="D30" s="81"/>
      <c r="E30" s="81"/>
      <c r="F30" s="81"/>
      <c r="G30"/>
      <c r="H30"/>
      <c r="I30"/>
      <c r="J30" s="21"/>
      <c r="L30" s="21"/>
      <c r="M30" s="21"/>
      <c r="N30" s="21"/>
      <c r="O30" s="21"/>
      <c r="P30" s="21"/>
      <c r="Q30" s="21"/>
      <c r="R30" s="21"/>
    </row>
    <row r="31" spans="2:21" ht="9.9499999999999993" customHeight="1">
      <c r="B31" s="175" t="s">
        <v>76</v>
      </c>
      <c r="C31" s="175"/>
      <c r="D31" s="175"/>
      <c r="E31" s="175"/>
      <c r="F31" s="176"/>
      <c r="G31" s="176"/>
      <c r="H31" s="176"/>
      <c r="I31" s="176"/>
      <c r="L31" s="21"/>
      <c r="M31" s="21"/>
      <c r="N31" s="21"/>
      <c r="O31" s="21"/>
      <c r="P31" s="21"/>
      <c r="Q31" s="21"/>
      <c r="R31" s="21"/>
    </row>
    <row r="32" spans="2:21" ht="9.9499999999999993" customHeight="1">
      <c r="B32" s="177" t="s">
        <v>86</v>
      </c>
      <c r="C32" s="177"/>
      <c r="D32" s="177"/>
      <c r="E32" s="177"/>
      <c r="F32" s="177"/>
      <c r="G32" s="177"/>
      <c r="H32" s="177"/>
      <c r="I32" s="177"/>
      <c r="M32" s="21"/>
    </row>
    <row r="33" spans="2:13">
      <c r="B33" s="176" t="s">
        <v>79</v>
      </c>
      <c r="C33" s="176"/>
      <c r="D33" s="176"/>
      <c r="E33" s="176"/>
      <c r="F33" s="176"/>
      <c r="G33" s="176"/>
      <c r="H33" s="176"/>
      <c r="I33" s="176"/>
    </row>
    <row r="34" spans="2:13">
      <c r="M34" s="21"/>
    </row>
    <row r="37" spans="2:13">
      <c r="C37" s="29"/>
    </row>
    <row r="38" spans="2:13">
      <c r="C38" s="29"/>
    </row>
    <row r="39" spans="2:13">
      <c r="C39" s="29"/>
    </row>
    <row r="40" spans="2:13">
      <c r="C40" s="29"/>
    </row>
    <row r="41" spans="2:13">
      <c r="C41" s="29"/>
    </row>
    <row r="42" spans="2:13">
      <c r="C42" s="29"/>
    </row>
    <row r="43" spans="2:13">
      <c r="C43" s="29"/>
    </row>
    <row r="44" spans="2:13">
      <c r="C44" s="29"/>
    </row>
    <row r="45" spans="2:13">
      <c r="C45" s="29"/>
    </row>
    <row r="46" spans="2:13">
      <c r="C46" s="29"/>
    </row>
    <row r="47" spans="2:13">
      <c r="C47" s="29"/>
    </row>
    <row r="48" spans="2:13">
      <c r="C48" s="29"/>
    </row>
    <row r="49" spans="2:3">
      <c r="C49" s="29"/>
    </row>
    <row r="50" spans="2:3">
      <c r="C50" s="29"/>
    </row>
    <row r="51" spans="2:3">
      <c r="B51" s="22"/>
      <c r="C51" s="30"/>
    </row>
    <row r="52" spans="2:3">
      <c r="C52" s="29"/>
    </row>
    <row r="53" spans="2:3">
      <c r="C53" s="29"/>
    </row>
    <row r="54" spans="2:3">
      <c r="C54" s="29"/>
    </row>
    <row r="55" spans="2:3">
      <c r="C55" s="29"/>
    </row>
    <row r="56" spans="2:3">
      <c r="C56" s="29"/>
    </row>
    <row r="57" spans="2:3">
      <c r="C57" s="29"/>
    </row>
    <row r="58" spans="2:3">
      <c r="C58" s="29"/>
    </row>
    <row r="59" spans="2:3">
      <c r="C59" s="29"/>
    </row>
    <row r="60" spans="2:3">
      <c r="C60" s="29"/>
    </row>
    <row r="61" spans="2:3">
      <c r="C61" s="29"/>
    </row>
    <row r="62" spans="2:3">
      <c r="C62" s="29"/>
    </row>
  </sheetData>
  <mergeCells count="4">
    <mergeCell ref="B2:I2"/>
    <mergeCell ref="B32:I32"/>
    <mergeCell ref="B31:I31"/>
    <mergeCell ref="B33:I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L29"/>
  <sheetViews>
    <sheetView showGridLines="0" workbookViewId="0">
      <selection activeCell="Q34" sqref="Q34"/>
    </sheetView>
  </sheetViews>
  <sheetFormatPr defaultColWidth="10.7109375" defaultRowHeight="15"/>
  <cols>
    <col min="2" max="2" width="10" style="7" customWidth="1"/>
    <col min="3" max="3" width="41.140625" style="7" customWidth="1"/>
    <col min="4" max="4" width="9.85546875" style="7" customWidth="1"/>
    <col min="5" max="5" width="9.140625" style="7" customWidth="1"/>
  </cols>
  <sheetData>
    <row r="1" spans="1:12" ht="15.75">
      <c r="A1" s="2"/>
    </row>
    <row r="4" spans="1:12" ht="33.75" customHeight="1">
      <c r="B4" s="180" t="s">
        <v>87</v>
      </c>
      <c r="C4" s="180"/>
      <c r="D4" s="180"/>
      <c r="E4" s="180"/>
      <c r="G4" s="181" t="s">
        <v>88</v>
      </c>
      <c r="H4" s="181"/>
      <c r="I4" s="181"/>
      <c r="J4" s="181"/>
      <c r="K4" s="181"/>
      <c r="L4" s="181"/>
    </row>
    <row r="5" spans="1:12" ht="33.75" customHeight="1">
      <c r="B5" s="67" t="s">
        <v>89</v>
      </c>
      <c r="C5" s="68" t="s">
        <v>90</v>
      </c>
      <c r="D5" s="67" t="s">
        <v>91</v>
      </c>
      <c r="E5" s="68" t="s">
        <v>49</v>
      </c>
    </row>
    <row r="6" spans="1:12">
      <c r="B6" s="54">
        <v>18</v>
      </c>
      <c r="C6" s="32" t="s">
        <v>92</v>
      </c>
      <c r="D6" s="33">
        <v>28863</v>
      </c>
      <c r="E6" s="34">
        <f>+D6/$D$13*100</f>
        <v>15.852606950035975</v>
      </c>
    </row>
    <row r="7" spans="1:12">
      <c r="B7" s="54">
        <v>15</v>
      </c>
      <c r="C7" s="32" t="s">
        <v>93</v>
      </c>
      <c r="D7" s="33">
        <v>28350</v>
      </c>
      <c r="E7" s="34">
        <f t="shared" ref="E7:E13" si="0">+D7/$D$13*100</f>
        <v>15.570848734834215</v>
      </c>
    </row>
    <row r="8" spans="1:12">
      <c r="B8" s="54">
        <v>28</v>
      </c>
      <c r="C8" s="52" t="s">
        <v>94</v>
      </c>
      <c r="D8" s="33">
        <v>26434</v>
      </c>
      <c r="E8" s="34">
        <f t="shared" si="0"/>
        <v>14.518512009051415</v>
      </c>
    </row>
    <row r="9" spans="1:12">
      <c r="B9" s="54">
        <v>36</v>
      </c>
      <c r="C9" s="32" t="s">
        <v>95</v>
      </c>
      <c r="D9" s="33">
        <v>25306</v>
      </c>
      <c r="E9" s="34">
        <f t="shared" si="0"/>
        <v>13.898973477379704</v>
      </c>
    </row>
    <row r="10" spans="1:12">
      <c r="B10" s="54">
        <v>22</v>
      </c>
      <c r="C10" s="32" t="s">
        <v>96</v>
      </c>
      <c r="D10" s="33">
        <v>19975</v>
      </c>
      <c r="E10" s="34">
        <f t="shared" si="0"/>
        <v>10.970994831686539</v>
      </c>
    </row>
    <row r="11" spans="1:12">
      <c r="B11" s="54">
        <v>17</v>
      </c>
      <c r="C11" s="99" t="s">
        <v>97</v>
      </c>
      <c r="D11" s="33">
        <v>13209</v>
      </c>
      <c r="E11" s="34">
        <f t="shared" si="0"/>
        <v>7.2548621142301633</v>
      </c>
    </row>
    <row r="12" spans="1:12">
      <c r="B12" s="52"/>
      <c r="C12" s="32" t="s">
        <v>98</v>
      </c>
      <c r="D12" s="33">
        <f>+D13-SUM(D6:D11)</f>
        <v>39934</v>
      </c>
      <c r="E12" s="34">
        <f t="shared" si="0"/>
        <v>21.93320188278199</v>
      </c>
    </row>
    <row r="13" spans="1:12" s="3" customFormat="1" ht="15" customHeight="1">
      <c r="B13" s="68" t="s">
        <v>40</v>
      </c>
      <c r="C13" s="68"/>
      <c r="D13" s="65">
        <v>182071</v>
      </c>
      <c r="E13" s="102">
        <f t="shared" si="0"/>
        <v>100</v>
      </c>
    </row>
    <row r="14" spans="1:12" ht="12" customHeight="1">
      <c r="B14" s="100"/>
      <c r="C14" s="100"/>
      <c r="D14" s="101"/>
      <c r="E14" s="100"/>
    </row>
    <row r="15" spans="1:12" ht="12" customHeight="1">
      <c r="B15" s="169" t="s">
        <v>76</v>
      </c>
      <c r="C15" s="169"/>
      <c r="D15" s="169"/>
      <c r="E15" s="169"/>
    </row>
    <row r="16" spans="1:12" ht="13.5" customHeight="1">
      <c r="B16" s="35" t="s">
        <v>21</v>
      </c>
      <c r="C16" s="35"/>
      <c r="D16" s="35"/>
      <c r="E16" s="35"/>
    </row>
    <row r="17" spans="2:10" ht="36">
      <c r="B17" s="88" t="s">
        <v>99</v>
      </c>
      <c r="C17" s="88"/>
      <c r="D17" s="88"/>
      <c r="E17" s="88"/>
    </row>
    <row r="18" spans="2:10">
      <c r="D18" s="103"/>
    </row>
    <row r="19" spans="2:10">
      <c r="D19" s="21"/>
    </row>
    <row r="20" spans="2:10">
      <c r="D20" s="21"/>
      <c r="E20" s="53"/>
    </row>
    <row r="21" spans="2:10">
      <c r="D21" s="21"/>
    </row>
    <row r="22" spans="2:10">
      <c r="D22" s="21"/>
      <c r="G22" s="55" t="s">
        <v>21</v>
      </c>
      <c r="H22" s="56"/>
      <c r="I22" s="56"/>
      <c r="J22" s="56"/>
    </row>
    <row r="23" spans="2:10">
      <c r="D23" s="21"/>
      <c r="G23" s="179" t="s">
        <v>100</v>
      </c>
      <c r="H23" s="179"/>
      <c r="I23" s="179"/>
      <c r="J23" s="179"/>
    </row>
    <row r="25" spans="2:10">
      <c r="F25" s="5"/>
      <c r="G25" s="5"/>
    </row>
    <row r="26" spans="2:10">
      <c r="D26" s="11"/>
      <c r="E26" s="11"/>
      <c r="F26" s="4"/>
      <c r="G26" s="4"/>
    </row>
    <row r="27" spans="2:10">
      <c r="E27" s="21"/>
      <c r="F27" s="6"/>
      <c r="G27" s="6"/>
    </row>
    <row r="28" spans="2:10">
      <c r="E28" s="21"/>
      <c r="F28" s="6"/>
      <c r="G28" s="6"/>
    </row>
    <row r="29" spans="2:10">
      <c r="E29" s="21"/>
      <c r="F29" s="6"/>
      <c r="G29" s="6"/>
    </row>
  </sheetData>
  <sortState xmlns:xlrd2="http://schemas.microsoft.com/office/spreadsheetml/2017/richdata2" ref="B6:E12">
    <sortCondition descending="1" ref="D6"/>
  </sortState>
  <mergeCells count="4">
    <mergeCell ref="G23:J23"/>
    <mergeCell ref="B4:E4"/>
    <mergeCell ref="G4:L4"/>
    <mergeCell ref="B15:E15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P37"/>
  <sheetViews>
    <sheetView showGridLines="0" workbookViewId="0">
      <selection activeCell="Q34" sqref="Q34"/>
    </sheetView>
  </sheetViews>
  <sheetFormatPr defaultColWidth="11.42578125" defaultRowHeight="11.25"/>
  <cols>
    <col min="1" max="1" width="11.42578125" style="69"/>
    <col min="2" max="2" width="26" style="69" customWidth="1"/>
    <col min="3" max="3" width="13.42578125" style="69" customWidth="1"/>
    <col min="4" max="4" width="8.42578125" style="69" customWidth="1"/>
    <col min="5" max="5" width="9.140625" style="69" customWidth="1"/>
    <col min="6" max="6" width="9.5703125" style="69" customWidth="1"/>
    <col min="7" max="7" width="10.28515625" style="69" customWidth="1"/>
    <col min="8" max="16384" width="11.42578125" style="69"/>
  </cols>
  <sheetData>
    <row r="1" spans="1:16" ht="11.25" customHeight="1">
      <c r="B1" s="182" t="s">
        <v>101</v>
      </c>
      <c r="C1" s="182"/>
      <c r="D1" s="182"/>
      <c r="E1" s="182"/>
      <c r="F1" s="182"/>
      <c r="G1" s="182"/>
      <c r="H1" s="182"/>
    </row>
    <row r="2" spans="1:16" ht="11.25" customHeight="1">
      <c r="A2" s="70"/>
      <c r="B2" s="182"/>
      <c r="C2" s="182"/>
      <c r="D2" s="182"/>
      <c r="E2" s="182"/>
      <c r="F2" s="182"/>
      <c r="G2" s="182"/>
      <c r="H2" s="182"/>
    </row>
    <row r="3" spans="1:16">
      <c r="A3" s="70"/>
      <c r="B3" s="71"/>
    </row>
    <row r="4" spans="1:16">
      <c r="A4" s="70"/>
      <c r="F4" s="72"/>
    </row>
    <row r="5" spans="1:16">
      <c r="A5" s="70"/>
    </row>
    <row r="7" spans="1:16" ht="22.5">
      <c r="B7" s="73" t="s">
        <v>102</v>
      </c>
      <c r="C7" s="73" t="s">
        <v>2</v>
      </c>
      <c r="D7" s="73" t="s">
        <v>103</v>
      </c>
      <c r="E7" s="73" t="s">
        <v>4</v>
      </c>
      <c r="F7" s="73" t="s">
        <v>104</v>
      </c>
      <c r="G7" s="73" t="s">
        <v>105</v>
      </c>
      <c r="H7" s="73" t="s">
        <v>40</v>
      </c>
      <c r="J7" s="182" t="s">
        <v>106</v>
      </c>
      <c r="K7" s="182"/>
      <c r="L7" s="182"/>
      <c r="M7" s="182"/>
      <c r="N7" s="182"/>
      <c r="O7" s="182"/>
      <c r="P7" s="182"/>
    </row>
    <row r="8" spans="1:16" ht="17.25" customHeight="1">
      <c r="B8" s="74" t="s">
        <v>107</v>
      </c>
      <c r="C8" s="104">
        <v>148893</v>
      </c>
      <c r="D8" s="104">
        <v>18281</v>
      </c>
      <c r="E8" s="104">
        <v>2577</v>
      </c>
      <c r="F8" s="104">
        <v>169751</v>
      </c>
      <c r="G8" s="104">
        <v>10659</v>
      </c>
      <c r="H8" s="104">
        <f>+F8+G8</f>
        <v>180410</v>
      </c>
      <c r="J8" s="182"/>
      <c r="K8" s="182"/>
      <c r="L8" s="182"/>
      <c r="M8" s="182"/>
      <c r="N8" s="182"/>
      <c r="O8" s="182"/>
      <c r="P8" s="182"/>
    </row>
    <row r="9" spans="1:16" ht="17.25" customHeight="1">
      <c r="B9" s="74" t="s">
        <v>108</v>
      </c>
      <c r="C9" s="104">
        <v>450018</v>
      </c>
      <c r="D9" s="104">
        <v>1771</v>
      </c>
      <c r="E9" s="104">
        <v>10</v>
      </c>
      <c r="F9" s="104">
        <v>451799</v>
      </c>
      <c r="G9" s="104">
        <v>30</v>
      </c>
      <c r="H9" s="104">
        <f t="shared" ref="H9:H12" si="0">+F9+G9</f>
        <v>451829</v>
      </c>
    </row>
    <row r="10" spans="1:16" ht="17.25" customHeight="1" thickBot="1">
      <c r="B10" s="75" t="s">
        <v>109</v>
      </c>
      <c r="C10" s="104">
        <v>714087</v>
      </c>
      <c r="D10" s="104">
        <v>54</v>
      </c>
      <c r="E10" s="104">
        <v>4</v>
      </c>
      <c r="F10" s="104">
        <v>714145</v>
      </c>
      <c r="G10" s="104">
        <v>0</v>
      </c>
      <c r="H10" s="104">
        <f t="shared" si="0"/>
        <v>714145</v>
      </c>
    </row>
    <row r="11" spans="1:16" ht="17.25" customHeight="1" thickTop="1">
      <c r="B11" s="74" t="s">
        <v>110</v>
      </c>
      <c r="C11" s="104">
        <v>722016</v>
      </c>
      <c r="D11" s="104">
        <v>60329</v>
      </c>
      <c r="E11" s="104">
        <v>253</v>
      </c>
      <c r="F11" s="104">
        <v>782598</v>
      </c>
      <c r="G11" s="104">
        <v>210</v>
      </c>
      <c r="H11" s="104">
        <f t="shared" si="0"/>
        <v>782808</v>
      </c>
    </row>
    <row r="12" spans="1:16" ht="17.25" customHeight="1">
      <c r="B12" s="76" t="s">
        <v>40</v>
      </c>
      <c r="C12" s="105">
        <f>+SUM(C8:C11)</f>
        <v>2035014</v>
      </c>
      <c r="D12" s="105">
        <f t="shared" ref="D12:G12" si="1">+SUM(D8:D11)</f>
        <v>80435</v>
      </c>
      <c r="E12" s="105">
        <f t="shared" si="1"/>
        <v>2844</v>
      </c>
      <c r="F12" s="105">
        <f t="shared" si="1"/>
        <v>2118293</v>
      </c>
      <c r="G12" s="105">
        <f t="shared" si="1"/>
        <v>10899</v>
      </c>
      <c r="H12" s="104">
        <f t="shared" si="0"/>
        <v>2129192</v>
      </c>
    </row>
    <row r="15" spans="1:16">
      <c r="B15" s="73" t="s">
        <v>102</v>
      </c>
      <c r="C15" s="73" t="s">
        <v>111</v>
      </c>
      <c r="D15" s="73" t="s">
        <v>112</v>
      </c>
      <c r="E15" s="73" t="s">
        <v>113</v>
      </c>
      <c r="F15" s="73" t="s">
        <v>104</v>
      </c>
      <c r="G15" s="73" t="s">
        <v>105</v>
      </c>
      <c r="H15" s="73" t="s">
        <v>40</v>
      </c>
    </row>
    <row r="16" spans="1:16">
      <c r="B16" s="74" t="s">
        <v>114</v>
      </c>
      <c r="C16" s="77">
        <f>(C8/C$12)*100</f>
        <v>7.3165590015596944</v>
      </c>
      <c r="D16" s="77">
        <f t="shared" ref="D16:H16" si="2">(D8/D$12)*100</f>
        <v>22.727668303599181</v>
      </c>
      <c r="E16" s="77">
        <f t="shared" si="2"/>
        <v>90.611814345991561</v>
      </c>
      <c r="F16" s="77">
        <f t="shared" si="2"/>
        <v>8.0135750814452962</v>
      </c>
      <c r="G16" s="77">
        <f t="shared" si="2"/>
        <v>97.797963115882197</v>
      </c>
      <c r="H16" s="77">
        <f t="shared" si="2"/>
        <v>8.4731672859939362</v>
      </c>
    </row>
    <row r="17" spans="2:10">
      <c r="B17" s="74" t="s">
        <v>108</v>
      </c>
      <c r="C17" s="77">
        <f t="shared" ref="C17:H20" si="3">(C9/C$12)*100</f>
        <v>22.113754499969044</v>
      </c>
      <c r="D17" s="77">
        <f t="shared" si="3"/>
        <v>2.2017778330328834</v>
      </c>
      <c r="E17" s="77">
        <f t="shared" si="3"/>
        <v>0.35161744022503516</v>
      </c>
      <c r="F17" s="77">
        <f t="shared" si="3"/>
        <v>21.328447008983176</v>
      </c>
      <c r="G17" s="77">
        <f t="shared" si="3"/>
        <v>0.27525461051472616</v>
      </c>
      <c r="H17" s="77">
        <f t="shared" si="3"/>
        <v>21.220679018143972</v>
      </c>
    </row>
    <row r="18" spans="2:10" ht="23.25" thickBot="1">
      <c r="B18" s="75" t="s">
        <v>115</v>
      </c>
      <c r="C18" s="77">
        <f t="shared" si="3"/>
        <v>35.090028864666287</v>
      </c>
      <c r="D18" s="77">
        <f t="shared" si="3"/>
        <v>6.7134953689314353E-2</v>
      </c>
      <c r="E18" s="77">
        <f t="shared" si="3"/>
        <v>0.14064697609001406</v>
      </c>
      <c r="F18" s="77">
        <f t="shared" si="3"/>
        <v>33.71323041713304</v>
      </c>
      <c r="G18" s="77">
        <f t="shared" si="3"/>
        <v>0</v>
      </c>
      <c r="H18" s="77">
        <f t="shared" si="3"/>
        <v>33.540657676714922</v>
      </c>
    </row>
    <row r="19" spans="2:10" ht="12" thickTop="1">
      <c r="B19" s="74" t="s">
        <v>110</v>
      </c>
      <c r="C19" s="77">
        <f t="shared" si="3"/>
        <v>35.479657633804976</v>
      </c>
      <c r="D19" s="77">
        <f t="shared" si="3"/>
        <v>75.003418909678615</v>
      </c>
      <c r="E19" s="77">
        <f t="shared" si="3"/>
        <v>8.8959212376933898</v>
      </c>
      <c r="F19" s="77">
        <f t="shared" si="3"/>
        <v>36.944747492438488</v>
      </c>
      <c r="G19" s="77">
        <f t="shared" si="3"/>
        <v>1.9267822736030826</v>
      </c>
      <c r="H19" s="77">
        <f t="shared" si="3"/>
        <v>36.765496019147172</v>
      </c>
    </row>
    <row r="20" spans="2:10">
      <c r="B20" s="76" t="s">
        <v>40</v>
      </c>
      <c r="C20" s="78">
        <f>(C12/C$12)*100</f>
        <v>100</v>
      </c>
      <c r="D20" s="77">
        <f t="shared" si="3"/>
        <v>100</v>
      </c>
      <c r="E20" s="77">
        <f t="shared" si="3"/>
        <v>100</v>
      </c>
      <c r="F20" s="77">
        <f t="shared" si="3"/>
        <v>100</v>
      </c>
      <c r="G20" s="77">
        <f t="shared" si="3"/>
        <v>100</v>
      </c>
      <c r="H20" s="77">
        <f t="shared" si="3"/>
        <v>100</v>
      </c>
    </row>
    <row r="22" spans="2:10">
      <c r="C22" s="79"/>
      <c r="D22" s="79"/>
      <c r="E22" s="79"/>
      <c r="F22" s="79"/>
      <c r="G22" s="79"/>
      <c r="J22" s="69" t="s">
        <v>116</v>
      </c>
    </row>
    <row r="23" spans="2:10">
      <c r="C23" s="79"/>
      <c r="D23" s="79"/>
      <c r="E23" s="79"/>
      <c r="F23" s="79"/>
      <c r="G23" s="79"/>
    </row>
    <row r="24" spans="2:10">
      <c r="C24" s="79"/>
      <c r="D24" s="79"/>
      <c r="E24" s="79"/>
      <c r="F24" s="79"/>
      <c r="G24" s="79"/>
    </row>
    <row r="25" spans="2:10">
      <c r="C25" s="79"/>
      <c r="D25" s="79"/>
      <c r="E25" s="79"/>
      <c r="F25" s="79"/>
      <c r="G25" s="79"/>
    </row>
    <row r="27" spans="2:10">
      <c r="C27" s="86"/>
      <c r="D27" s="86"/>
      <c r="E27" s="86"/>
      <c r="F27" s="86"/>
      <c r="G27" s="86"/>
    </row>
    <row r="28" spans="2:10">
      <c r="C28" s="86"/>
      <c r="D28" s="86"/>
      <c r="G28" s="86"/>
    </row>
    <row r="29" spans="2:10">
      <c r="C29" s="86"/>
      <c r="D29" s="86"/>
      <c r="E29" s="86"/>
      <c r="F29" s="86"/>
      <c r="G29" s="86"/>
    </row>
    <row r="30" spans="2:10">
      <c r="C30" s="86"/>
      <c r="D30" s="86"/>
      <c r="G30" s="86"/>
    </row>
    <row r="31" spans="2:10">
      <c r="C31" s="86"/>
      <c r="G31" s="86"/>
    </row>
    <row r="32" spans="2:10">
      <c r="C32" s="86"/>
      <c r="D32" s="86"/>
      <c r="E32" s="86"/>
      <c r="F32" s="86"/>
      <c r="G32" s="86"/>
    </row>
    <row r="33" spans="3:7">
      <c r="C33" s="86"/>
      <c r="D33" s="86"/>
      <c r="G33" s="86"/>
    </row>
    <row r="34" spans="3:7">
      <c r="C34" s="86"/>
      <c r="G34" s="86"/>
    </row>
    <row r="37" spans="3:7">
      <c r="C37" s="86"/>
      <c r="D37" s="86"/>
      <c r="E37" s="86"/>
      <c r="F37" s="86"/>
      <c r="G37" s="86"/>
    </row>
  </sheetData>
  <mergeCells count="2">
    <mergeCell ref="B1:H2"/>
    <mergeCell ref="J7:P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EBE8-410F-438B-AD82-069C5A7C193B}">
  <sheetPr>
    <tabColor theme="6"/>
  </sheetPr>
  <dimension ref="B1:H65"/>
  <sheetViews>
    <sheetView showGridLines="0" workbookViewId="0">
      <selection activeCell="Q34" sqref="Q34"/>
    </sheetView>
  </sheetViews>
  <sheetFormatPr defaultColWidth="11.42578125" defaultRowHeight="11.25"/>
  <cols>
    <col min="1" max="1" width="4.5703125" style="69" customWidth="1"/>
    <col min="2" max="2" width="28.42578125" style="154" bestFit="1" customWidth="1"/>
    <col min="3" max="16384" width="11.42578125" style="69"/>
  </cols>
  <sheetData>
    <row r="1" spans="2:8" ht="15">
      <c r="B1" s="126"/>
    </row>
    <row r="2" spans="2:8" ht="15">
      <c r="B2" s="127"/>
    </row>
    <row r="3" spans="2:8" ht="15">
      <c r="B3" s="128" t="s">
        <v>117</v>
      </c>
    </row>
    <row r="4" spans="2:8">
      <c r="B4" s="69"/>
    </row>
    <row r="5" spans="2:8">
      <c r="B5" s="129" t="s">
        <v>118</v>
      </c>
      <c r="C5" s="130" t="s">
        <v>111</v>
      </c>
      <c r="D5" s="130" t="s">
        <v>112</v>
      </c>
      <c r="E5" s="130" t="s">
        <v>113</v>
      </c>
      <c r="F5" s="130" t="s">
        <v>104</v>
      </c>
      <c r="G5" s="130" t="s">
        <v>119</v>
      </c>
      <c r="H5" s="130" t="s">
        <v>40</v>
      </c>
    </row>
    <row r="6" spans="2:8">
      <c r="B6" s="131" t="s">
        <v>120</v>
      </c>
      <c r="C6" s="132">
        <v>714087</v>
      </c>
      <c r="D6" s="133">
        <v>54</v>
      </c>
      <c r="E6" s="133">
        <v>4</v>
      </c>
      <c r="F6" s="132">
        <f>+SUM(C6:E6)</f>
        <v>714145</v>
      </c>
      <c r="G6" s="133">
        <v>0</v>
      </c>
      <c r="H6" s="134">
        <f>F6+G6</f>
        <v>714145</v>
      </c>
    </row>
    <row r="7" spans="2:8" ht="12" thickBot="1">
      <c r="B7" s="135" t="s">
        <v>121</v>
      </c>
      <c r="C7" s="136">
        <f t="shared" ref="C7:H7" si="0">+(C6/C16)*100</f>
        <v>35.090028864666287</v>
      </c>
      <c r="D7" s="136">
        <f t="shared" si="0"/>
        <v>6.7134953689314353E-2</v>
      </c>
      <c r="E7" s="136">
        <f t="shared" si="0"/>
        <v>0.14064697609001406</v>
      </c>
      <c r="F7" s="136">
        <f t="shared" si="0"/>
        <v>33.71323041713304</v>
      </c>
      <c r="G7" s="136">
        <f t="shared" si="0"/>
        <v>0</v>
      </c>
      <c r="H7" s="136">
        <f t="shared" si="0"/>
        <v>33.540657676714922</v>
      </c>
    </row>
    <row r="8" spans="2:8">
      <c r="B8" s="131" t="s">
        <v>122</v>
      </c>
      <c r="C8" s="132">
        <v>722016</v>
      </c>
      <c r="D8" s="132">
        <v>60329</v>
      </c>
      <c r="E8" s="133">
        <v>253</v>
      </c>
      <c r="F8" s="132">
        <f>+SUM(C8:E8)</f>
        <v>782598</v>
      </c>
      <c r="G8" s="133">
        <v>210</v>
      </c>
      <c r="H8" s="134">
        <f>+SUM(F8:G8)</f>
        <v>782808</v>
      </c>
    </row>
    <row r="9" spans="2:8" ht="12" thickBot="1">
      <c r="B9" s="135" t="s">
        <v>123</v>
      </c>
      <c r="C9" s="136">
        <f t="shared" ref="C9:H9" si="1">+(C8/C16)*100</f>
        <v>35.479657633804976</v>
      </c>
      <c r="D9" s="136">
        <f t="shared" si="1"/>
        <v>75.003418909678615</v>
      </c>
      <c r="E9" s="136">
        <f t="shared" si="1"/>
        <v>8.8959212376933898</v>
      </c>
      <c r="F9" s="136">
        <f t="shared" si="1"/>
        <v>36.944747492438488</v>
      </c>
      <c r="G9" s="136">
        <f t="shared" si="1"/>
        <v>1.9267822736030826</v>
      </c>
      <c r="H9" s="136">
        <f t="shared" si="1"/>
        <v>36.765496019147172</v>
      </c>
    </row>
    <row r="10" spans="2:8">
      <c r="B10" s="131" t="s">
        <v>124</v>
      </c>
      <c r="C10" s="132">
        <v>450018</v>
      </c>
      <c r="D10" s="132">
        <v>1771</v>
      </c>
      <c r="E10" s="133">
        <v>10</v>
      </c>
      <c r="F10" s="132">
        <f>+SUM(C10:E10)</f>
        <v>451799</v>
      </c>
      <c r="G10" s="133">
        <v>30</v>
      </c>
      <c r="H10" s="134">
        <f>+SUM(F10:G10)</f>
        <v>451829</v>
      </c>
    </row>
    <row r="11" spans="2:8" ht="12" thickBot="1">
      <c r="B11" s="135" t="s">
        <v>123</v>
      </c>
      <c r="C11" s="136">
        <f t="shared" ref="C11:H11" si="2">+(C10/C16)*100</f>
        <v>22.113754499969044</v>
      </c>
      <c r="D11" s="136">
        <f t="shared" si="2"/>
        <v>2.2017778330328834</v>
      </c>
      <c r="E11" s="136">
        <f t="shared" si="2"/>
        <v>0.35161744022503516</v>
      </c>
      <c r="F11" s="136">
        <f t="shared" si="2"/>
        <v>21.328447008983176</v>
      </c>
      <c r="G11" s="136">
        <f t="shared" si="2"/>
        <v>0.27525461051472616</v>
      </c>
      <c r="H11" s="136">
        <f t="shared" si="2"/>
        <v>21.220679018143972</v>
      </c>
    </row>
    <row r="12" spans="2:8">
      <c r="B12" s="131" t="s">
        <v>125</v>
      </c>
      <c r="C12" s="132">
        <v>136981</v>
      </c>
      <c r="D12" s="132">
        <v>17541</v>
      </c>
      <c r="E12" s="132">
        <v>2536</v>
      </c>
      <c r="F12" s="132">
        <f>+SUM(C12:E12)</f>
        <v>157058</v>
      </c>
      <c r="G12" s="132">
        <v>10165</v>
      </c>
      <c r="H12" s="134">
        <f>+SUM(F12:G12)</f>
        <v>167223</v>
      </c>
    </row>
    <row r="13" spans="2:8" ht="12" thickBot="1">
      <c r="B13" s="135" t="s">
        <v>123</v>
      </c>
      <c r="C13" s="136">
        <f t="shared" ref="C13:H13" si="3">+(C12/C16)*100</f>
        <v>6.731206763196715</v>
      </c>
      <c r="D13" s="136">
        <f t="shared" si="3"/>
        <v>21.807670790078944</v>
      </c>
      <c r="E13" s="136">
        <f t="shared" si="3"/>
        <v>89.170182841068907</v>
      </c>
      <c r="F13" s="136">
        <f t="shared" si="3"/>
        <v>7.4143661901351701</v>
      </c>
      <c r="G13" s="136">
        <f t="shared" si="3"/>
        <v>93.265437196073037</v>
      </c>
      <c r="H13" s="136">
        <f t="shared" si="3"/>
        <v>7.853824361541843</v>
      </c>
    </row>
    <row r="14" spans="2:8">
      <c r="B14" s="131" t="s">
        <v>126</v>
      </c>
      <c r="C14" s="137">
        <f>+C16-C6-C8-C10-C12</f>
        <v>11912</v>
      </c>
      <c r="D14" s="137">
        <f>+D16-D6-D8-D10-D12</f>
        <v>740</v>
      </c>
      <c r="E14" s="137">
        <f>+E16-E6-E8-E10-E12</f>
        <v>41</v>
      </c>
      <c r="F14" s="137">
        <f>+F16-F6-F8-F10-F12</f>
        <v>12693</v>
      </c>
      <c r="G14" s="137">
        <f>+G16-G6-G8-G10-G12</f>
        <v>494</v>
      </c>
      <c r="H14" s="134">
        <f>+SUM(F14:G14)</f>
        <v>13187</v>
      </c>
    </row>
    <row r="15" spans="2:8" ht="12" thickBot="1">
      <c r="B15" s="135" t="s">
        <v>123</v>
      </c>
      <c r="C15" s="136">
        <f t="shared" ref="C15:H15" si="4">+(C14/C16)*100</f>
        <v>0.58535223836297934</v>
      </c>
      <c r="D15" s="136">
        <f t="shared" si="4"/>
        <v>0.91999751352023384</v>
      </c>
      <c r="E15" s="136">
        <f t="shared" si="4"/>
        <v>1.4416315049226442</v>
      </c>
      <c r="F15" s="136">
        <f t="shared" si="4"/>
        <v>0.59920889131012567</v>
      </c>
      <c r="G15" s="136">
        <f t="shared" si="4"/>
        <v>4.5325259198091574</v>
      </c>
      <c r="H15" s="136">
        <f t="shared" si="4"/>
        <v>0.6193429244520926</v>
      </c>
    </row>
    <row r="16" spans="2:8">
      <c r="B16" s="138" t="s">
        <v>40</v>
      </c>
      <c r="C16" s="139">
        <v>2035014</v>
      </c>
      <c r="D16" s="139">
        <v>80435</v>
      </c>
      <c r="E16" s="139">
        <v>2844</v>
      </c>
      <c r="F16" s="139">
        <f>+SUM(C16:E16)</f>
        <v>2118293</v>
      </c>
      <c r="G16" s="139">
        <v>10899</v>
      </c>
      <c r="H16" s="139">
        <f>+F16+G16</f>
        <v>2129192</v>
      </c>
    </row>
    <row r="17" spans="2:8" ht="12" thickBot="1">
      <c r="B17" s="140" t="s">
        <v>123</v>
      </c>
      <c r="C17" s="141" t="s">
        <v>19</v>
      </c>
      <c r="D17" s="141" t="s">
        <v>19</v>
      </c>
      <c r="E17" s="141" t="s">
        <v>19</v>
      </c>
      <c r="F17" s="141" t="s">
        <v>19</v>
      </c>
      <c r="G17" s="141" t="s">
        <v>19</v>
      </c>
      <c r="H17" s="141" t="s">
        <v>19</v>
      </c>
    </row>
    <row r="18" spans="2:8">
      <c r="B18" s="69"/>
      <c r="C18" s="142"/>
      <c r="D18" s="142"/>
      <c r="E18" s="142"/>
      <c r="F18" s="142"/>
    </row>
    <row r="19" spans="2:8">
      <c r="B19" s="143" t="s">
        <v>127</v>
      </c>
    </row>
    <row r="20" spans="2:8">
      <c r="B20" s="143" t="s">
        <v>77</v>
      </c>
    </row>
    <row r="21" spans="2:8">
      <c r="B21" s="143" t="s">
        <v>128</v>
      </c>
    </row>
    <row r="24" spans="2:8" ht="15">
      <c r="B24" s="144" t="s">
        <v>129</v>
      </c>
    </row>
    <row r="26" spans="2:8" ht="22.5">
      <c r="B26" s="145" t="s">
        <v>130</v>
      </c>
      <c r="C26" s="129" t="s">
        <v>131</v>
      </c>
      <c r="D26" s="129" t="s">
        <v>103</v>
      </c>
      <c r="E26" s="129" t="s">
        <v>4</v>
      </c>
      <c r="F26" s="129" t="s">
        <v>104</v>
      </c>
      <c r="G26" s="129" t="s">
        <v>105</v>
      </c>
      <c r="H26" s="129" t="s">
        <v>40</v>
      </c>
    </row>
    <row r="27" spans="2:8">
      <c r="B27" s="146" t="s">
        <v>132</v>
      </c>
      <c r="C27" s="134">
        <v>1434203</v>
      </c>
      <c r="D27" s="134">
        <v>10712</v>
      </c>
      <c r="E27" s="134">
        <v>138</v>
      </c>
      <c r="F27" s="147">
        <v>1445053</v>
      </c>
      <c r="G27" s="134">
        <v>293</v>
      </c>
      <c r="H27" s="134">
        <f>+F27+G27</f>
        <v>1445346</v>
      </c>
    </row>
    <row r="28" spans="2:8" ht="12" thickBot="1">
      <c r="B28" s="148" t="s">
        <v>14</v>
      </c>
      <c r="C28" s="149">
        <f>+C27*100/$C$63</f>
        <v>70.476459575137227</v>
      </c>
      <c r="D28" s="149">
        <f>+D27*100/$D$63</f>
        <v>13.317585628146951</v>
      </c>
      <c r="E28" s="149">
        <f>+E27*100/$E$63</f>
        <v>4.852320675105485</v>
      </c>
      <c r="F28" s="150">
        <f>+F27*100/$F$63</f>
        <v>68.217934380058622</v>
      </c>
      <c r="G28" s="149">
        <f>+G27*100/$G$63</f>
        <v>2.6888134348903368</v>
      </c>
      <c r="H28" s="149">
        <f>+H27*100/$H$63</f>
        <v>67.8825616925905</v>
      </c>
    </row>
    <row r="29" spans="2:8">
      <c r="B29" s="146" t="s">
        <v>133</v>
      </c>
      <c r="C29" s="134">
        <v>299478</v>
      </c>
      <c r="D29" s="134">
        <v>40443</v>
      </c>
      <c r="E29" s="134">
        <v>1714</v>
      </c>
      <c r="F29" s="147">
        <v>341635</v>
      </c>
      <c r="G29" s="134">
        <v>6401</v>
      </c>
      <c r="H29" s="134">
        <v>348036</v>
      </c>
    </row>
    <row r="30" spans="2:8" ht="12" thickBot="1">
      <c r="B30" s="148" t="s">
        <v>14</v>
      </c>
      <c r="C30" s="149">
        <f>+C29*100/$C$63</f>
        <v>14.716291320435772</v>
      </c>
      <c r="D30" s="149">
        <f>+D29*100/$D$63</f>
        <v>50.280350593647043</v>
      </c>
      <c r="E30" s="149">
        <f>+E29*100/$E$63</f>
        <v>60.267229254571028</v>
      </c>
      <c r="F30" s="150">
        <f>+F29*100/$F$63</f>
        <v>16.127874902810714</v>
      </c>
      <c r="G30" s="149">
        <f>+G29*100/$G$63</f>
        <v>58.740937872809027</v>
      </c>
      <c r="H30" s="149">
        <f>+H29*100/$H$63</f>
        <v>16.345965077733933</v>
      </c>
    </row>
    <row r="31" spans="2:8">
      <c r="B31" s="146" t="s">
        <v>134</v>
      </c>
      <c r="C31" s="134">
        <v>220147</v>
      </c>
      <c r="D31" s="134">
        <v>18976</v>
      </c>
      <c r="E31" s="134">
        <v>441</v>
      </c>
      <c r="F31" s="147">
        <v>239564</v>
      </c>
      <c r="G31" s="134">
        <v>1017</v>
      </c>
      <c r="H31" s="134">
        <v>240581</v>
      </c>
    </row>
    <row r="32" spans="2:8" ht="12" thickBot="1">
      <c r="B32" s="148" t="s">
        <v>14</v>
      </c>
      <c r="C32" s="149">
        <f>+C31*100/$C$63</f>
        <v>10.817981238421433</v>
      </c>
      <c r="D32" s="149">
        <f>+D31*100/$D$63</f>
        <v>23.591720022378318</v>
      </c>
      <c r="E32" s="149">
        <f>+E31*100/$E$63</f>
        <v>15.50632911392405</v>
      </c>
      <c r="F32" s="150">
        <f>+F31*100/$F$63</f>
        <v>11.309316150912364</v>
      </c>
      <c r="G32" s="149">
        <f>+G31*100/$G$63</f>
        <v>9.3328439019913745</v>
      </c>
      <c r="H32" s="149">
        <f>+H31*100/$H$63</f>
        <v>11.299200727414139</v>
      </c>
    </row>
    <row r="33" spans="2:8">
      <c r="B33" s="146" t="s">
        <v>135</v>
      </c>
      <c r="C33" s="134">
        <v>57807</v>
      </c>
      <c r="D33" s="134">
        <v>7049</v>
      </c>
      <c r="E33" s="134">
        <v>266</v>
      </c>
      <c r="F33" s="147">
        <v>65122</v>
      </c>
      <c r="G33" s="134">
        <v>936</v>
      </c>
      <c r="H33" s="134">
        <v>66058</v>
      </c>
    </row>
    <row r="34" spans="2:8" ht="12" thickBot="1">
      <c r="B34" s="148" t="s">
        <v>14</v>
      </c>
      <c r="C34" s="149">
        <f>+C33*100/$C$63</f>
        <v>2.8406248617942911</v>
      </c>
      <c r="D34" s="149">
        <f>+D33*100/$D$63</f>
        <v>8.7635979362217942</v>
      </c>
      <c r="E34" s="149">
        <f>+E33*100/$E$63</f>
        <v>9.3530239099859358</v>
      </c>
      <c r="F34" s="150">
        <f>+F33*100/$F$63</f>
        <v>3.0742736236651371</v>
      </c>
      <c r="G34" s="149">
        <f>+G33*100/$G$63</f>
        <v>8.5895200513902914</v>
      </c>
      <c r="H34" s="149">
        <f>+H33*100/$H$63</f>
        <v>3.1025002043034284</v>
      </c>
    </row>
    <row r="35" spans="2:8">
      <c r="B35" s="146" t="s">
        <v>136</v>
      </c>
      <c r="C35" s="134">
        <v>11964</v>
      </c>
      <c r="D35" s="134">
        <v>2706</v>
      </c>
      <c r="E35" s="134">
        <v>268</v>
      </c>
      <c r="F35" s="147">
        <v>14938</v>
      </c>
      <c r="G35" s="134">
        <v>2099</v>
      </c>
      <c r="H35" s="134">
        <v>17037</v>
      </c>
    </row>
    <row r="36" spans="2:8" ht="12" thickBot="1">
      <c r="B36" s="148" t="s">
        <v>14</v>
      </c>
      <c r="C36" s="149">
        <f>+C35*100/$C$63</f>
        <v>0.58790865892550892</v>
      </c>
      <c r="D36" s="149">
        <f>+D35*100/$D$63</f>
        <v>3.3642071237645306</v>
      </c>
      <c r="E36" s="149">
        <f>+E35*100/$E$63</f>
        <v>9.423347398030943</v>
      </c>
      <c r="F36" s="150">
        <f>+F35*100/$F$63</f>
        <v>0.70519178450154818</v>
      </c>
      <c r="G36" s="149">
        <f>+G35*100/$G$63</f>
        <v>19.262182251995963</v>
      </c>
      <c r="H36" s="149">
        <f>+H35*100/$H$63</f>
        <v>0.80016494566468122</v>
      </c>
    </row>
    <row r="37" spans="2:8">
      <c r="B37" s="146" t="s">
        <v>137</v>
      </c>
      <c r="C37" s="134">
        <v>2914</v>
      </c>
      <c r="D37" s="134">
        <v>192</v>
      </c>
      <c r="E37" s="134">
        <v>2</v>
      </c>
      <c r="F37" s="147">
        <v>3108</v>
      </c>
      <c r="G37" s="134">
        <v>16</v>
      </c>
      <c r="H37" s="134">
        <v>3124</v>
      </c>
    </row>
    <row r="38" spans="2:8" ht="12" thickBot="1">
      <c r="B38" s="148" t="s">
        <v>14</v>
      </c>
      <c r="C38" s="149">
        <f>+C37*100/$C$63</f>
        <v>0.14319339954103419</v>
      </c>
      <c r="D38" s="149">
        <f>+D37*100/$D$63</f>
        <v>0.23870205756200658</v>
      </c>
      <c r="E38" s="149">
        <f>+E37*100/$E$63</f>
        <v>7.0323488045007029E-2</v>
      </c>
      <c r="F38" s="150">
        <f>+F37*100/$F$63</f>
        <v>0.14672218946517684</v>
      </c>
      <c r="G38" s="149">
        <f>+G37*100/$G$63</f>
        <v>0.14682940258786822</v>
      </c>
      <c r="H38" s="149">
        <f>+H37*100/$H$63</f>
        <v>0.1467227381731798</v>
      </c>
    </row>
    <row r="39" spans="2:8">
      <c r="B39" s="146" t="s">
        <v>138</v>
      </c>
      <c r="C39" s="134">
        <v>1945</v>
      </c>
      <c r="D39" s="134">
        <v>55</v>
      </c>
      <c r="E39" s="134">
        <v>2</v>
      </c>
      <c r="F39" s="147">
        <v>2002</v>
      </c>
      <c r="G39" s="134">
        <v>41</v>
      </c>
      <c r="H39" s="134">
        <v>2043</v>
      </c>
    </row>
    <row r="40" spans="2:8" ht="12" thickBot="1">
      <c r="B40" s="148" t="s">
        <v>14</v>
      </c>
      <c r="C40" s="149">
        <f>+C39*100/$C$63</f>
        <v>9.5576925911911984E-2</v>
      </c>
      <c r="D40" s="149">
        <f>+D39*100/$D$63</f>
        <v>6.83781935724498E-2</v>
      </c>
      <c r="E40" s="149">
        <f>+E39*100/$E$63</f>
        <v>7.0323488045007029E-2</v>
      </c>
      <c r="F40" s="150">
        <f>+F39*100/$F$63</f>
        <v>9.45102391600013E-2</v>
      </c>
      <c r="G40" s="149">
        <f>+G39*100/$G$63</f>
        <v>0.37625034413141234</v>
      </c>
      <c r="H40" s="149">
        <f>+H39*100/$H$63</f>
        <v>9.5952161999938002E-2</v>
      </c>
    </row>
    <row r="41" spans="2:8">
      <c r="B41" s="146" t="s">
        <v>139</v>
      </c>
      <c r="C41" s="134">
        <v>1727</v>
      </c>
      <c r="D41" s="134">
        <v>191</v>
      </c>
      <c r="E41" s="134">
        <v>7</v>
      </c>
      <c r="F41" s="147">
        <v>1925</v>
      </c>
      <c r="G41" s="134">
        <v>37</v>
      </c>
      <c r="H41" s="134">
        <v>1962</v>
      </c>
    </row>
    <row r="42" spans="2:8" ht="12" thickBot="1">
      <c r="B42" s="148" t="s">
        <v>14</v>
      </c>
      <c r="C42" s="149">
        <f>+C41*100/$C$63</f>
        <v>8.4864447840551152E-2</v>
      </c>
      <c r="D42" s="149">
        <f>+D41*100/$D$63</f>
        <v>0.23745881767887114</v>
      </c>
      <c r="E42" s="149">
        <f>+E41*100/$E$63</f>
        <v>0.24613220815752462</v>
      </c>
      <c r="F42" s="150">
        <f>+F41*100/$F$63</f>
        <v>9.0875229961539711E-2</v>
      </c>
      <c r="G42" s="149">
        <f>+G41*100/$G$63</f>
        <v>0.33954299348444528</v>
      </c>
      <c r="H42" s="149">
        <f>+H41*100/$H$63</f>
        <v>9.2147891259852358E-2</v>
      </c>
    </row>
    <row r="43" spans="2:8">
      <c r="B43" s="146" t="s">
        <v>140</v>
      </c>
      <c r="C43" s="134">
        <v>1601</v>
      </c>
      <c r="D43" s="134">
        <v>41</v>
      </c>
      <c r="E43" s="134">
        <v>1</v>
      </c>
      <c r="F43" s="147">
        <v>1643</v>
      </c>
      <c r="G43" s="134">
        <v>2</v>
      </c>
      <c r="H43" s="134">
        <v>1645</v>
      </c>
    </row>
    <row r="44" spans="2:8" ht="12" thickBot="1">
      <c r="B44" s="148" t="s">
        <v>14</v>
      </c>
      <c r="C44" s="149">
        <f>+C43*100/$C$63</f>
        <v>7.8672832074535265E-2</v>
      </c>
      <c r="D44" s="149">
        <f>+D43*100/$D$63</f>
        <v>5.0972835208553488E-2</v>
      </c>
      <c r="E44" s="149">
        <f>+E43*100/$E$63</f>
        <v>3.5161744022503515E-2</v>
      </c>
      <c r="F44" s="150">
        <f>+F43*100/$F$63</f>
        <v>7.7562598871070004E-2</v>
      </c>
      <c r="G44" s="149">
        <f>+G43*100/$G$63</f>
        <v>1.8353675323483528E-2</v>
      </c>
      <c r="H44" s="149">
        <f>+H43*100/$H$63</f>
        <v>7.7259572437541862E-2</v>
      </c>
    </row>
    <row r="45" spans="2:8">
      <c r="B45" s="146" t="s">
        <v>141</v>
      </c>
      <c r="C45" s="134">
        <v>1142</v>
      </c>
      <c r="D45" s="134">
        <v>12</v>
      </c>
      <c r="E45" s="134">
        <v>0</v>
      </c>
      <c r="F45" s="147">
        <v>1154</v>
      </c>
      <c r="G45" s="134">
        <v>1</v>
      </c>
      <c r="H45" s="134">
        <v>1155</v>
      </c>
    </row>
    <row r="46" spans="2:8" ht="12" thickBot="1">
      <c r="B46" s="148" t="s">
        <v>14</v>
      </c>
      <c r="C46" s="149">
        <f>+C45*100/$C$63</f>
        <v>5.611766035547737E-2</v>
      </c>
      <c r="D46" s="149">
        <f>+D45*100/$D$63</f>
        <v>1.4918878597625411E-2</v>
      </c>
      <c r="E46" s="149">
        <f>+E45*100/$E$63</f>
        <v>0</v>
      </c>
      <c r="F46" s="150">
        <f>+F45*100/$F$63</f>
        <v>5.4477930065255496E-2</v>
      </c>
      <c r="G46" s="149">
        <f>+G45*100/$G$63</f>
        <v>9.176837661741764E-3</v>
      </c>
      <c r="H46" s="149">
        <f>+H45*100/$H$63</f>
        <v>5.424608277529535E-2</v>
      </c>
    </row>
    <row r="47" spans="2:8">
      <c r="B47" s="146" t="s">
        <v>142</v>
      </c>
      <c r="C47" s="134">
        <v>924</v>
      </c>
      <c r="D47" s="134">
        <v>1</v>
      </c>
      <c r="E47" s="134">
        <v>0</v>
      </c>
      <c r="F47" s="147">
        <v>925</v>
      </c>
      <c r="G47" s="134">
        <v>0</v>
      </c>
      <c r="H47" s="134">
        <v>925</v>
      </c>
    </row>
    <row r="48" spans="2:8" ht="12" thickBot="1">
      <c r="B48" s="148" t="s">
        <v>14</v>
      </c>
      <c r="C48" s="149">
        <f>+C47*100/$C$63</f>
        <v>4.5405182284116538E-2</v>
      </c>
      <c r="D48" s="149">
        <f>+D47*100/$D$63</f>
        <v>1.243239883135451E-3</v>
      </c>
      <c r="E48" s="149">
        <f>+E47*100/$E$63</f>
        <v>0</v>
      </c>
      <c r="F48" s="150">
        <f>+F47*100/$F$63</f>
        <v>4.3667318293207392E-2</v>
      </c>
      <c r="G48" s="149">
        <f>+G47*100/$G$63</f>
        <v>0</v>
      </c>
      <c r="H48" s="149">
        <f>+H47*100/$H$63</f>
        <v>4.3443832525669433E-2</v>
      </c>
    </row>
    <row r="49" spans="2:8">
      <c r="B49" s="146" t="s">
        <v>143</v>
      </c>
      <c r="C49" s="134">
        <v>474</v>
      </c>
      <c r="D49" s="134">
        <v>15</v>
      </c>
      <c r="E49" s="134">
        <v>3</v>
      </c>
      <c r="F49" s="147">
        <v>492</v>
      </c>
      <c r="G49" s="134">
        <v>7</v>
      </c>
      <c r="H49" s="134">
        <v>499</v>
      </c>
    </row>
    <row r="50" spans="2:8" ht="12" thickBot="1">
      <c r="B50" s="148" t="s">
        <v>14</v>
      </c>
      <c r="C50" s="149">
        <f>+C49*100/$C$63</f>
        <v>2.3292268834059784E-2</v>
      </c>
      <c r="D50" s="149">
        <f>+D49*100/$D$63</f>
        <v>1.8648598247031765E-2</v>
      </c>
      <c r="E50" s="149">
        <f>+E49*100/$E$63</f>
        <v>0.10548523206751055</v>
      </c>
      <c r="F50" s="150">
        <f>+F49*100/$F$63</f>
        <v>2.3226292540819499E-2</v>
      </c>
      <c r="G50" s="149">
        <f>+G49*100/$G$63</f>
        <v>6.4237863632192346E-2</v>
      </c>
      <c r="H50" s="149">
        <f>+H49*100/$H$63</f>
        <v>2.3436186411144918E-2</v>
      </c>
    </row>
    <row r="51" spans="2:8">
      <c r="B51" s="146" t="s">
        <v>144</v>
      </c>
      <c r="C51" s="134">
        <v>218</v>
      </c>
      <c r="D51" s="134">
        <v>27</v>
      </c>
      <c r="E51" s="134">
        <v>2</v>
      </c>
      <c r="F51" s="147">
        <v>247</v>
      </c>
      <c r="G51" s="134">
        <v>45</v>
      </c>
      <c r="H51" s="134">
        <v>292</v>
      </c>
    </row>
    <row r="52" spans="2:8" ht="12" thickBot="1">
      <c r="B52" s="148" t="s">
        <v>14</v>
      </c>
      <c r="C52" s="149">
        <f>+C51*100/$C$63</f>
        <v>1.0712478071360828E-2</v>
      </c>
      <c r="D52" s="149">
        <f>+D51*100/$D$63</f>
        <v>3.3567476844657176E-2</v>
      </c>
      <c r="E52" s="149">
        <f>+E51*100/$E$63</f>
        <v>7.0323488045007029E-2</v>
      </c>
      <c r="F52" s="150">
        <f>+F51*100/$F$63</f>
        <v>1.1660354182078083E-2</v>
      </c>
      <c r="G52" s="149">
        <f>+G51*100/$G$63</f>
        <v>0.41295769477837935</v>
      </c>
      <c r="H52" s="149">
        <f>+H51*100/$H$63</f>
        <v>1.3714161186481595E-2</v>
      </c>
    </row>
    <row r="53" spans="2:8">
      <c r="B53" s="146" t="s">
        <v>145</v>
      </c>
      <c r="C53" s="134">
        <v>252</v>
      </c>
      <c r="D53" s="134">
        <v>3</v>
      </c>
      <c r="E53" s="134">
        <v>0</v>
      </c>
      <c r="F53" s="147">
        <v>255</v>
      </c>
      <c r="G53" s="134">
        <v>0</v>
      </c>
      <c r="H53" s="134">
        <v>255</v>
      </c>
    </row>
    <row r="54" spans="2:8" ht="12" thickBot="1">
      <c r="B54" s="148" t="s">
        <v>14</v>
      </c>
      <c r="C54" s="149">
        <f>+C53*100/$C$63</f>
        <v>1.2383231532031783E-2</v>
      </c>
      <c r="D54" s="149">
        <f>+D53*100/$D$63</f>
        <v>3.7297196494063527E-3</v>
      </c>
      <c r="E54" s="149">
        <f>+E53*100/$E$63</f>
        <v>0</v>
      </c>
      <c r="F54" s="150">
        <f>+F53*100/$F$63</f>
        <v>1.2038017475424741E-2</v>
      </c>
      <c r="G54" s="149">
        <f>+G53*100/$G$63</f>
        <v>0</v>
      </c>
      <c r="H54" s="149">
        <f>+H53*100/$H$63</f>
        <v>1.1976407885454817E-2</v>
      </c>
    </row>
    <row r="55" spans="2:8">
      <c r="B55" s="146" t="s">
        <v>146</v>
      </c>
      <c r="C55" s="134">
        <v>185</v>
      </c>
      <c r="D55" s="134">
        <v>8</v>
      </c>
      <c r="E55" s="134">
        <v>0</v>
      </c>
      <c r="F55" s="147">
        <v>193</v>
      </c>
      <c r="G55" s="134">
        <v>2</v>
      </c>
      <c r="H55" s="134">
        <v>195</v>
      </c>
    </row>
    <row r="56" spans="2:8" ht="12" thickBot="1">
      <c r="B56" s="148" t="s">
        <v>14</v>
      </c>
      <c r="C56" s="149">
        <f>+C55*100/$C$63</f>
        <v>9.0908644183566659E-3</v>
      </c>
      <c r="D56" s="149">
        <f>+D55*100/$D$63</f>
        <v>9.9459190650836079E-3</v>
      </c>
      <c r="E56" s="149">
        <f>+E55*100/$E$63</f>
        <v>0</v>
      </c>
      <c r="F56" s="150">
        <f>+F55*100/$F$63</f>
        <v>9.1111269519881383E-3</v>
      </c>
      <c r="G56" s="149">
        <f>+G55*100/$G$63</f>
        <v>1.8353675323483528E-2</v>
      </c>
      <c r="H56" s="149">
        <f>+H55*100/$H$63</f>
        <v>9.1584295594654488E-3</v>
      </c>
    </row>
    <row r="57" spans="2:8">
      <c r="B57" s="146" t="s">
        <v>147</v>
      </c>
      <c r="C57" s="134">
        <v>21</v>
      </c>
      <c r="D57" s="134">
        <v>3</v>
      </c>
      <c r="E57" s="134">
        <v>0</v>
      </c>
      <c r="F57" s="147">
        <v>24</v>
      </c>
      <c r="G57" s="134">
        <v>0</v>
      </c>
      <c r="H57" s="134">
        <v>24</v>
      </c>
    </row>
    <row r="58" spans="2:8" ht="12" thickBot="1">
      <c r="B58" s="148" t="s">
        <v>14</v>
      </c>
      <c r="C58" s="149">
        <f>+C57*100/$C$63</f>
        <v>1.0319359610026487E-3</v>
      </c>
      <c r="D58" s="149">
        <f>+D57*100/$D$63</f>
        <v>3.7297196494063527E-3</v>
      </c>
      <c r="E58" s="149">
        <f>+E57*100/$E$63</f>
        <v>0</v>
      </c>
      <c r="F58" s="150">
        <f>+F57*100/$F$63</f>
        <v>1.1329898800399756E-3</v>
      </c>
      <c r="G58" s="149">
        <f>+G57*100/$G$63</f>
        <v>0</v>
      </c>
      <c r="H58" s="149">
        <f>+H57*100/$H$63</f>
        <v>1.1271913303957475E-3</v>
      </c>
    </row>
    <row r="59" spans="2:8">
      <c r="B59" s="146" t="s">
        <v>148</v>
      </c>
      <c r="C59" s="134">
        <v>8</v>
      </c>
      <c r="D59" s="134">
        <v>1</v>
      </c>
      <c r="E59" s="134">
        <v>0</v>
      </c>
      <c r="F59" s="147">
        <v>9</v>
      </c>
      <c r="G59" s="134">
        <v>0</v>
      </c>
      <c r="H59" s="134">
        <v>9</v>
      </c>
    </row>
    <row r="60" spans="2:8" ht="12" thickBot="1">
      <c r="B60" s="148" t="s">
        <v>14</v>
      </c>
      <c r="C60" s="149">
        <f>+C59*100/$C$63</f>
        <v>3.9311846133434234E-4</v>
      </c>
      <c r="D60" s="149">
        <f>+D59*100/$D$63</f>
        <v>1.243239883135451E-3</v>
      </c>
      <c r="E60" s="149">
        <f>+E59*100/$E$63</f>
        <v>0</v>
      </c>
      <c r="F60" s="150">
        <f>+F59*100/$F$63</f>
        <v>4.2487120501499088E-4</v>
      </c>
      <c r="G60" s="149">
        <f>+G59*100/$G$63</f>
        <v>0</v>
      </c>
      <c r="H60" s="149">
        <f>+H59*100/$H$63</f>
        <v>4.2269674889840533E-4</v>
      </c>
    </row>
    <row r="61" spans="2:8">
      <c r="B61" s="146" t="s">
        <v>149</v>
      </c>
      <c r="C61" s="134">
        <v>4</v>
      </c>
      <c r="D61" s="134">
        <v>0</v>
      </c>
      <c r="E61" s="134">
        <v>0</v>
      </c>
      <c r="F61" s="147">
        <v>4</v>
      </c>
      <c r="G61" s="134">
        <v>2</v>
      </c>
      <c r="H61" s="134">
        <v>6</v>
      </c>
    </row>
    <row r="62" spans="2:8" ht="12" thickBot="1">
      <c r="B62" s="148" t="s">
        <v>14</v>
      </c>
      <c r="C62" s="149">
        <f>+C61*100/$C$63</f>
        <v>1.9655923066717117E-4</v>
      </c>
      <c r="D62" s="149">
        <f>+D61*100/$D$63</f>
        <v>0</v>
      </c>
      <c r="E62" s="149">
        <f>+E61*100/$E$63</f>
        <v>0</v>
      </c>
      <c r="F62" s="150">
        <f>+F61*100/$F$63</f>
        <v>1.8883164667332929E-4</v>
      </c>
      <c r="G62" s="149">
        <f>+G61*100/$G$63</f>
        <v>1.8353675323483528E-2</v>
      </c>
      <c r="H62" s="149">
        <f>+H61*100/$H$63</f>
        <v>2.8179783259893687E-4</v>
      </c>
    </row>
    <row r="63" spans="2:8">
      <c r="B63" s="151" t="s">
        <v>150</v>
      </c>
      <c r="C63" s="152">
        <f t="shared" ref="C63:H63" si="5">+C27+C29+C31+C33+C35+C37+C39+C41+C43+C45+C47+C49+C51+C53+C55+C57+C59</f>
        <v>2035010</v>
      </c>
      <c r="D63" s="152">
        <f t="shared" si="5"/>
        <v>80435</v>
      </c>
      <c r="E63" s="152">
        <f t="shared" si="5"/>
        <v>2844</v>
      </c>
      <c r="F63" s="152">
        <f t="shared" si="5"/>
        <v>2118289</v>
      </c>
      <c r="G63" s="152">
        <f t="shared" si="5"/>
        <v>10897</v>
      </c>
      <c r="H63" s="152">
        <f t="shared" si="5"/>
        <v>2129186</v>
      </c>
    </row>
    <row r="64" spans="2:8">
      <c r="B64" s="153" t="s">
        <v>151</v>
      </c>
    </row>
    <row r="65" spans="2:2">
      <c r="B65" s="153" t="s">
        <v>128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AE13"/>
  <sheetViews>
    <sheetView showGridLines="0" zoomScale="85" zoomScaleNormal="85" workbookViewId="0">
      <selection activeCell="N2" sqref="N2:X2"/>
    </sheetView>
  </sheetViews>
  <sheetFormatPr defaultColWidth="10.7109375" defaultRowHeight="15"/>
  <cols>
    <col min="1" max="2" width="10.7109375" style="116"/>
    <col min="3" max="3" width="0" style="116" hidden="1" customWidth="1"/>
    <col min="4" max="6" width="12.140625" style="116" bestFit="1" customWidth="1"/>
    <col min="7" max="7" width="12.5703125" style="116" bestFit="1" customWidth="1"/>
    <col min="8" max="11" width="11.7109375" style="116" bestFit="1" customWidth="1"/>
    <col min="12" max="12" width="13.140625" style="116" bestFit="1" customWidth="1"/>
    <col min="13" max="16" width="10.7109375" style="116"/>
    <col min="17" max="22" width="5" style="116" customWidth="1"/>
    <col min="23" max="16384" width="10.7109375" style="116"/>
  </cols>
  <sheetData>
    <row r="1" spans="1:31" ht="14.25" customHeight="1" thickBot="1">
      <c r="J1" s="117"/>
    </row>
    <row r="2" spans="1:31" ht="16.5" thickTop="1">
      <c r="A2" s="118"/>
      <c r="B2" s="118"/>
      <c r="C2" s="80">
        <v>2021</v>
      </c>
      <c r="D2" s="80">
        <v>2020</v>
      </c>
      <c r="E2" s="80">
        <v>2019</v>
      </c>
      <c r="F2" s="80">
        <v>2018</v>
      </c>
      <c r="G2" s="80">
        <v>2017</v>
      </c>
      <c r="H2" s="80">
        <v>2016</v>
      </c>
      <c r="I2" s="80">
        <v>2015</v>
      </c>
      <c r="J2" s="80">
        <v>2014</v>
      </c>
      <c r="K2" s="80">
        <v>2013</v>
      </c>
      <c r="L2" s="80">
        <v>2012</v>
      </c>
      <c r="N2" s="182" t="s">
        <v>152</v>
      </c>
      <c r="O2" s="182"/>
      <c r="P2" s="182"/>
      <c r="Q2" s="182"/>
      <c r="R2" s="182"/>
      <c r="S2" s="182"/>
      <c r="T2" s="182"/>
      <c r="U2" s="182"/>
      <c r="V2" s="182"/>
      <c r="W2" s="182"/>
      <c r="X2" s="182"/>
    </row>
    <row r="3" spans="1:31" ht="25.5">
      <c r="A3" s="183" t="s">
        <v>109</v>
      </c>
      <c r="B3" s="119" t="s">
        <v>153</v>
      </c>
      <c r="C3" s="125">
        <f>+AC4</f>
        <v>702198</v>
      </c>
      <c r="D3" s="120">
        <v>556377</v>
      </c>
      <c r="E3" s="120">
        <v>1174174</v>
      </c>
      <c r="F3" s="120">
        <v>1125435</v>
      </c>
      <c r="G3" s="121">
        <v>1049762</v>
      </c>
      <c r="H3" s="121">
        <v>675384</v>
      </c>
      <c r="I3" s="121">
        <v>650679</v>
      </c>
      <c r="J3" s="121">
        <v>610407</v>
      </c>
      <c r="K3" s="121">
        <v>579887</v>
      </c>
      <c r="L3" s="121">
        <v>537601</v>
      </c>
      <c r="AC3" s="116" t="s">
        <v>154</v>
      </c>
      <c r="AD3" s="116" t="s">
        <v>155</v>
      </c>
      <c r="AE3" s="116" t="s">
        <v>150</v>
      </c>
    </row>
    <row r="4" spans="1:31" ht="25.5">
      <c r="A4" s="183"/>
      <c r="B4" s="119" t="s">
        <v>156</v>
      </c>
      <c r="C4" s="125">
        <f>+AD4</f>
        <v>11947</v>
      </c>
      <c r="D4" s="120">
        <v>627</v>
      </c>
      <c r="E4" s="120">
        <v>108</v>
      </c>
      <c r="F4" s="120">
        <v>6</v>
      </c>
      <c r="G4" s="121">
        <v>243</v>
      </c>
      <c r="H4" s="121">
        <v>3455</v>
      </c>
      <c r="I4" s="121">
        <v>1785</v>
      </c>
      <c r="J4" s="121">
        <v>685</v>
      </c>
      <c r="K4" s="121">
        <v>116</v>
      </c>
      <c r="L4" s="121"/>
      <c r="Z4" s="116" t="s">
        <v>157</v>
      </c>
      <c r="AA4" s="117">
        <v>694871</v>
      </c>
      <c r="AB4" s="117">
        <v>7327</v>
      </c>
      <c r="AC4" s="117">
        <f>+SUM(AA4:AB4)</f>
        <v>702198</v>
      </c>
      <c r="AD4" s="117">
        <f>+AE4-AC4</f>
        <v>11947</v>
      </c>
      <c r="AE4" s="1">
        <v>714145</v>
      </c>
    </row>
    <row r="5" spans="1:31" ht="25.5">
      <c r="A5" s="183" t="s">
        <v>124</v>
      </c>
      <c r="B5" s="119" t="s">
        <v>153</v>
      </c>
      <c r="C5" s="125">
        <f>+AC5</f>
        <v>384756</v>
      </c>
      <c r="D5" s="120">
        <v>311311</v>
      </c>
      <c r="E5" s="120">
        <v>312180</v>
      </c>
      <c r="F5" s="120">
        <v>281366</v>
      </c>
      <c r="G5" s="121">
        <v>222914</v>
      </c>
      <c r="H5" s="121">
        <v>300982</v>
      </c>
      <c r="I5" s="121">
        <v>297238</v>
      </c>
      <c r="J5" s="121">
        <v>245570</v>
      </c>
      <c r="K5" s="121">
        <v>222811</v>
      </c>
      <c r="L5" s="121">
        <v>205946</v>
      </c>
      <c r="Z5" s="116" t="s">
        <v>158</v>
      </c>
      <c r="AA5" s="117">
        <v>326154</v>
      </c>
      <c r="AB5" s="117">
        <v>58602</v>
      </c>
      <c r="AC5" s="117">
        <f>+SUM(AA5:AB5)</f>
        <v>384756</v>
      </c>
      <c r="AD5" s="117">
        <f t="shared" ref="AD5:AD10" si="0">+AE5-AC5</f>
        <v>67073</v>
      </c>
      <c r="AE5" s="1">
        <v>451829</v>
      </c>
    </row>
    <row r="6" spans="1:31" ht="25.5">
      <c r="A6" s="183"/>
      <c r="B6" s="119" t="s">
        <v>156</v>
      </c>
      <c r="C6" s="125">
        <f>+AD5</f>
        <v>67073</v>
      </c>
      <c r="D6" s="120">
        <v>119329</v>
      </c>
      <c r="E6" s="120">
        <v>115388</v>
      </c>
      <c r="F6" s="120">
        <v>114104</v>
      </c>
      <c r="G6" s="121">
        <v>81573</v>
      </c>
      <c r="H6" s="121">
        <v>133686</v>
      </c>
      <c r="I6" s="121">
        <v>121043</v>
      </c>
      <c r="J6" s="121">
        <v>90752</v>
      </c>
      <c r="K6" s="121">
        <v>78784</v>
      </c>
      <c r="L6" s="121">
        <v>73838</v>
      </c>
      <c r="Z6" s="116" t="s">
        <v>122</v>
      </c>
      <c r="AA6" s="117">
        <v>362279</v>
      </c>
      <c r="AB6" s="117">
        <v>143804</v>
      </c>
      <c r="AC6" s="117">
        <f>+SUM(AA6:AB6)</f>
        <v>506083</v>
      </c>
      <c r="AD6" s="117">
        <f t="shared" si="0"/>
        <v>276725</v>
      </c>
      <c r="AE6" s="1">
        <v>782808</v>
      </c>
    </row>
    <row r="7" spans="1:31" ht="25.5">
      <c r="A7" s="183" t="s">
        <v>159</v>
      </c>
      <c r="B7" s="119" t="s">
        <v>153</v>
      </c>
      <c r="C7" s="125">
        <f>+AC7+AC8+AC9+AC10</f>
        <v>92888</v>
      </c>
      <c r="D7" s="120">
        <v>58720</v>
      </c>
      <c r="E7" s="120">
        <v>68134</v>
      </c>
      <c r="F7" s="120">
        <v>61249</v>
      </c>
      <c r="G7" s="121">
        <v>100020</v>
      </c>
      <c r="H7" s="121">
        <v>235508</v>
      </c>
      <c r="I7" s="121">
        <v>241140</v>
      </c>
      <c r="J7" s="121">
        <v>274001</v>
      </c>
      <c r="K7" s="121">
        <v>275322</v>
      </c>
      <c r="L7" s="121">
        <v>221235</v>
      </c>
      <c r="M7" s="117"/>
      <c r="Z7" s="116" t="s">
        <v>160</v>
      </c>
      <c r="AA7" s="117">
        <v>57015</v>
      </c>
      <c r="AB7" s="117">
        <v>28430</v>
      </c>
      <c r="AC7" s="117">
        <f t="shared" ref="AC7:AC9" si="1">+SUM(AA7:AB7)</f>
        <v>85445</v>
      </c>
      <c r="AD7" s="117">
        <f t="shared" si="0"/>
        <v>81778</v>
      </c>
      <c r="AE7" s="1">
        <v>167223</v>
      </c>
    </row>
    <row r="8" spans="1:31" ht="25.5">
      <c r="A8" s="183"/>
      <c r="B8" s="119" t="s">
        <v>156</v>
      </c>
      <c r="C8" s="125">
        <f>+AD7+AD8+AD9+AD10</f>
        <v>87522</v>
      </c>
      <c r="D8" s="120">
        <v>111118</v>
      </c>
      <c r="E8" s="120">
        <v>122040</v>
      </c>
      <c r="F8" s="120">
        <v>123404</v>
      </c>
      <c r="G8" s="121">
        <v>107731</v>
      </c>
      <c r="H8" s="121">
        <v>388728</v>
      </c>
      <c r="I8" s="121">
        <v>379577</v>
      </c>
      <c r="J8" s="121">
        <v>379205</v>
      </c>
      <c r="K8" s="121">
        <v>364392</v>
      </c>
      <c r="L8" s="121">
        <v>309991</v>
      </c>
      <c r="M8" s="117"/>
      <c r="Z8" s="116" t="s">
        <v>161</v>
      </c>
      <c r="AA8" s="117">
        <v>4314</v>
      </c>
      <c r="AB8" s="117">
        <v>1984</v>
      </c>
      <c r="AC8" s="117">
        <f t="shared" si="1"/>
        <v>6298</v>
      </c>
      <c r="AD8" s="117">
        <f t="shared" si="0"/>
        <v>3711</v>
      </c>
      <c r="AE8" s="1">
        <v>10009</v>
      </c>
    </row>
    <row r="9" spans="1:31" ht="25.5">
      <c r="A9" s="183" t="s">
        <v>162</v>
      </c>
      <c r="B9" s="119" t="s">
        <v>153</v>
      </c>
      <c r="C9" s="125">
        <f>+AC6</f>
        <v>506083</v>
      </c>
      <c r="D9" s="120">
        <v>267673</v>
      </c>
      <c r="E9" s="120">
        <v>257127</v>
      </c>
      <c r="F9" s="120">
        <v>213164</v>
      </c>
      <c r="G9" s="121">
        <v>142324</v>
      </c>
      <c r="H9" s="121"/>
      <c r="I9" s="121"/>
      <c r="J9" s="121"/>
      <c r="K9" s="121"/>
      <c r="L9" s="121"/>
      <c r="M9" s="117"/>
      <c r="Z9" s="116" t="s">
        <v>163</v>
      </c>
      <c r="AA9" s="117">
        <v>712</v>
      </c>
      <c r="AB9" s="117">
        <v>433</v>
      </c>
      <c r="AC9" s="117">
        <f t="shared" si="1"/>
        <v>1145</v>
      </c>
      <c r="AD9" s="117">
        <f t="shared" si="0"/>
        <v>2027</v>
      </c>
      <c r="AE9" s="1">
        <v>3172</v>
      </c>
    </row>
    <row r="10" spans="1:31" ht="25.5">
      <c r="A10" s="183"/>
      <c r="B10" s="119" t="s">
        <v>156</v>
      </c>
      <c r="C10" s="125">
        <f>+AD6</f>
        <v>276725</v>
      </c>
      <c r="D10" s="120">
        <v>363745</v>
      </c>
      <c r="E10" s="120">
        <v>337630</v>
      </c>
      <c r="F10" s="120">
        <v>302435</v>
      </c>
      <c r="G10" s="121">
        <v>204262</v>
      </c>
      <c r="H10" s="121"/>
      <c r="I10" s="121"/>
      <c r="J10" s="121"/>
      <c r="K10" s="121"/>
      <c r="L10" s="121"/>
      <c r="Z10" s="116" t="s">
        <v>164</v>
      </c>
      <c r="AA10" s="117">
        <v>1</v>
      </c>
      <c r="AB10" s="117">
        <v>1</v>
      </c>
      <c r="AC10" s="117"/>
      <c r="AD10" s="117">
        <f t="shared" si="0"/>
        <v>6</v>
      </c>
      <c r="AE10" s="1">
        <v>6</v>
      </c>
    </row>
    <row r="11" spans="1:31">
      <c r="A11" s="122" t="s">
        <v>116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4"/>
    </row>
    <row r="12" spans="1:31">
      <c r="L12" s="117"/>
    </row>
    <row r="13" spans="1:31">
      <c r="L13" s="117"/>
    </row>
  </sheetData>
  <mergeCells count="5">
    <mergeCell ref="N2:X2"/>
    <mergeCell ref="A3:A4"/>
    <mergeCell ref="A5:A6"/>
    <mergeCell ref="A7:A8"/>
    <mergeCell ref="A9:A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7b8674-7355-4a04-85a6-65e9026489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86C683703B9442ABEE0658AE5198E2" ma:contentTypeVersion="12" ma:contentTypeDescription="Crear nuevo documento." ma:contentTypeScope="" ma:versionID="531a6eb23a25a93bfe4fbee3dc5da6db">
  <xsd:schema xmlns:xsd="http://www.w3.org/2001/XMLSchema" xmlns:xs="http://www.w3.org/2001/XMLSchema" xmlns:p="http://schemas.microsoft.com/office/2006/metadata/properties" xmlns:ns3="f77b8674-7355-4a04-85a6-65e9026489c6" xmlns:ns4="1d144f12-6bfa-4aae-af27-c307bdeed430" targetNamespace="http://schemas.microsoft.com/office/2006/metadata/properties" ma:root="true" ma:fieldsID="14c402aba82ab7f87aade18f819104fb" ns3:_="" ns4:_="">
    <xsd:import namespace="f77b8674-7355-4a04-85a6-65e9026489c6"/>
    <xsd:import namespace="1d144f12-6bfa-4aae-af27-c307bdeed4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b8674-7355-4a04-85a6-65e902648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44f12-6bfa-4aae-af27-c307bdeed4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BF3F1-ED53-4E8F-82A3-2AA6E85C6A65}"/>
</file>

<file path=customXml/itemProps2.xml><?xml version="1.0" encoding="utf-8"?>
<ds:datastoreItem xmlns:ds="http://schemas.openxmlformats.org/officeDocument/2006/customXml" ds:itemID="{208F2630-F57B-47BA-AB21-8C3DAD5E09D2}"/>
</file>

<file path=customXml/itemProps3.xml><?xml version="1.0" encoding="utf-8"?>
<ds:datastoreItem xmlns:ds="http://schemas.openxmlformats.org/officeDocument/2006/customXml" ds:itemID="{4A6BCC61-8B95-41D3-8930-DCEDFDF16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2023-02-01T16:45:00Z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0x010100E086C683703B9442ABEE0658AE5198E2</vt:lpwstr>
  </property>
</Properties>
</file>