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24" yWindow="624" windowWidth="11472" windowHeight="8544" tabRatio="773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</externalReferences>
  <definedNames>
    <definedName name="_xlnm._FilterDatabase" localSheetId="14" hidden="1">'Cdr14'!$A$7:$A$7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8" i="6" l="1"/>
  <c r="AN8" i="24" l="1"/>
  <c r="AN23" i="24"/>
  <c r="AN22" i="24"/>
  <c r="AN21" i="24"/>
  <c r="AN20" i="24"/>
  <c r="AN19" i="24"/>
  <c r="AN18" i="24"/>
  <c r="AN17" i="24"/>
  <c r="AN16" i="24"/>
  <c r="AN15" i="24"/>
  <c r="AN14" i="24"/>
  <c r="AN13" i="24"/>
  <c r="AN12" i="24"/>
  <c r="AN11" i="24"/>
  <c r="AN10" i="24"/>
  <c r="AN9" i="24"/>
  <c r="AM8" i="24"/>
  <c r="AL14" i="24"/>
  <c r="AM14" i="24"/>
  <c r="AN9" i="22"/>
  <c r="AN19" i="22"/>
  <c r="AN18" i="22"/>
  <c r="AN17" i="22"/>
  <c r="AN16" i="22"/>
  <c r="AN15" i="22"/>
  <c r="AN14" i="22"/>
  <c r="AN13" i="22"/>
  <c r="AN12" i="22"/>
  <c r="AN11" i="22"/>
  <c r="AN10" i="22"/>
  <c r="AM14" i="22"/>
  <c r="AM10" i="22"/>
  <c r="AM9" i="22"/>
  <c r="AN8" i="21"/>
  <c r="AN18" i="21"/>
  <c r="AN17" i="21"/>
  <c r="AN16" i="21"/>
  <c r="AN15" i="21"/>
  <c r="AN14" i="21"/>
  <c r="AN13" i="21"/>
  <c r="AN12" i="21"/>
  <c r="AN11" i="21"/>
  <c r="AN10" i="21"/>
  <c r="AN9" i="21"/>
  <c r="AM13" i="21"/>
  <c r="AM9" i="21"/>
  <c r="AM8" i="21"/>
  <c r="AN8" i="20" l="1"/>
  <c r="AN17" i="20"/>
  <c r="AN16" i="20"/>
  <c r="AN15" i="20"/>
  <c r="AN14" i="20"/>
  <c r="AN13" i="20"/>
  <c r="AN12" i="20"/>
  <c r="AN11" i="20"/>
  <c r="AN10" i="20"/>
  <c r="AN9" i="20"/>
  <c r="AN22" i="19"/>
  <c r="AN19" i="19"/>
  <c r="AN8" i="19"/>
  <c r="AN21" i="19"/>
  <c r="AN20" i="19"/>
  <c r="AN18" i="19"/>
  <c r="AN17" i="19"/>
  <c r="AN16" i="19"/>
  <c r="AN15" i="19"/>
  <c r="AN14" i="19"/>
  <c r="AN13" i="19"/>
  <c r="AN12" i="19"/>
  <c r="AN11" i="19"/>
  <c r="AN10" i="19"/>
  <c r="AN9" i="19"/>
  <c r="AN8" i="18"/>
  <c r="AN23" i="18"/>
  <c r="AN22" i="18"/>
  <c r="AN21" i="18"/>
  <c r="AN20" i="18"/>
  <c r="AN19" i="18"/>
  <c r="AN18" i="18"/>
  <c r="AN17" i="18"/>
  <c r="AN16" i="18"/>
  <c r="AN15" i="18"/>
  <c r="AN14" i="18"/>
  <c r="AN13" i="18"/>
  <c r="AN12" i="18"/>
  <c r="AN11" i="18"/>
  <c r="AN10" i="18"/>
  <c r="AN9" i="18"/>
  <c r="AM8" i="18"/>
  <c r="AN8" i="17"/>
  <c r="AN10" i="17"/>
  <c r="AN9" i="17"/>
  <c r="AM8" i="17"/>
  <c r="AN8" i="16"/>
  <c r="AM8" i="19" l="1"/>
  <c r="AN18" i="16" l="1"/>
  <c r="AN17" i="16"/>
  <c r="AN16" i="16"/>
  <c r="AN15" i="16"/>
  <c r="AN13" i="16"/>
  <c r="AN12" i="16"/>
  <c r="AN11" i="16"/>
  <c r="AN10" i="16"/>
  <c r="AM14" i="16" l="1"/>
  <c r="AM9" i="16"/>
  <c r="AN8" i="15"/>
  <c r="AN35" i="15"/>
  <c r="AN34" i="15"/>
  <c r="AN33" i="15"/>
  <c r="AN32" i="15"/>
  <c r="AN31" i="15"/>
  <c r="AN30" i="15"/>
  <c r="AN29" i="15"/>
  <c r="AN28" i="15"/>
  <c r="AN27" i="15"/>
  <c r="AN26" i="15"/>
  <c r="AN25" i="15"/>
  <c r="AN24" i="15"/>
  <c r="AN23" i="15"/>
  <c r="AN22" i="15"/>
  <c r="AN21" i="15"/>
  <c r="AN20" i="15"/>
  <c r="AN19" i="15"/>
  <c r="AN18" i="15"/>
  <c r="AN17" i="15"/>
  <c r="AN16" i="15"/>
  <c r="AN15" i="15"/>
  <c r="AN14" i="15"/>
  <c r="AN13" i="15"/>
  <c r="AN12" i="15"/>
  <c r="AN11" i="15"/>
  <c r="AN10" i="15"/>
  <c r="AN9" i="15"/>
  <c r="AN8" i="14"/>
  <c r="AN22" i="14"/>
  <c r="AN21" i="14"/>
  <c r="AN20" i="14"/>
  <c r="AN19" i="14"/>
  <c r="AN18" i="14"/>
  <c r="AN17" i="14"/>
  <c r="AN16" i="14"/>
  <c r="AN15" i="14"/>
  <c r="AN14" i="14"/>
  <c r="AN13" i="14"/>
  <c r="AN12" i="14"/>
  <c r="AN11" i="14"/>
  <c r="AN10" i="14"/>
  <c r="AN9" i="14"/>
  <c r="AN8" i="13"/>
  <c r="AM8" i="16" l="1"/>
  <c r="AM8" i="15"/>
  <c r="AM8" i="14"/>
  <c r="AN33" i="13"/>
  <c r="AN32" i="13"/>
  <c r="AN31" i="13"/>
  <c r="AN30" i="13"/>
  <c r="AN29" i="13"/>
  <c r="AN28" i="13"/>
  <c r="AN27" i="13"/>
  <c r="AN26" i="13"/>
  <c r="AN25" i="13"/>
  <c r="AN24" i="13"/>
  <c r="AN23" i="13"/>
  <c r="AN22" i="13"/>
  <c r="AN21" i="13"/>
  <c r="AN20" i="13"/>
  <c r="AN19" i="13"/>
  <c r="AN18" i="13"/>
  <c r="AN17" i="13"/>
  <c r="AN16" i="13"/>
  <c r="AN15" i="13"/>
  <c r="AN14" i="13"/>
  <c r="AN13" i="13"/>
  <c r="AN12" i="13"/>
  <c r="AN11" i="13"/>
  <c r="AN10" i="13"/>
  <c r="AN9" i="13"/>
  <c r="AM8" i="13"/>
  <c r="AN32" i="12"/>
  <c r="AN8" i="12"/>
  <c r="AN31" i="12"/>
  <c r="AN30" i="12"/>
  <c r="AN29" i="12"/>
  <c r="AN28" i="12"/>
  <c r="AN27" i="12"/>
  <c r="AN26" i="12"/>
  <c r="AN25" i="12"/>
  <c r="AN24" i="12"/>
  <c r="AN23" i="12"/>
  <c r="AN22" i="12"/>
  <c r="AN21" i="12"/>
  <c r="AN20" i="12"/>
  <c r="AN19" i="12"/>
  <c r="AN18" i="12"/>
  <c r="AN17" i="12"/>
  <c r="AN16" i="12"/>
  <c r="AN15" i="12"/>
  <c r="AN14" i="12"/>
  <c r="AN13" i="12"/>
  <c r="AN12" i="12"/>
  <c r="AN11" i="12"/>
  <c r="AN10" i="12"/>
  <c r="AN9" i="12"/>
  <c r="AM8" i="12"/>
  <c r="AN9" i="11"/>
  <c r="AN20" i="11"/>
  <c r="AN19" i="11"/>
  <c r="AN18" i="11"/>
  <c r="AN17" i="11"/>
  <c r="AN16" i="11"/>
  <c r="AN15" i="11"/>
  <c r="AN14" i="11"/>
  <c r="AN13" i="11"/>
  <c r="AN12" i="11"/>
  <c r="AN11" i="11"/>
  <c r="AN10" i="11"/>
  <c r="AM18" i="11"/>
  <c r="AM15" i="11"/>
  <c r="AM12" i="11"/>
  <c r="AM10" i="11" s="1"/>
  <c r="AM9" i="11" s="1"/>
  <c r="AO33" i="10" l="1"/>
  <c r="AO31" i="10"/>
  <c r="AO29" i="10"/>
  <c r="AO27" i="10"/>
  <c r="AO26" i="10"/>
  <c r="AO25" i="10"/>
  <c r="AO23" i="10"/>
  <c r="AO22" i="10"/>
  <c r="AO21" i="10"/>
  <c r="AO19" i="10"/>
  <c r="AO18" i="10"/>
  <c r="AO17" i="10"/>
  <c r="AO15" i="10"/>
  <c r="AO14" i="10"/>
  <c r="AO12" i="10"/>
  <c r="AO10" i="10"/>
  <c r="AN33" i="10"/>
  <c r="AN31" i="10"/>
  <c r="AN29" i="10"/>
  <c r="AN27" i="10"/>
  <c r="AN26" i="10"/>
  <c r="AN25" i="10"/>
  <c r="AN23" i="10"/>
  <c r="AN22" i="10"/>
  <c r="AN21" i="10"/>
  <c r="AN19" i="10"/>
  <c r="AN18" i="10"/>
  <c r="AN17" i="10"/>
  <c r="AN15" i="10"/>
  <c r="AN14" i="10"/>
  <c r="AN12" i="10"/>
  <c r="AN10" i="10"/>
  <c r="AM29" i="10"/>
  <c r="AM25" i="10"/>
  <c r="AM21" i="10"/>
  <c r="AM17" i="10"/>
  <c r="AM14" i="10"/>
  <c r="AN8" i="9"/>
  <c r="AN37" i="9"/>
  <c r="AN36" i="9"/>
  <c r="AN35" i="9"/>
  <c r="AN34" i="9"/>
  <c r="AN33" i="9"/>
  <c r="AN32" i="9"/>
  <c r="AN31" i="9"/>
  <c r="AN30" i="9"/>
  <c r="AN29" i="9"/>
  <c r="AN28" i="9"/>
  <c r="AN27" i="9"/>
  <c r="AN26" i="9"/>
  <c r="AN25" i="9"/>
  <c r="AN24" i="9"/>
  <c r="AN23" i="9"/>
  <c r="AN22" i="9"/>
  <c r="AN21" i="9"/>
  <c r="AN20" i="9"/>
  <c r="AN19" i="9"/>
  <c r="AN18" i="9"/>
  <c r="AN17" i="9"/>
  <c r="AN16" i="9"/>
  <c r="AN15" i="9"/>
  <c r="AN14" i="9"/>
  <c r="AN13" i="9"/>
  <c r="AN12" i="9"/>
  <c r="AN11" i="9"/>
  <c r="AN10" i="9"/>
  <c r="AN9" i="9"/>
  <c r="AM37" i="9"/>
  <c r="AM21" i="9"/>
  <c r="AM9" i="9"/>
  <c r="AN8" i="8"/>
  <c r="AN32" i="8"/>
  <c r="AN31" i="8"/>
  <c r="AN30" i="8"/>
  <c r="AN29" i="8"/>
  <c r="AN28" i="8"/>
  <c r="AN27" i="8"/>
  <c r="AN26" i="8"/>
  <c r="AN25" i="8"/>
  <c r="AN24" i="8"/>
  <c r="AN23" i="8"/>
  <c r="AN22" i="8"/>
  <c r="AN21" i="8"/>
  <c r="AN20" i="8"/>
  <c r="AN19" i="8"/>
  <c r="AN18" i="8"/>
  <c r="AN17" i="8"/>
  <c r="AN16" i="8"/>
  <c r="AN15" i="8"/>
  <c r="AN14" i="8"/>
  <c r="AN13" i="8"/>
  <c r="AN12" i="8"/>
  <c r="AN11" i="8"/>
  <c r="AN10" i="8"/>
  <c r="AN9" i="8"/>
  <c r="AN29" i="6"/>
  <c r="AN28" i="6"/>
  <c r="AN27" i="6"/>
  <c r="AN26" i="6"/>
  <c r="AN25" i="6"/>
  <c r="AN24" i="6"/>
  <c r="AN23" i="6"/>
  <c r="AN22" i="6"/>
  <c r="AN21" i="6"/>
  <c r="AN20" i="6"/>
  <c r="AN19" i="6"/>
  <c r="AN18" i="6"/>
  <c r="AN17" i="6"/>
  <c r="AN16" i="6"/>
  <c r="AN15" i="6"/>
  <c r="AN14" i="6"/>
  <c r="AN13" i="6"/>
  <c r="AN12" i="6"/>
  <c r="AN11" i="6"/>
  <c r="AN10" i="6"/>
  <c r="AN9" i="6"/>
  <c r="AN8" i="5"/>
  <c r="AN19" i="5"/>
  <c r="AN18" i="5"/>
  <c r="AN17" i="5"/>
  <c r="AN16" i="5"/>
  <c r="AN15" i="5"/>
  <c r="AN14" i="5"/>
  <c r="AN13" i="5"/>
  <c r="AN12" i="5"/>
  <c r="AN11" i="5"/>
  <c r="AN10" i="5"/>
  <c r="AN9" i="5"/>
  <c r="AM8" i="5"/>
  <c r="AN8" i="4"/>
  <c r="AN25" i="4"/>
  <c r="AN24" i="4"/>
  <c r="AN23" i="4"/>
  <c r="AN22" i="4"/>
  <c r="AN21" i="4"/>
  <c r="AN20" i="4"/>
  <c r="AN19" i="4"/>
  <c r="AN18" i="4"/>
  <c r="AN17" i="4"/>
  <c r="AN16" i="4"/>
  <c r="AN15" i="4"/>
  <c r="AN14" i="4"/>
  <c r="AN13" i="4"/>
  <c r="AN12" i="4"/>
  <c r="AN11" i="4"/>
  <c r="AN10" i="4"/>
  <c r="AN9" i="4"/>
  <c r="AN8" i="3"/>
  <c r="AN19" i="3"/>
  <c r="AN18" i="3"/>
  <c r="AN17" i="3"/>
  <c r="AN16" i="3"/>
  <c r="AN15" i="3"/>
  <c r="AN14" i="3"/>
  <c r="AN13" i="3"/>
  <c r="AN12" i="3"/>
  <c r="AN11" i="3"/>
  <c r="AN10" i="3"/>
  <c r="AN9" i="3"/>
  <c r="AM8" i="3"/>
  <c r="AN8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M20" i="2"/>
  <c r="AM17" i="2"/>
  <c r="AM14" i="2"/>
  <c r="AM11" i="2"/>
  <c r="AM9" i="2" s="1"/>
  <c r="AM8" i="2" s="1"/>
  <c r="AM12" i="10" l="1"/>
  <c r="AM10" i="10" s="1"/>
  <c r="AM30" i="9"/>
  <c r="AM8" i="9" s="1"/>
  <c r="AM8" i="8"/>
  <c r="AM8" i="7"/>
  <c r="AM8" i="6"/>
  <c r="AM8" i="4"/>
  <c r="Z16" i="24" l="1"/>
  <c r="AL8" i="24"/>
  <c r="AL14" i="22"/>
  <c r="AL10" i="22"/>
  <c r="AL9" i="22"/>
  <c r="AL13" i="21"/>
  <c r="AL9" i="21"/>
  <c r="AL8" i="21" s="1"/>
  <c r="Z14" i="24" l="1"/>
  <c r="Z8" i="24" l="1"/>
  <c r="AL8" i="19" l="1"/>
  <c r="AL8" i="18"/>
  <c r="AL8" i="17"/>
  <c r="AL9" i="16"/>
  <c r="AL14" i="16"/>
  <c r="AL8" i="16" l="1"/>
  <c r="AL8" i="14" l="1"/>
  <c r="AL8" i="15" l="1"/>
  <c r="AN12" i="7" l="1"/>
  <c r="AK16" i="24"/>
  <c r="AK14" i="24" s="1"/>
  <c r="AK8" i="24" s="1"/>
  <c r="AJ16" i="24"/>
  <c r="AJ14" i="24" s="1"/>
  <c r="AJ8" i="24" s="1"/>
  <c r="AI16" i="24"/>
  <c r="AI14" i="24" s="1"/>
  <c r="AI8" i="24" s="1"/>
  <c r="AH16" i="24"/>
  <c r="AH14" i="24" s="1"/>
  <c r="AH8" i="24" s="1"/>
  <c r="AG16" i="24"/>
  <c r="AG14" i="24" s="1"/>
  <c r="AG8" i="24" s="1"/>
  <c r="AF16" i="24"/>
  <c r="AF14" i="24" s="1"/>
  <c r="AF8" i="24" s="1"/>
  <c r="Z20" i="22" l="1"/>
  <c r="Z20" i="21"/>
  <c r="AL8" i="12" l="1"/>
  <c r="AL18" i="11"/>
  <c r="AL15" i="11"/>
  <c r="AL12" i="11"/>
  <c r="AL10" i="11"/>
  <c r="AL9" i="11" s="1"/>
  <c r="AL8" i="13" l="1"/>
  <c r="AN23" i="7" l="1"/>
  <c r="AL29" i="10"/>
  <c r="AL25" i="10"/>
  <c r="AL21" i="10"/>
  <c r="AL17" i="10"/>
  <c r="AL14" i="10"/>
  <c r="AL37" i="9"/>
  <c r="AL21" i="9"/>
  <c r="AL9" i="9"/>
  <c r="AL30" i="9" l="1"/>
  <c r="AL8" i="9"/>
  <c r="AL12" i="10"/>
  <c r="AL10" i="10" l="1"/>
  <c r="AL8" i="8"/>
  <c r="AN11" i="7"/>
  <c r="AN10" i="7"/>
  <c r="AN9" i="7"/>
  <c r="AN22" i="7"/>
  <c r="AN21" i="7"/>
  <c r="AN20" i="7"/>
  <c r="AN19" i="7"/>
  <c r="AN18" i="7"/>
  <c r="AN17" i="7"/>
  <c r="AN16" i="7"/>
  <c r="AN15" i="7"/>
  <c r="AN14" i="7"/>
  <c r="AN13" i="7"/>
  <c r="AL8" i="7"/>
  <c r="AL8" i="6"/>
  <c r="AL8" i="5"/>
  <c r="AL8" i="4"/>
  <c r="AL8" i="3"/>
  <c r="AL20" i="2"/>
  <c r="AL17" i="2"/>
  <c r="AL14" i="2"/>
  <c r="AL11" i="2"/>
  <c r="AL9" i="2" l="1"/>
  <c r="AK14" i="22"/>
  <c r="AK10" i="22"/>
  <c r="AK9" i="22" s="1"/>
  <c r="AK13" i="21"/>
  <c r="AK9" i="21"/>
  <c r="AL8" i="2" l="1"/>
  <c r="AK8" i="21"/>
  <c r="AK8" i="18"/>
  <c r="AK8" i="17"/>
  <c r="AK14" i="16"/>
  <c r="AK9" i="16"/>
  <c r="AK8" i="19" l="1"/>
  <c r="AK8" i="16"/>
  <c r="AK8" i="14" l="1"/>
  <c r="AK18" i="11"/>
  <c r="AK15" i="11"/>
  <c r="AK12" i="11"/>
  <c r="AK10" i="11" l="1"/>
  <c r="AK8" i="15"/>
  <c r="AK8" i="13"/>
  <c r="AK8" i="12"/>
  <c r="AK9" i="11" l="1"/>
  <c r="AK25" i="10"/>
  <c r="AK21" i="10"/>
  <c r="AK17" i="10"/>
  <c r="AK14" i="10"/>
  <c r="AK29" i="10"/>
  <c r="X21" i="9"/>
  <c r="X30" i="9" s="1"/>
  <c r="X8" i="9" s="1"/>
  <c r="X9" i="9"/>
  <c r="AK8" i="8"/>
  <c r="AK8" i="6"/>
  <c r="AK19" i="5"/>
  <c r="AK18" i="5"/>
  <c r="AK17" i="5"/>
  <c r="AK16" i="5"/>
  <c r="AK15" i="5"/>
  <c r="AK14" i="5"/>
  <c r="AK13" i="5"/>
  <c r="AK12" i="5"/>
  <c r="AK11" i="5"/>
  <c r="AK10" i="5"/>
  <c r="AK9" i="5"/>
  <c r="AJ8" i="4"/>
  <c r="AK8" i="3"/>
  <c r="AK20" i="2"/>
  <c r="AK17" i="2"/>
  <c r="AK14" i="2"/>
  <c r="AK11" i="2"/>
  <c r="AK12" i="10" l="1"/>
  <c r="AK10" i="10" s="1"/>
  <c r="AK9" i="2"/>
  <c r="AK37" i="9"/>
  <c r="AK21" i="9"/>
  <c r="AK9" i="9"/>
  <c r="AK8" i="7"/>
  <c r="AK8" i="5"/>
  <c r="AK8" i="4"/>
  <c r="AK8" i="2"/>
  <c r="AK30" i="9" l="1"/>
  <c r="AK8" i="9" l="1"/>
  <c r="AJ14" i="22" l="1"/>
  <c r="AJ10" i="22"/>
  <c r="AJ9" i="22" s="1"/>
  <c r="AJ13" i="21"/>
  <c r="AJ9" i="21"/>
  <c r="AJ8" i="21" l="1"/>
  <c r="AJ8" i="19"/>
  <c r="AJ8" i="18"/>
  <c r="AJ8" i="17"/>
  <c r="AJ14" i="16"/>
  <c r="AJ9" i="16"/>
  <c r="AJ8" i="16" l="1"/>
  <c r="AJ8" i="13" l="1"/>
  <c r="AJ8" i="12"/>
  <c r="AJ18" i="11"/>
  <c r="AJ15" i="11"/>
  <c r="AJ12" i="11"/>
  <c r="AJ10" i="11" s="1"/>
  <c r="AJ9" i="11" s="1"/>
  <c r="AJ8" i="15" l="1"/>
  <c r="AJ8" i="14"/>
  <c r="AJ29" i="10" l="1"/>
  <c r="AJ25" i="10"/>
  <c r="AJ21" i="10"/>
  <c r="AJ17" i="10"/>
  <c r="AJ14" i="10"/>
  <c r="AJ37" i="9"/>
  <c r="AJ21" i="9"/>
  <c r="AJ9" i="9"/>
  <c r="AJ8" i="8"/>
  <c r="AJ8" i="6"/>
  <c r="AI8" i="6"/>
  <c r="AJ12" i="10" l="1"/>
  <c r="AJ10" i="10" s="1"/>
  <c r="AJ30" i="9"/>
  <c r="AJ8" i="7"/>
  <c r="AJ8" i="5"/>
  <c r="AJ8" i="9" l="1"/>
  <c r="AJ20" i="2"/>
  <c r="AJ17" i="2"/>
  <c r="AJ14" i="2"/>
  <c r="AJ11" i="2"/>
  <c r="AJ9" i="2" l="1"/>
  <c r="AJ8" i="2" s="1"/>
  <c r="AJ8" i="3"/>
  <c r="AI14" i="22"/>
  <c r="AI10" i="22"/>
  <c r="AI9" i="22" s="1"/>
  <c r="AI13" i="21"/>
  <c r="AI9" i="21"/>
  <c r="AI8" i="21" s="1"/>
  <c r="AI8" i="17" l="1"/>
  <c r="AI14" i="16"/>
  <c r="AI9" i="16"/>
  <c r="AI8" i="16" l="1"/>
  <c r="AI8" i="19"/>
  <c r="AI8" i="18"/>
  <c r="AI8" i="15" l="1"/>
  <c r="AI8" i="14"/>
  <c r="AI8" i="12"/>
  <c r="AI18" i="11"/>
  <c r="AI15" i="11"/>
  <c r="AI10" i="11" s="1"/>
  <c r="AI9" i="11" s="1"/>
  <c r="AI12" i="11"/>
  <c r="AI8" i="13" l="1"/>
  <c r="AI29" i="10" l="1"/>
  <c r="AI25" i="10"/>
  <c r="AI21" i="10"/>
  <c r="AI17" i="10"/>
  <c r="AI14" i="10"/>
  <c r="AI37" i="9"/>
  <c r="AI21" i="9"/>
  <c r="AI8" i="5"/>
  <c r="AI8" i="4"/>
  <c r="AI8" i="3"/>
  <c r="AI20" i="2"/>
  <c r="AI17" i="2"/>
  <c r="AI14" i="2"/>
  <c r="AI11" i="2"/>
  <c r="AI9" i="2" l="1"/>
  <c r="AI8" i="2" s="1"/>
  <c r="AI12" i="10"/>
  <c r="AI9" i="9"/>
  <c r="AI8" i="8"/>
  <c r="AI8" i="7"/>
  <c r="AI30" i="9" l="1"/>
  <c r="AI10" i="10"/>
  <c r="AI8" i="9" l="1"/>
  <c r="AH14" i="22"/>
  <c r="AH10" i="22"/>
  <c r="AH13" i="21"/>
  <c r="AH9" i="21"/>
  <c r="AH9" i="22" l="1"/>
  <c r="AH8" i="21"/>
  <c r="AH8" i="19"/>
  <c r="AG8" i="19"/>
  <c r="AH8" i="18"/>
  <c r="AG8" i="18"/>
  <c r="AH8" i="17"/>
  <c r="AH9" i="16"/>
  <c r="AH14" i="16"/>
  <c r="AH8" i="16" l="1"/>
  <c r="AH8" i="15"/>
  <c r="AH8" i="14"/>
  <c r="AH18" i="11"/>
  <c r="AH15" i="11"/>
  <c r="AH12" i="11"/>
  <c r="AH10" i="11" s="1"/>
  <c r="AH9" i="11" s="1"/>
  <c r="AH8" i="13" l="1"/>
  <c r="AH8" i="12"/>
  <c r="AH37" i="9" l="1"/>
  <c r="AH21" i="9"/>
  <c r="AH9" i="9"/>
  <c r="AH8" i="8"/>
  <c r="AH8" i="7"/>
  <c r="AE8" i="6"/>
  <c r="AF8" i="6"/>
  <c r="AG8" i="6"/>
  <c r="AH8" i="6"/>
  <c r="AH8" i="5"/>
  <c r="AH8" i="4"/>
  <c r="AH8" i="3"/>
  <c r="AH30" i="9" l="1"/>
  <c r="AH8" i="9" s="1"/>
  <c r="N29" i="10"/>
  <c r="O29" i="10"/>
  <c r="P29" i="10"/>
  <c r="Y29" i="10"/>
  <c r="R29" i="10"/>
  <c r="S29" i="10"/>
  <c r="T29" i="10"/>
  <c r="U29" i="10"/>
  <c r="V29" i="10"/>
  <c r="W29" i="10"/>
  <c r="X29" i="10"/>
  <c r="Q29" i="10"/>
  <c r="Y25" i="10"/>
  <c r="X25" i="10"/>
  <c r="W25" i="10"/>
  <c r="V25" i="10"/>
  <c r="U25" i="10"/>
  <c r="T25" i="10"/>
  <c r="S25" i="10"/>
  <c r="R25" i="10"/>
  <c r="Q25" i="10"/>
  <c r="P25" i="10"/>
  <c r="O25" i="10"/>
  <c r="Y21" i="10"/>
  <c r="P21" i="10"/>
  <c r="Q21" i="10"/>
  <c r="R21" i="10"/>
  <c r="S21" i="10"/>
  <c r="T21" i="10"/>
  <c r="U21" i="10"/>
  <c r="V21" i="10"/>
  <c r="W21" i="10"/>
  <c r="X21" i="10"/>
  <c r="O21" i="10"/>
  <c r="Y17" i="10"/>
  <c r="X17" i="10"/>
  <c r="W17" i="10"/>
  <c r="V17" i="10"/>
  <c r="U17" i="10"/>
  <c r="T17" i="10"/>
  <c r="S17" i="10"/>
  <c r="R17" i="10"/>
  <c r="Q17" i="10"/>
  <c r="P17" i="10"/>
  <c r="O17" i="10"/>
  <c r="Y14" i="10"/>
  <c r="P14" i="10"/>
  <c r="Q14" i="10"/>
  <c r="R14" i="10"/>
  <c r="S14" i="10"/>
  <c r="T14" i="10"/>
  <c r="U14" i="10"/>
  <c r="V14" i="10"/>
  <c r="W14" i="10"/>
  <c r="X14" i="10"/>
  <c r="N25" i="10"/>
  <c r="N21" i="10"/>
  <c r="N17" i="10"/>
  <c r="N14" i="10"/>
  <c r="AB14" i="10"/>
  <c r="AC14" i="10"/>
  <c r="AD14" i="10"/>
  <c r="AE14" i="10"/>
  <c r="AF14" i="10"/>
  <c r="AG14" i="10"/>
  <c r="AH14" i="10"/>
  <c r="AB17" i="10"/>
  <c r="AC17" i="10"/>
  <c r="AD17" i="10"/>
  <c r="AE17" i="10"/>
  <c r="AF17" i="10"/>
  <c r="AG17" i="10"/>
  <c r="AH17" i="10"/>
  <c r="AB21" i="10"/>
  <c r="AC21" i="10"/>
  <c r="AD21" i="10"/>
  <c r="AE21" i="10"/>
  <c r="AF21" i="10"/>
  <c r="AG21" i="10"/>
  <c r="AH21" i="10"/>
  <c r="AB25" i="10"/>
  <c r="AC25" i="10"/>
  <c r="AD25" i="10"/>
  <c r="AE25" i="10"/>
  <c r="AF25" i="10"/>
  <c r="AG25" i="10"/>
  <c r="AH25" i="10"/>
  <c r="AB29" i="10"/>
  <c r="AC29" i="10"/>
  <c r="AD29" i="10"/>
  <c r="AE29" i="10"/>
  <c r="AF29" i="10"/>
  <c r="AG29" i="10"/>
  <c r="AH29" i="10"/>
  <c r="AA29" i="10"/>
  <c r="AA25" i="10"/>
  <c r="AA21" i="10"/>
  <c r="AA17" i="10"/>
  <c r="AA14" i="10"/>
  <c r="Z25" i="10"/>
  <c r="Z21" i="10"/>
  <c r="Z17" i="10"/>
  <c r="Z14" i="10"/>
  <c r="AE12" i="10" l="1"/>
  <c r="AE10" i="10" s="1"/>
  <c r="Y12" i="10"/>
  <c r="U12" i="10"/>
  <c r="AA12" i="10"/>
  <c r="AA10" i="10" s="1"/>
  <c r="P12" i="10"/>
  <c r="P10" i="10" s="1"/>
  <c r="AB12" i="10"/>
  <c r="AB10" i="10" s="1"/>
  <c r="AD12" i="10"/>
  <c r="AD10" i="10" s="1"/>
  <c r="N12" i="10"/>
  <c r="N10" i="10" s="1"/>
  <c r="AC12" i="10"/>
  <c r="AC10" i="10" s="1"/>
  <c r="AH12" i="10"/>
  <c r="AH10" i="10" s="1"/>
  <c r="X12" i="10"/>
  <c r="AG12" i="10"/>
  <c r="AG10" i="10" s="1"/>
  <c r="AF12" i="10"/>
  <c r="AF10" i="10" s="1"/>
  <c r="S12" i="10"/>
  <c r="Z12" i="10"/>
  <c r="V12" i="10"/>
  <c r="V10" i="10" s="1"/>
  <c r="T12" i="10"/>
  <c r="R12" i="10"/>
  <c r="R10" i="10" s="1"/>
  <c r="W12" i="10"/>
  <c r="Q12" i="10"/>
  <c r="Q10" i="10" s="1"/>
  <c r="AH20" i="2" l="1"/>
  <c r="AH17" i="2"/>
  <c r="AH14" i="2"/>
  <c r="AH11" i="2"/>
  <c r="AE16" i="24"/>
  <c r="AE14" i="24" s="1"/>
  <c r="AG14" i="22"/>
  <c r="AG10" i="22"/>
  <c r="AG13" i="21"/>
  <c r="AG9" i="21"/>
  <c r="AG9" i="22" l="1"/>
  <c r="AH9" i="2"/>
  <c r="AH8" i="2" s="1"/>
  <c r="AG8" i="21"/>
  <c r="AG8" i="17" l="1"/>
  <c r="AG9" i="16"/>
  <c r="AG14" i="16"/>
  <c r="AG8" i="16" l="1"/>
  <c r="AG8" i="15"/>
  <c r="AG8" i="14"/>
  <c r="AG8" i="12"/>
  <c r="AG18" i="11"/>
  <c r="AG15" i="11"/>
  <c r="AG10" i="11" s="1"/>
  <c r="AG9" i="11" s="1"/>
  <c r="AG12" i="11"/>
  <c r="AG8" i="13" l="1"/>
  <c r="AG21" i="9" l="1"/>
  <c r="AG37" i="9"/>
  <c r="AF37" i="9"/>
  <c r="AG8" i="8"/>
  <c r="AG9" i="9" l="1"/>
  <c r="AG30" i="9" l="1"/>
  <c r="AG8" i="9" l="1"/>
  <c r="AG8" i="7" l="1"/>
  <c r="AG8" i="5" l="1"/>
  <c r="AG8" i="4"/>
  <c r="AG8" i="3"/>
  <c r="AG20" i="2"/>
  <c r="AG17" i="2"/>
  <c r="AG14" i="2"/>
  <c r="AG11" i="2"/>
  <c r="AG9" i="2" l="1"/>
  <c r="AG8" i="2" s="1"/>
  <c r="AF14" i="22" l="1"/>
  <c r="AF10" i="22"/>
  <c r="AF13" i="21"/>
  <c r="AF9" i="21"/>
  <c r="AF8" i="21" s="1"/>
  <c r="AF9" i="22" l="1"/>
  <c r="AF8" i="19"/>
  <c r="AF8" i="18"/>
  <c r="AE8" i="18"/>
  <c r="AF8" i="17"/>
  <c r="AF14" i="16"/>
  <c r="AF9" i="16"/>
  <c r="AF8" i="16" l="1"/>
  <c r="AF18" i="11"/>
  <c r="AF15" i="11"/>
  <c r="AF12" i="11"/>
  <c r="AF10" i="11" s="1"/>
  <c r="AF9" i="11" s="1"/>
  <c r="AF8" i="15" l="1"/>
  <c r="AF8" i="14"/>
  <c r="AF8" i="13"/>
  <c r="AF8" i="12"/>
  <c r="AF8" i="3" l="1"/>
  <c r="AF20" i="2"/>
  <c r="AF17" i="2"/>
  <c r="AF14" i="2"/>
  <c r="AF11" i="2"/>
  <c r="AF9" i="2" l="1"/>
  <c r="AF8" i="2" s="1"/>
  <c r="AF21" i="9"/>
  <c r="AF9" i="9"/>
  <c r="AF8" i="8"/>
  <c r="AF8" i="7"/>
  <c r="AF8" i="5"/>
  <c r="AF8" i="4"/>
  <c r="AF30" i="9" l="1"/>
  <c r="AF8" i="9" l="1"/>
  <c r="B14" i="24" l="1"/>
  <c r="B8" i="24" s="1"/>
  <c r="Z14" i="16"/>
  <c r="AE8" i="15"/>
  <c r="AB8" i="15"/>
  <c r="AC8" i="15"/>
  <c r="AD8" i="15"/>
  <c r="AA8" i="15"/>
  <c r="Z8" i="15"/>
  <c r="AB8" i="14"/>
  <c r="Z8" i="14"/>
  <c r="AC8" i="14"/>
  <c r="AD8" i="14"/>
  <c r="AE8" i="14"/>
  <c r="AA8" i="14"/>
  <c r="N8" i="14"/>
  <c r="Y8" i="13"/>
  <c r="Z8" i="13"/>
  <c r="AA8" i="13"/>
  <c r="AB8" i="13"/>
  <c r="AC8" i="13"/>
  <c r="AD8" i="13"/>
  <c r="AE8" i="13"/>
  <c r="Z8" i="7"/>
  <c r="AN8" i="7" s="1"/>
  <c r="AE20" i="2" l="1"/>
  <c r="AD20" i="2"/>
  <c r="AC20" i="2"/>
  <c r="AB20" i="2"/>
  <c r="AA20" i="2"/>
  <c r="Z20" i="2"/>
  <c r="AE17" i="2"/>
  <c r="AD17" i="2"/>
  <c r="AC17" i="2"/>
  <c r="AB17" i="2"/>
  <c r="AA17" i="2"/>
  <c r="Z17" i="2"/>
  <c r="AE14" i="2"/>
  <c r="AD14" i="2"/>
  <c r="AC14" i="2"/>
  <c r="AB14" i="2"/>
  <c r="AA14" i="2"/>
  <c r="Z14" i="2"/>
  <c r="AE11" i="2"/>
  <c r="AD11" i="2"/>
  <c r="AC11" i="2"/>
  <c r="AB11" i="2"/>
  <c r="AA11" i="2"/>
  <c r="Z11" i="2"/>
  <c r="AC9" i="2" l="1"/>
  <c r="AC8" i="2" s="1"/>
  <c r="AE9" i="2"/>
  <c r="AE8" i="2" s="1"/>
  <c r="AD9" i="2"/>
  <c r="AD8" i="2" s="1"/>
  <c r="Z9" i="2"/>
  <c r="AA9" i="2"/>
  <c r="AA8" i="2" s="1"/>
  <c r="AB9" i="2"/>
  <c r="AB8" i="2" s="1"/>
  <c r="Q8" i="19"/>
  <c r="R8" i="19"/>
  <c r="S8" i="19"/>
  <c r="T8" i="19"/>
  <c r="U8" i="19"/>
  <c r="V8" i="19"/>
  <c r="W8" i="19"/>
  <c r="X8" i="19"/>
  <c r="Y8" i="19"/>
  <c r="N8" i="19"/>
  <c r="O8" i="19"/>
  <c r="P8" i="19"/>
  <c r="O14" i="16"/>
  <c r="P14" i="16"/>
  <c r="Q14" i="16"/>
  <c r="R14" i="16"/>
  <c r="S14" i="16"/>
  <c r="T14" i="16"/>
  <c r="U14" i="16"/>
  <c r="V14" i="16"/>
  <c r="W14" i="16"/>
  <c r="X14" i="16"/>
  <c r="Y14" i="16"/>
  <c r="O9" i="16"/>
  <c r="P9" i="16"/>
  <c r="Q9" i="16"/>
  <c r="R9" i="16"/>
  <c r="S9" i="16"/>
  <c r="T9" i="16"/>
  <c r="U9" i="16"/>
  <c r="V9" i="16"/>
  <c r="W9" i="16"/>
  <c r="X9" i="16"/>
  <c r="Y9" i="16"/>
  <c r="Z8" i="2" l="1"/>
  <c r="S8" i="16"/>
  <c r="T8" i="16"/>
  <c r="P8" i="16"/>
  <c r="W8" i="16"/>
  <c r="O8" i="16"/>
  <c r="Q8" i="16"/>
  <c r="R8" i="16"/>
  <c r="V8" i="16"/>
  <c r="U8" i="16"/>
  <c r="Y8" i="16"/>
  <c r="X8" i="16"/>
  <c r="O8" i="14" l="1"/>
  <c r="P8" i="14"/>
  <c r="Q8" i="14"/>
  <c r="R8" i="14"/>
  <c r="S8" i="14"/>
  <c r="T8" i="14"/>
  <c r="U8" i="14"/>
  <c r="V8" i="14"/>
  <c r="W8" i="14"/>
  <c r="X8" i="14"/>
  <c r="Y8" i="14"/>
  <c r="Y10" i="11"/>
  <c r="N10" i="11"/>
  <c r="T10" i="11"/>
  <c r="Q10" i="11"/>
  <c r="W10" i="11"/>
  <c r="P18" i="11"/>
  <c r="Y18" i="11"/>
  <c r="Q18" i="11"/>
  <c r="U10" i="11"/>
  <c r="R18" i="11"/>
  <c r="S18" i="11"/>
  <c r="T18" i="11"/>
  <c r="U18" i="11"/>
  <c r="V18" i="11"/>
  <c r="W18" i="11"/>
  <c r="X18" i="11"/>
  <c r="N18" i="11"/>
  <c r="N9" i="11" l="1"/>
  <c r="O10" i="11"/>
  <c r="P10" i="11"/>
  <c r="P9" i="11" s="1"/>
  <c r="X10" i="11"/>
  <c r="V10" i="11"/>
  <c r="S10" i="11"/>
  <c r="S9" i="11" s="1"/>
  <c r="R10" i="11"/>
  <c r="R9" i="11" s="1"/>
  <c r="W9" i="11"/>
  <c r="U9" i="11"/>
  <c r="Q9" i="11"/>
  <c r="T9" i="11"/>
  <c r="Y9" i="11"/>
  <c r="X9" i="11" l="1"/>
  <c r="V9" i="11"/>
  <c r="Z29" i="10"/>
  <c r="O14" i="10"/>
  <c r="O12" i="10" l="1"/>
  <c r="Z10" i="10"/>
  <c r="X10" i="10"/>
  <c r="S10" i="10"/>
  <c r="Y10" i="10"/>
  <c r="W10" i="10"/>
  <c r="O10" i="10" l="1"/>
  <c r="U10" i="10"/>
  <c r="T10" i="10"/>
  <c r="O21" i="9"/>
  <c r="P21" i="9"/>
  <c r="Q21" i="9"/>
  <c r="R21" i="9"/>
  <c r="S21" i="9"/>
  <c r="T21" i="9"/>
  <c r="U21" i="9"/>
  <c r="V21" i="9"/>
  <c r="W21" i="9"/>
  <c r="Y21" i="9"/>
  <c r="O9" i="9"/>
  <c r="P9" i="9"/>
  <c r="Q9" i="9"/>
  <c r="R9" i="9"/>
  <c r="S9" i="9"/>
  <c r="T9" i="9"/>
  <c r="U9" i="9"/>
  <c r="V9" i="9"/>
  <c r="W9" i="9"/>
  <c r="Y9" i="9"/>
  <c r="N8" i="7"/>
  <c r="O8" i="7"/>
  <c r="P8" i="7"/>
  <c r="Q8" i="7"/>
  <c r="R8" i="7"/>
  <c r="S8" i="7"/>
  <c r="U8" i="7"/>
  <c r="V8" i="7"/>
  <c r="X8" i="7"/>
  <c r="T8" i="7"/>
  <c r="V30" i="9" l="1"/>
  <c r="V8" i="9" s="1"/>
  <c r="O30" i="9"/>
  <c r="T30" i="9"/>
  <c r="T8" i="9" s="1"/>
  <c r="W30" i="9"/>
  <c r="U30" i="9"/>
  <c r="S30" i="9"/>
  <c r="S8" i="9" s="1"/>
  <c r="Q30" i="9"/>
  <c r="R30" i="9"/>
  <c r="P30" i="9"/>
  <c r="Y30" i="9"/>
  <c r="N37" i="9"/>
  <c r="N8" i="8"/>
  <c r="W8" i="7"/>
  <c r="Y8" i="7"/>
  <c r="Y8" i="9" l="1"/>
  <c r="W8" i="9"/>
  <c r="U8" i="9"/>
  <c r="P10" i="22"/>
  <c r="R10" i="22"/>
  <c r="O10" i="22"/>
  <c r="Q10" i="22"/>
  <c r="S10" i="22"/>
  <c r="T10" i="22"/>
  <c r="W10" i="22"/>
  <c r="X10" i="22"/>
  <c r="Y10" i="22"/>
  <c r="U10" i="22"/>
  <c r="V10" i="22"/>
  <c r="T14" i="22"/>
  <c r="U14" i="22"/>
  <c r="V14" i="22"/>
  <c r="P14" i="22"/>
  <c r="Q14" i="22"/>
  <c r="S14" i="22"/>
  <c r="W14" i="22"/>
  <c r="X14" i="22"/>
  <c r="Y14" i="22"/>
  <c r="R14" i="22"/>
  <c r="O14" i="22"/>
  <c r="N10" i="22"/>
  <c r="Y9" i="21"/>
  <c r="P9" i="21"/>
  <c r="X9" i="21"/>
  <c r="O9" i="21"/>
  <c r="Q9" i="21"/>
  <c r="R9" i="21"/>
  <c r="O13" i="21"/>
  <c r="P13" i="21"/>
  <c r="Q13" i="21"/>
  <c r="R13" i="21"/>
  <c r="S13" i="21"/>
  <c r="T13" i="21"/>
  <c r="U13" i="21"/>
  <c r="V13" i="21"/>
  <c r="W13" i="21"/>
  <c r="X13" i="21"/>
  <c r="Y13" i="21"/>
  <c r="N13" i="21"/>
  <c r="S9" i="21"/>
  <c r="T9" i="21"/>
  <c r="U9" i="21"/>
  <c r="V9" i="21"/>
  <c r="W9" i="21"/>
  <c r="N9" i="21"/>
  <c r="Y8" i="21" l="1"/>
  <c r="V9" i="22"/>
  <c r="S8" i="21"/>
  <c r="N8" i="21"/>
  <c r="P8" i="21"/>
  <c r="T8" i="21"/>
  <c r="O8" i="21"/>
  <c r="W8" i="21"/>
  <c r="V8" i="21"/>
  <c r="X8" i="21"/>
  <c r="U8" i="21"/>
  <c r="R8" i="21"/>
  <c r="Q8" i="21"/>
  <c r="W9" i="22"/>
  <c r="P9" i="22"/>
  <c r="T9" i="22"/>
  <c r="O9" i="22"/>
  <c r="S9" i="22"/>
  <c r="Q9" i="22"/>
  <c r="N14" i="22"/>
  <c r="N9" i="22" s="1"/>
  <c r="R9" i="22"/>
  <c r="X9" i="22"/>
  <c r="U9" i="22"/>
  <c r="Y9" i="22"/>
  <c r="Y8" i="5" l="1"/>
  <c r="N8" i="6" l="1"/>
  <c r="Y8" i="4"/>
  <c r="C8" i="3"/>
  <c r="D8" i="3"/>
  <c r="E8" i="3"/>
  <c r="F8" i="3"/>
  <c r="G8" i="3"/>
  <c r="H8" i="3"/>
  <c r="I8" i="3"/>
  <c r="J8" i="3"/>
  <c r="K8" i="3"/>
  <c r="L8" i="3"/>
  <c r="M8" i="3"/>
  <c r="B8" i="3"/>
  <c r="AE8" i="24" l="1"/>
  <c r="AD16" i="24"/>
  <c r="AD14" i="24" s="1"/>
  <c r="AD8" i="24" s="1"/>
  <c r="AC16" i="24"/>
  <c r="AC14" i="24" s="1"/>
  <c r="AC8" i="24" s="1"/>
  <c r="AB16" i="24"/>
  <c r="AB14" i="24" s="1"/>
  <c r="AB8" i="24" s="1"/>
  <c r="AA16" i="24"/>
  <c r="AA14" i="24" s="1"/>
  <c r="AA8" i="24" s="1"/>
  <c r="AE14" i="22"/>
  <c r="AD14" i="22"/>
  <c r="AC14" i="22"/>
  <c r="AB14" i="22"/>
  <c r="AA14" i="22"/>
  <c r="Z14" i="22"/>
  <c r="AE10" i="22"/>
  <c r="AD10" i="22"/>
  <c r="AC10" i="22"/>
  <c r="AB10" i="22"/>
  <c r="AA10" i="22"/>
  <c r="Z10" i="22"/>
  <c r="AE13" i="21"/>
  <c r="AD13" i="21"/>
  <c r="AC13" i="21"/>
  <c r="AB13" i="21"/>
  <c r="AA13" i="21"/>
  <c r="Z13" i="21"/>
  <c r="AE9" i="21"/>
  <c r="AD9" i="21"/>
  <c r="AC9" i="21"/>
  <c r="AB9" i="21"/>
  <c r="AA9" i="21"/>
  <c r="Z9" i="21"/>
  <c r="AA9" i="22" l="1"/>
  <c r="AC9" i="22"/>
  <c r="AB8" i="21"/>
  <c r="Z9" i="22"/>
  <c r="AE8" i="21"/>
  <c r="AB9" i="22"/>
  <c r="AA8" i="21"/>
  <c r="AD8" i="21"/>
  <c r="AC8" i="21"/>
  <c r="AE9" i="22"/>
  <c r="AD9" i="22"/>
  <c r="Z8" i="21"/>
  <c r="AE8" i="19"/>
  <c r="AD8" i="19"/>
  <c r="AC8" i="19"/>
  <c r="AB8" i="19"/>
  <c r="AA8" i="19"/>
  <c r="Z8" i="19"/>
  <c r="AE8" i="17"/>
  <c r="AD8" i="17"/>
  <c r="AC8" i="17"/>
  <c r="AB8" i="17"/>
  <c r="AA8" i="17"/>
  <c r="Z8" i="17"/>
  <c r="AA9" i="16"/>
  <c r="AB9" i="16"/>
  <c r="AC9" i="16"/>
  <c r="AD9" i="16"/>
  <c r="AE9" i="16"/>
  <c r="Z9" i="16"/>
  <c r="AE14" i="16"/>
  <c r="AD14" i="16"/>
  <c r="AC14" i="16"/>
  <c r="AB14" i="16"/>
  <c r="AA14" i="16"/>
  <c r="AN14" i="16" s="1"/>
  <c r="AA8" i="16" l="1"/>
  <c r="AN9" i="16"/>
  <c r="AB8" i="16"/>
  <c r="AE8" i="16"/>
  <c r="AD8" i="16"/>
  <c r="Z8" i="16"/>
  <c r="AC8" i="16"/>
  <c r="AE8" i="12"/>
  <c r="AD8" i="12"/>
  <c r="AC8" i="12"/>
  <c r="AB8" i="12"/>
  <c r="AA8" i="12"/>
  <c r="Z8" i="12"/>
  <c r="AE18" i="11"/>
  <c r="AD18" i="11"/>
  <c r="AC18" i="11"/>
  <c r="AB18" i="11"/>
  <c r="AA18" i="11"/>
  <c r="Z18" i="11"/>
  <c r="AE15" i="11"/>
  <c r="AD15" i="11"/>
  <c r="AC15" i="11"/>
  <c r="AB15" i="11"/>
  <c r="AA15" i="11"/>
  <c r="AA10" i="11" s="1"/>
  <c r="Z15" i="11"/>
  <c r="AE12" i="11"/>
  <c r="AD12" i="11"/>
  <c r="AC12" i="11"/>
  <c r="AB12" i="11"/>
  <c r="AA12" i="11"/>
  <c r="Z12" i="11"/>
  <c r="Z10" i="11" l="1"/>
  <c r="AE10" i="11"/>
  <c r="AE9" i="11" s="1"/>
  <c r="AB10" i="11"/>
  <c r="AB9" i="11" s="1"/>
  <c r="AD10" i="11"/>
  <c r="AD9" i="11" s="1"/>
  <c r="AC10" i="11"/>
  <c r="AC9" i="11" s="1"/>
  <c r="Z9" i="11"/>
  <c r="AA9" i="11"/>
  <c r="Y20" i="2" l="1"/>
  <c r="X20" i="2"/>
  <c r="W20" i="2"/>
  <c r="V20" i="2"/>
  <c r="U20" i="2"/>
  <c r="T20" i="2"/>
  <c r="S20" i="2"/>
  <c r="R20" i="2"/>
  <c r="Q20" i="2"/>
  <c r="P20" i="2"/>
  <c r="O20" i="2"/>
  <c r="N20" i="2"/>
  <c r="Y17" i="2"/>
  <c r="X17" i="2"/>
  <c r="W17" i="2"/>
  <c r="V17" i="2"/>
  <c r="U17" i="2"/>
  <c r="T17" i="2"/>
  <c r="S17" i="2"/>
  <c r="R17" i="2"/>
  <c r="Q17" i="2"/>
  <c r="P17" i="2"/>
  <c r="O17" i="2"/>
  <c r="N17" i="2"/>
  <c r="Y14" i="2"/>
  <c r="X14" i="2"/>
  <c r="W14" i="2"/>
  <c r="V14" i="2"/>
  <c r="U14" i="2"/>
  <c r="T14" i="2"/>
  <c r="S14" i="2"/>
  <c r="R14" i="2"/>
  <c r="Q14" i="2"/>
  <c r="P14" i="2"/>
  <c r="O14" i="2"/>
  <c r="N14" i="2"/>
  <c r="Y11" i="2"/>
  <c r="X11" i="2"/>
  <c r="W11" i="2"/>
  <c r="V11" i="2"/>
  <c r="U11" i="2"/>
  <c r="T11" i="2"/>
  <c r="S11" i="2"/>
  <c r="R11" i="2"/>
  <c r="Q11" i="2"/>
  <c r="P11" i="2"/>
  <c r="O11" i="2"/>
  <c r="N11" i="2"/>
  <c r="N9" i="2" l="1"/>
  <c r="N8" i="2" s="1"/>
  <c r="O9" i="2"/>
  <c r="Y9" i="2"/>
  <c r="O8" i="2"/>
  <c r="W9" i="2"/>
  <c r="Q9" i="2"/>
  <c r="X9" i="2"/>
  <c r="S9" i="2"/>
  <c r="S8" i="2" s="1"/>
  <c r="Q8" i="2"/>
  <c r="V9" i="2"/>
  <c r="V8" i="2" s="1"/>
  <c r="R9" i="2"/>
  <c r="R8" i="2" s="1"/>
  <c r="U9" i="2"/>
  <c r="P9" i="2"/>
  <c r="P8" i="2" s="1"/>
  <c r="T9" i="2"/>
  <c r="Y8" i="2"/>
  <c r="AE37" i="9"/>
  <c r="AD37" i="9"/>
  <c r="AC37" i="9"/>
  <c r="AB37" i="9"/>
  <c r="AA37" i="9"/>
  <c r="Z37" i="9"/>
  <c r="AE21" i="9"/>
  <c r="AD21" i="9"/>
  <c r="AC21" i="9"/>
  <c r="AB21" i="9"/>
  <c r="AA21" i="9"/>
  <c r="Z21" i="9"/>
  <c r="AE9" i="9"/>
  <c r="AD9" i="9"/>
  <c r="AC9" i="9"/>
  <c r="AB9" i="9"/>
  <c r="AA9" i="9"/>
  <c r="Z9" i="9"/>
  <c r="AE8" i="8"/>
  <c r="AD8" i="8"/>
  <c r="AC8" i="8"/>
  <c r="AB8" i="8"/>
  <c r="AA8" i="8"/>
  <c r="Z8" i="8"/>
  <c r="AE8" i="7"/>
  <c r="AD8" i="7"/>
  <c r="AC8" i="7"/>
  <c r="AB8" i="7"/>
  <c r="AA8" i="7"/>
  <c r="B8" i="7"/>
  <c r="M8" i="7"/>
  <c r="AD8" i="6"/>
  <c r="AC8" i="6"/>
  <c r="AB8" i="6"/>
  <c r="AA8" i="6"/>
  <c r="Z8" i="6"/>
  <c r="AE8" i="5"/>
  <c r="AD8" i="5"/>
  <c r="AC8" i="5"/>
  <c r="AB8" i="5"/>
  <c r="AA8" i="5"/>
  <c r="Z8" i="5"/>
  <c r="AE8" i="4"/>
  <c r="AD8" i="4"/>
  <c r="AC8" i="4"/>
  <c r="AB8" i="4"/>
  <c r="AA8" i="4"/>
  <c r="Z8" i="4"/>
  <c r="AE8" i="3"/>
  <c r="AD8" i="3"/>
  <c r="AC8" i="3"/>
  <c r="AB8" i="3"/>
  <c r="AA8" i="3"/>
  <c r="Z8" i="3"/>
  <c r="X8" i="2" l="1"/>
  <c r="W8" i="2"/>
  <c r="U8" i="2"/>
  <c r="T8" i="2"/>
  <c r="Z30" i="9"/>
  <c r="AA30" i="9"/>
  <c r="AA8" i="9" s="1"/>
  <c r="AB30" i="9"/>
  <c r="AB8" i="9" s="1"/>
  <c r="AE30" i="9"/>
  <c r="AC30" i="9"/>
  <c r="AC8" i="9" s="1"/>
  <c r="AD30" i="9"/>
  <c r="AD8" i="9" s="1"/>
  <c r="Z8" i="9" l="1"/>
  <c r="AE8" i="9"/>
  <c r="O18" i="11" l="1"/>
  <c r="O9" i="11" s="1"/>
  <c r="M8" i="19" l="1"/>
  <c r="M14" i="24" l="1"/>
  <c r="M8" i="24" s="1"/>
  <c r="I14" i="22"/>
  <c r="Y16" i="24" l="1"/>
  <c r="X16" i="24"/>
  <c r="W16" i="24"/>
  <c r="V16" i="24"/>
  <c r="U16" i="24"/>
  <c r="T16" i="24"/>
  <c r="S16" i="24"/>
  <c r="S14" i="24" s="1"/>
  <c r="S8" i="24" s="1"/>
  <c r="R16" i="24"/>
  <c r="Q16" i="24"/>
  <c r="P16" i="24"/>
  <c r="P14" i="24" s="1"/>
  <c r="O16" i="24"/>
  <c r="N16" i="24"/>
  <c r="Y14" i="24" l="1"/>
  <c r="X14" i="24"/>
  <c r="W14" i="24"/>
  <c r="V14" i="24"/>
  <c r="U14" i="24"/>
  <c r="T14" i="24"/>
  <c r="R14" i="24"/>
  <c r="Q14" i="24"/>
  <c r="P8" i="24"/>
  <c r="O14" i="24"/>
  <c r="N14" i="24"/>
  <c r="C8" i="19"/>
  <c r="D8" i="19"/>
  <c r="E8" i="19"/>
  <c r="F8" i="19"/>
  <c r="G8" i="19"/>
  <c r="H8" i="19"/>
  <c r="I8" i="19"/>
  <c r="J8" i="19"/>
  <c r="K8" i="19"/>
  <c r="L8" i="19"/>
  <c r="B8" i="19"/>
  <c r="B8" i="18"/>
  <c r="J8" i="18"/>
  <c r="G8" i="18"/>
  <c r="D8" i="18"/>
  <c r="L8" i="18"/>
  <c r="C8" i="18"/>
  <c r="K8" i="18"/>
  <c r="E8" i="18"/>
  <c r="M8" i="18"/>
  <c r="H8" i="18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B8" i="17"/>
  <c r="Y8" i="24" l="1"/>
  <c r="X8" i="24"/>
  <c r="W8" i="24"/>
  <c r="V8" i="24"/>
  <c r="U8" i="24"/>
  <c r="T8" i="24"/>
  <c r="R8" i="24"/>
  <c r="Q8" i="24"/>
  <c r="O8" i="24"/>
  <c r="N8" i="24"/>
  <c r="F8" i="18"/>
  <c r="I8" i="18"/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C9" i="16"/>
  <c r="C8" i="16" s="1"/>
  <c r="D9" i="16"/>
  <c r="E9" i="16"/>
  <c r="F9" i="16"/>
  <c r="G9" i="16"/>
  <c r="H9" i="16"/>
  <c r="I9" i="16"/>
  <c r="J9" i="16"/>
  <c r="K9" i="16"/>
  <c r="L9" i="16"/>
  <c r="M9" i="16"/>
  <c r="N9" i="16"/>
  <c r="B9" i="16"/>
  <c r="K8" i="16" l="1"/>
  <c r="J8" i="16"/>
  <c r="G8" i="16"/>
  <c r="L8" i="16"/>
  <c r="H8" i="16"/>
  <c r="E8" i="16"/>
  <c r="F8" i="16"/>
  <c r="M8" i="16"/>
  <c r="D8" i="16"/>
  <c r="N8" i="16"/>
  <c r="I8" i="16"/>
  <c r="F8" i="14" l="1"/>
  <c r="B8" i="14"/>
  <c r="N8" i="13"/>
  <c r="N8" i="12" l="1"/>
  <c r="X8" i="13"/>
  <c r="W8" i="13"/>
  <c r="V8" i="13"/>
  <c r="U8" i="13"/>
  <c r="T8" i="13"/>
  <c r="S8" i="13"/>
  <c r="R8" i="13"/>
  <c r="Q8" i="13"/>
  <c r="P8" i="13"/>
  <c r="O8" i="13"/>
  <c r="M8" i="13"/>
  <c r="B8" i="13"/>
  <c r="Y8" i="12"/>
  <c r="X8" i="12"/>
  <c r="W8" i="12"/>
  <c r="V8" i="12"/>
  <c r="U8" i="12"/>
  <c r="T8" i="12"/>
  <c r="S8" i="12"/>
  <c r="R8" i="12"/>
  <c r="Q8" i="12"/>
  <c r="P8" i="12"/>
  <c r="O8" i="12"/>
  <c r="C8" i="12"/>
  <c r="D8" i="12"/>
  <c r="E8" i="12"/>
  <c r="F8" i="12"/>
  <c r="G8" i="12"/>
  <c r="H8" i="12"/>
  <c r="I8" i="12"/>
  <c r="J8" i="12"/>
  <c r="K8" i="12"/>
  <c r="L8" i="12"/>
  <c r="M8" i="12"/>
  <c r="B8" i="12"/>
  <c r="Y8" i="8"/>
  <c r="X8" i="8"/>
  <c r="W8" i="8"/>
  <c r="V8" i="8"/>
  <c r="U8" i="8"/>
  <c r="T8" i="8"/>
  <c r="S8" i="8"/>
  <c r="R8" i="8"/>
  <c r="Q8" i="8"/>
  <c r="P8" i="8"/>
  <c r="O8" i="8"/>
  <c r="Y8" i="6"/>
  <c r="X8" i="6"/>
  <c r="W8" i="6"/>
  <c r="V8" i="6"/>
  <c r="U8" i="6"/>
  <c r="T8" i="6"/>
  <c r="S8" i="6"/>
  <c r="R8" i="6"/>
  <c r="Q8" i="6"/>
  <c r="P8" i="6"/>
  <c r="O8" i="6"/>
  <c r="B29" i="10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13" i="21" l="1"/>
  <c r="D13" i="21"/>
  <c r="E13" i="21"/>
  <c r="F13" i="21"/>
  <c r="G13" i="21"/>
  <c r="H13" i="21"/>
  <c r="I13" i="21"/>
  <c r="J13" i="21"/>
  <c r="K13" i="21"/>
  <c r="L13" i="21"/>
  <c r="M13" i="21"/>
  <c r="B13" i="21"/>
  <c r="C9" i="21"/>
  <c r="C8" i="21" s="1"/>
  <c r="D9" i="21"/>
  <c r="E9" i="21"/>
  <c r="F9" i="21"/>
  <c r="G9" i="21"/>
  <c r="H9" i="21"/>
  <c r="I9" i="21"/>
  <c r="J9" i="21"/>
  <c r="K9" i="21"/>
  <c r="K8" i="21" s="1"/>
  <c r="L9" i="21"/>
  <c r="M9" i="21"/>
  <c r="M8" i="21" s="1"/>
  <c r="B9" i="21"/>
  <c r="L8" i="21" l="1"/>
  <c r="E8" i="21"/>
  <c r="D8" i="21"/>
  <c r="B8" i="21"/>
  <c r="F8" i="21"/>
  <c r="I8" i="21"/>
  <c r="J8" i="21"/>
  <c r="H8" i="21"/>
  <c r="G8" i="21"/>
  <c r="B14" i="16"/>
  <c r="B8" i="16" s="1"/>
  <c r="C8" i="15" l="1"/>
  <c r="D8" i="15"/>
  <c r="E8" i="15"/>
  <c r="F8" i="15"/>
  <c r="G8" i="15"/>
  <c r="H8" i="15"/>
  <c r="I8" i="15"/>
  <c r="J8" i="15"/>
  <c r="K8" i="15"/>
  <c r="L8" i="15"/>
  <c r="M8" i="15"/>
  <c r="B8" i="15"/>
  <c r="C8" i="14" l="1"/>
  <c r="D8" i="14"/>
  <c r="E8" i="14"/>
  <c r="G8" i="14"/>
  <c r="H8" i="14"/>
  <c r="I8" i="14"/>
  <c r="J8" i="14"/>
  <c r="K8" i="14"/>
  <c r="L8" i="14"/>
  <c r="M8" i="14"/>
  <c r="C8" i="13"/>
  <c r="D8" i="13"/>
  <c r="E8" i="13"/>
  <c r="F8" i="13"/>
  <c r="G8" i="13"/>
  <c r="H8" i="13"/>
  <c r="I8" i="13"/>
  <c r="J8" i="13"/>
  <c r="K8" i="13"/>
  <c r="L8" i="13"/>
  <c r="B12" i="11" l="1"/>
  <c r="B15" i="11"/>
  <c r="B37" i="9" l="1"/>
  <c r="N8" i="5" l="1"/>
  <c r="O8" i="5"/>
  <c r="P8" i="5"/>
  <c r="Q8" i="5"/>
  <c r="R8" i="5"/>
  <c r="S8" i="5"/>
  <c r="T8" i="5"/>
  <c r="U8" i="5"/>
  <c r="V8" i="5"/>
  <c r="W8" i="5"/>
  <c r="X8" i="5"/>
  <c r="C8" i="5" l="1"/>
  <c r="D8" i="5"/>
  <c r="E8" i="5"/>
  <c r="F8" i="5"/>
  <c r="G8" i="5"/>
  <c r="H8" i="5"/>
  <c r="I8" i="5"/>
  <c r="J8" i="5"/>
  <c r="K8" i="5"/>
  <c r="L8" i="5"/>
  <c r="M8" i="5"/>
  <c r="X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B25" i="10" l="1"/>
  <c r="B17" i="10"/>
  <c r="B12" i="10" l="1"/>
  <c r="L14" i="22"/>
  <c r="K14" i="22"/>
  <c r="M20" i="2" l="1"/>
  <c r="M9" i="2"/>
  <c r="M8" i="2" l="1"/>
  <c r="B10" i="22"/>
  <c r="C10" i="22"/>
  <c r="D10" i="22"/>
  <c r="E10" i="22"/>
  <c r="F10" i="22"/>
  <c r="G10" i="22"/>
  <c r="H10" i="22"/>
  <c r="I10" i="22"/>
  <c r="J10" i="22"/>
  <c r="K10" i="22"/>
  <c r="L10" i="22"/>
  <c r="B14" i="22"/>
  <c r="C14" i="22"/>
  <c r="D14" i="22"/>
  <c r="E14" i="22"/>
  <c r="F14" i="22"/>
  <c r="G14" i="22"/>
  <c r="H14" i="22"/>
  <c r="J14" i="22"/>
  <c r="B18" i="11"/>
  <c r="B10" i="11"/>
  <c r="B14" i="2"/>
  <c r="J17" i="2"/>
  <c r="J11" i="2"/>
  <c r="J14" i="2"/>
  <c r="B9" i="22" l="1"/>
  <c r="L9" i="22"/>
  <c r="H9" i="22"/>
  <c r="D9" i="22"/>
  <c r="K9" i="22"/>
  <c r="G9" i="22"/>
  <c r="C9" i="22"/>
  <c r="J9" i="22"/>
  <c r="F9" i="22"/>
  <c r="I9" i="22"/>
  <c r="E9" i="22"/>
  <c r="N9" i="9" l="1"/>
  <c r="N21" i="9"/>
  <c r="N30" i="9" s="1"/>
  <c r="Q37" i="9" l="1"/>
  <c r="Q8" i="9" s="1"/>
  <c r="R37" i="9"/>
  <c r="R8" i="9" l="1"/>
  <c r="P37" i="9"/>
  <c r="P8" i="9" s="1"/>
  <c r="O37" i="9" l="1"/>
  <c r="O8" i="9" s="1"/>
  <c r="N8" i="9" l="1"/>
  <c r="L14" i="24"/>
  <c r="K14" i="24"/>
  <c r="K8" i="24" s="1"/>
  <c r="L8" i="24" l="1"/>
  <c r="L18" i="11" l="1"/>
  <c r="L15" i="11"/>
  <c r="L12" i="11"/>
  <c r="L10" i="11" l="1"/>
  <c r="M9" i="9"/>
  <c r="M37" i="9"/>
  <c r="M21" i="9"/>
  <c r="L21" i="9"/>
  <c r="L9" i="9"/>
  <c r="L8" i="8"/>
  <c r="M8" i="8"/>
  <c r="L8" i="7"/>
  <c r="L8" i="6"/>
  <c r="M8" i="6"/>
  <c r="L20" i="2"/>
  <c r="L17" i="2"/>
  <c r="L14" i="2"/>
  <c r="L11" i="2"/>
  <c r="L9" i="11" l="1"/>
  <c r="L30" i="9"/>
  <c r="L9" i="2"/>
  <c r="L8" i="2" s="1"/>
  <c r="M30" i="9"/>
  <c r="L37" i="9"/>
  <c r="M8" i="9" l="1"/>
  <c r="L8" i="9"/>
  <c r="K18" i="11" l="1"/>
  <c r="K15" i="11"/>
  <c r="K12" i="11"/>
  <c r="K10" i="11" s="1"/>
  <c r="K9" i="11" l="1"/>
  <c r="K37" i="9"/>
  <c r="K8" i="8"/>
  <c r="K8" i="7"/>
  <c r="K8" i="6"/>
  <c r="K20" i="2"/>
  <c r="K17" i="2"/>
  <c r="K14" i="2"/>
  <c r="K11" i="2"/>
  <c r="K9" i="2" l="1"/>
  <c r="K8" i="2" s="1"/>
  <c r="K9" i="9"/>
  <c r="K21" i="9"/>
  <c r="K30" i="9" l="1"/>
  <c r="K8" i="9" l="1"/>
  <c r="J14" i="24" l="1"/>
  <c r="J8" i="24" s="1"/>
  <c r="J18" i="11" l="1"/>
  <c r="J15" i="11"/>
  <c r="J12" i="11"/>
  <c r="J10" i="11" l="1"/>
  <c r="J8" i="6"/>
  <c r="J37" i="9"/>
  <c r="J9" i="9"/>
  <c r="J8" i="8"/>
  <c r="J8" i="7"/>
  <c r="J20" i="2"/>
  <c r="J9" i="11" l="1"/>
  <c r="J9" i="2"/>
  <c r="J21" i="9"/>
  <c r="J30" i="9" l="1"/>
  <c r="J8" i="2"/>
  <c r="I14" i="24"/>
  <c r="I8" i="24" s="1"/>
  <c r="H14" i="24"/>
  <c r="H8" i="24" s="1"/>
  <c r="J8" i="9" l="1"/>
  <c r="I18" i="11" l="1"/>
  <c r="I15" i="11"/>
  <c r="I12" i="11"/>
  <c r="I10" i="11" l="1"/>
  <c r="I8" i="8"/>
  <c r="I8" i="7"/>
  <c r="I9" i="11" l="1"/>
  <c r="I8" i="6"/>
  <c r="I20" i="2"/>
  <c r="I17" i="2"/>
  <c r="I14" i="2"/>
  <c r="I11" i="2"/>
  <c r="I9" i="2" l="1"/>
  <c r="I37" i="9"/>
  <c r="I9" i="9"/>
  <c r="I21" i="9"/>
  <c r="I30" i="9" l="1"/>
  <c r="I8" i="9" s="1"/>
  <c r="I8" i="2"/>
  <c r="G14" i="24" l="1"/>
  <c r="G8" i="24" s="1"/>
  <c r="H8" i="8" l="1"/>
  <c r="H8" i="7"/>
  <c r="G8" i="6"/>
  <c r="H8" i="6"/>
  <c r="H18" i="11"/>
  <c r="H15" i="11"/>
  <c r="H12" i="11"/>
  <c r="H10" i="11" l="1"/>
  <c r="H9" i="11" s="1"/>
  <c r="H9" i="9"/>
  <c r="H37" i="9" l="1"/>
  <c r="H21" i="9"/>
  <c r="H30" i="9" l="1"/>
  <c r="H8" i="9" l="1"/>
  <c r="H20" i="2"/>
  <c r="H17" i="2"/>
  <c r="H14" i="2"/>
  <c r="H11" i="2"/>
  <c r="H9" i="2" l="1"/>
  <c r="H8" i="2" l="1"/>
  <c r="G18" i="11" l="1"/>
  <c r="G15" i="11"/>
  <c r="G12" i="11"/>
  <c r="G10" i="11" l="1"/>
  <c r="G9" i="11" s="1"/>
  <c r="G37" i="9" l="1"/>
  <c r="G21" i="9"/>
  <c r="G9" i="9"/>
  <c r="G8" i="8"/>
  <c r="G8" i="7"/>
  <c r="G20" i="2"/>
  <c r="G17" i="2"/>
  <c r="G14" i="2"/>
  <c r="G11" i="2"/>
  <c r="G9" i="2" l="1"/>
  <c r="G30" i="9"/>
  <c r="G8" i="2" l="1"/>
  <c r="G8" i="9"/>
  <c r="E14" i="24"/>
  <c r="E8" i="24" s="1"/>
  <c r="D14" i="24"/>
  <c r="D8" i="24" s="1"/>
  <c r="F14" i="24"/>
  <c r="F8" i="24" s="1"/>
  <c r="F18" i="11" l="1"/>
  <c r="F15" i="11"/>
  <c r="F12" i="11"/>
  <c r="F10" i="11" l="1"/>
  <c r="F9" i="11" l="1"/>
  <c r="F21" i="9"/>
  <c r="F9" i="9"/>
  <c r="F8" i="8"/>
  <c r="F8" i="7"/>
  <c r="F37" i="9"/>
  <c r="F8" i="6"/>
  <c r="F20" i="2"/>
  <c r="F17" i="2"/>
  <c r="F14" i="2"/>
  <c r="F11" i="2"/>
  <c r="F9" i="2" l="1"/>
  <c r="F8" i="2" s="1"/>
  <c r="F30" i="9"/>
  <c r="F8" i="9" l="1"/>
  <c r="E18" i="11" l="1"/>
  <c r="E15" i="11"/>
  <c r="E12" i="11"/>
  <c r="E10" i="11" l="1"/>
  <c r="E9" i="11" s="1"/>
  <c r="E21" i="9"/>
  <c r="E37" i="9"/>
  <c r="E8" i="8"/>
  <c r="E8" i="7"/>
  <c r="E8" i="6"/>
  <c r="E20" i="2"/>
  <c r="E17" i="2"/>
  <c r="E14" i="2"/>
  <c r="E11" i="2"/>
  <c r="E9" i="2" l="1"/>
  <c r="E8" i="2" s="1"/>
  <c r="E9" i="9"/>
  <c r="E30" i="9" s="1"/>
  <c r="E8" i="9" s="1"/>
  <c r="D18" i="11" l="1"/>
  <c r="D15" i="11"/>
  <c r="D12" i="11"/>
  <c r="D10" i="11" l="1"/>
  <c r="D9" i="11" s="1"/>
  <c r="D37" i="9"/>
  <c r="D21" i="9"/>
  <c r="D9" i="9"/>
  <c r="D8" i="8"/>
  <c r="D8" i="7"/>
  <c r="D8" i="6"/>
  <c r="D20" i="2"/>
  <c r="D17" i="2"/>
  <c r="D14" i="2"/>
  <c r="D11" i="2"/>
  <c r="D30" i="9" l="1"/>
  <c r="D8" i="9" s="1"/>
  <c r="D9" i="2"/>
  <c r="D8" i="2" l="1"/>
  <c r="C37" i="9" l="1"/>
  <c r="C21" i="9"/>
  <c r="C9" i="9"/>
  <c r="B21" i="9"/>
  <c r="B9" i="9"/>
  <c r="B30" i="9" l="1"/>
  <c r="B8" i="9" s="1"/>
  <c r="C30" i="9"/>
  <c r="C14" i="24"/>
  <c r="C8" i="24" l="1"/>
  <c r="C18" i="11" l="1"/>
  <c r="C15" i="11"/>
  <c r="C12" i="11"/>
  <c r="C10" i="11" l="1"/>
  <c r="C9" i="11" s="1"/>
  <c r="C8" i="8"/>
  <c r="C8" i="7"/>
  <c r="C8" i="6"/>
  <c r="C20" i="2"/>
  <c r="C17" i="2"/>
  <c r="C14" i="2"/>
  <c r="C11" i="2"/>
  <c r="C9" i="2" l="1"/>
  <c r="C8" i="2" s="1"/>
  <c r="C8" i="9" l="1"/>
  <c r="B9" i="11" l="1"/>
  <c r="B10" i="10" l="1"/>
  <c r="B8" i="8" l="1"/>
  <c r="B8" i="6" l="1"/>
  <c r="B8" i="5"/>
  <c r="B8" i="4"/>
  <c r="B20" i="2"/>
  <c r="B17" i="2"/>
  <c r="B11" i="2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<sst xmlns="http://schemas.openxmlformats.org/spreadsheetml/2006/main" count="1498" uniqueCount="271">
  <si>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</si>
  <si>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</si>
  <si>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</si>
  <si>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</si>
  <si>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</si>
  <si>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</si>
  <si>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</si>
  <si>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</si>
  <si>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</si>
  <si>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</si>
  <si>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</si>
  <si>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</si>
  <si>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</si>
  <si>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</si>
  <si>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</si>
  <si>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</si>
  <si>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</si>
  <si>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</si>
  <si>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</si>
  <si>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</si>
  <si>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</si>
  <si>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</si>
  <si>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</si>
  <si>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</si>
  <si>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</si>
  <si>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</si>
  <si>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</si>
  <si>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</si>
  <si>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</si>
  <si>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</si>
  <si>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</si>
  <si>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</si>
  <si>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</si>
  <si>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</si>
  <si>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</si>
  <si>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</si>
  <si>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</si>
  <si>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</si>
  <si>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</si>
  <si>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</si>
  <si>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</si>
  <si>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</si>
  <si>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</si>
  <si>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</si>
  <si>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</si>
  <si>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</si>
  <si>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</si>
  <si>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</si>
  <si>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</si>
  <si>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</si>
  <si>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</si>
  <si>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</si>
  <si>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</si>
  <si>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</si>
  <si>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</si>
  <si>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</si>
  <si>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</si>
  <si>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</si>
  <si>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</si>
  <si>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</si>
  <si>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</si>
  <si>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</si>
  <si>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</si>
  <si>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</si>
  <si>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</si>
  <si>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</si>
  <si>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</si>
  <si>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</si>
  <si>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</si>
  <si>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</si>
  <si>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</si>
  <si>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</si>
  <si>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</si>
  <si>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</si>
  <si>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</si>
  <si>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</si>
  <si>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</si>
  <si>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</si>
  <si>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</si>
  <si>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</si>
  <si>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</si>
  <si>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</si>
  <si>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</si>
  <si>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</si>
  <si>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</si>
  <si>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</si>
  <si>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</si>
  <si>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</si>
  <si>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</si>
  <si>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</si>
  <si>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</si>
  <si>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</si>
  <si>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</si>
  <si>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 xml:space="preserve">UTILIZACION 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</si>
  <si>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</si>
  <si>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</si>
  <si>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</si>
  <si>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</si>
  <si>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</si>
  <si>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</si>
  <si>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</si>
  <si>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</si>
  <si>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</si>
  <si>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</si>
  <si>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</si>
  <si>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</si>
  <si>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</si>
  <si>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</si>
  <si>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</si>
  <si>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</si>
  <si>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</si>
  <si>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</si>
  <si>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</si>
  <si>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</si>
  <si>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</si>
  <si>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</si>
  <si>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</si>
  <si>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</si>
  <si>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</si>
  <si>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</si>
  <si>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</si>
  <si>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</si>
  <si>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</si>
  <si>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</si>
  <si>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</si>
  <si>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</si>
  <si>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</si>
  <si>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</si>
  <si>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</si>
  <si>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</si>
  <si>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</si>
  <si>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</si>
  <si>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</si>
  <si>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</si>
  <si>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</si>
  <si>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</si>
  <si>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</si>
  <si>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</si>
  <si>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</si>
  <si>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</si>
  <si>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</si>
  <si>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</si>
  <si>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</si>
  <si>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</si>
  <si>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</si>
  <si>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</si>
  <si>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</si>
  <si>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</si>
  <si>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</si>
  <si>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</si>
  <si>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</si>
  <si>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</si>
  <si>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</si>
  <si>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</si>
  <si>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</si>
  <si>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</si>
  <si>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</si>
  <si>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</si>
  <si>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</si>
  <si>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</si>
  <si>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</si>
  <si>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</si>
  <si>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</si>
  <si>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</si>
  <si>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</si>
  <si>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</si>
  <si>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</si>
  <si>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</si>
  <si>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</si>
  <si>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</si>
  <si>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</si>
  <si>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</si>
  <si>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</si>
  <si>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</si>
  <si>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</si>
  <si>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</si>
  <si>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</si>
  <si>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</si>
  <si>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</si>
  <si>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</si>
  <si>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</si>
  <si>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</si>
  <si>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</si>
  <si>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</si>
  <si>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</si>
  <si>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</si>
  <si>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</si>
  <si>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</si>
  <si>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</si>
  <si>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</si>
  <si>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</si>
  <si>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</si>
  <si>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</si>
  <si>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</si>
  <si>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</si>
  <si>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</si>
  <si>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</si>
  <si>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</si>
  <si>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</si>
  <si>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</si>
  <si>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</si>
  <si>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</si>
  <si>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</si>
  <si>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</si>
  <si>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</si>
  <si>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</si>
  <si>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</si>
  <si>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</si>
  <si>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</si>
  <si>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</si>
  <si>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</si>
  <si>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</si>
  <si>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</si>
  <si>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</si>
  <si>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</si>
  <si>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</si>
  <si>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</si>
  <si>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</si>
  <si>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</si>
  <si>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</si>
  <si>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</si>
  <si>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</si>
  <si>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</si>
  <si>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</si>
  <si>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</si>
  <si>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</si>
  <si>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</si>
  <si>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</si>
  <si>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</si>
  <si>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</si>
  <si>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</si>
  <si>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</si>
  <si>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</si>
  <si>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</si>
  <si>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</si>
  <si>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</si>
  <si>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</si>
  <si>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</si>
  <si>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</si>
  <si>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</si>
  <si>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</si>
  <si>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</si>
  <si>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</si>
  <si>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</si>
  <si>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</si>
  <si>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</si>
  <si>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</si>
  <si>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</si>
  <si>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</si>
  <si>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</si>
  <si>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</si>
  <si>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</si>
  <si>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</si>
  <si>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</si>
  <si>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</si>
  <si>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</si>
  <si>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</si>
  <si>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</si>
  <si>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</si>
  <si>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Atun</t>
  </si>
  <si>
    <t>CUafRO Nº 9</t>
  </si>
  <si>
    <t>1.1 ENLATafO</t>
  </si>
  <si>
    <t>1.2 CONGELafO</t>
  </si>
  <si>
    <t>1.3 CURafO</t>
  </si>
  <si>
    <t>Sept</t>
  </si>
  <si>
    <t>Septiembre</t>
  </si>
  <si>
    <t>Variación Acumulada (%)</t>
  </si>
  <si>
    <t>ANEXO DEL BOLETÍN DE PESCA - FEBRERO 2022</t>
  </si>
  <si>
    <t>Var. % Feb 22/21</t>
  </si>
  <si>
    <t>Feb 22/21</t>
  </si>
  <si>
    <t>Var. % 
Feb-22/Ene-22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</si>
</sst>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  <numFmt numFmtId="174" formatCode="_-* #,##0.0_-;\-* #,##0.0_-;_-* &quot;-&quot;??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6337778862885"/>
      </right>
      <top/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717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0" fontId="15" fillId="0" borderId="0" xfId="0" applyFont="1"/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0" fillId="0" borderId="0" xfId="0" applyBorder="1"/>
    <xf numFmtId="165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2" fillId="0" borderId="0" xfId="3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left"/>
    </xf>
    <xf numFmtId="165" fontId="12" fillId="0" borderId="2" xfId="3" applyNumberFormat="1" applyFont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3" fontId="4" fillId="2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2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0" fontId="6" fillId="2" borderId="11" xfId="2" applyFont="1" applyFill="1" applyBorder="1" applyAlignment="1">
      <alignment horizontal="left" vertical="center"/>
    </xf>
    <xf numFmtId="0" fontId="8" fillId="6" borderId="2" xfId="0" applyFont="1" applyFill="1" applyBorder="1"/>
    <xf numFmtId="165" fontId="6" fillId="2" borderId="2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8" fillId="6" borderId="2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4" xfId="0" applyFont="1" applyBorder="1" applyAlignment="1">
      <alignment horizontal="left" vertical="center"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4" xfId="0" applyFont="1" applyBorder="1"/>
    <xf numFmtId="0" fontId="12" fillId="0" borderId="16" xfId="0" applyFont="1" applyBorder="1"/>
    <xf numFmtId="166" fontId="8" fillId="0" borderId="17" xfId="0" applyNumberFormat="1" applyFont="1" applyBorder="1" applyAlignment="1">
      <alignment horizontal="right"/>
    </xf>
    <xf numFmtId="166" fontId="6" fillId="2" borderId="14" xfId="2" applyNumberFormat="1" applyFont="1" applyFill="1" applyBorder="1" applyAlignment="1">
      <alignment vertical="center"/>
    </xf>
    <xf numFmtId="166" fontId="4" fillId="6" borderId="14" xfId="0" applyNumberFormat="1" applyFont="1" applyFill="1" applyBorder="1"/>
    <xf numFmtId="0" fontId="6" fillId="2" borderId="26" xfId="2" applyFont="1" applyFill="1" applyBorder="1" applyAlignment="1">
      <alignment vertical="center"/>
    </xf>
    <xf numFmtId="0" fontId="4" fillId="6" borderId="14" xfId="0" applyFont="1" applyFill="1" applyBorder="1"/>
    <xf numFmtId="0" fontId="8" fillId="0" borderId="14" xfId="0" applyFont="1" applyBorder="1" applyAlignment="1">
      <alignment horizontal="left"/>
    </xf>
    <xf numFmtId="0" fontId="8" fillId="0" borderId="14" xfId="0" applyFont="1" applyBorder="1"/>
    <xf numFmtId="0" fontId="8" fillId="0" borderId="16" xfId="0" applyFont="1" applyBorder="1" applyAlignment="1">
      <alignment horizontal="left"/>
    </xf>
    <xf numFmtId="3" fontId="8" fillId="0" borderId="20" xfId="0" applyNumberFormat="1" applyFont="1" applyBorder="1" applyAlignment="1">
      <alignment horizontal="left"/>
    </xf>
    <xf numFmtId="3" fontId="8" fillId="0" borderId="28" xfId="0" applyNumberFormat="1" applyFont="1" applyBorder="1" applyAlignment="1">
      <alignment horizontal="left"/>
    </xf>
    <xf numFmtId="165" fontId="8" fillId="0" borderId="14" xfId="0" applyNumberFormat="1" applyFont="1" applyFill="1" applyBorder="1" applyAlignment="1">
      <alignment horizontal="right"/>
    </xf>
    <xf numFmtId="165" fontId="8" fillId="0" borderId="16" xfId="0" applyNumberFormat="1" applyFont="1" applyBorder="1" applyAlignment="1">
      <alignment horizontal="right"/>
    </xf>
    <xf numFmtId="165" fontId="8" fillId="0" borderId="17" xfId="0" applyNumberFormat="1" applyFont="1" applyBorder="1" applyAlignment="1">
      <alignment horizontal="right"/>
    </xf>
    <xf numFmtId="3" fontId="8" fillId="0" borderId="20" xfId="0" applyNumberFormat="1" applyFont="1" applyFill="1" applyBorder="1" applyAlignment="1"/>
    <xf numFmtId="3" fontId="8" fillId="0" borderId="20" xfId="0" applyNumberFormat="1" applyFont="1" applyBorder="1" applyAlignment="1"/>
    <xf numFmtId="165" fontId="6" fillId="2" borderId="14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8" fillId="0" borderId="14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165" fontId="4" fillId="2" borderId="14" xfId="0" applyNumberFormat="1" applyFont="1" applyFill="1" applyBorder="1" applyAlignment="1"/>
    <xf numFmtId="165" fontId="8" fillId="6" borderId="14" xfId="0" applyNumberFormat="1" applyFont="1" applyFill="1" applyBorder="1"/>
    <xf numFmtId="165" fontId="8" fillId="0" borderId="14" xfId="0" applyNumberFormat="1" applyFont="1" applyBorder="1"/>
    <xf numFmtId="0" fontId="6" fillId="2" borderId="14" xfId="2" applyFont="1" applyFill="1" applyBorder="1" applyAlignment="1"/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4" xfId="2" applyFont="1" applyFill="1" applyBorder="1" applyAlignment="1">
      <alignment horizontal="left"/>
    </xf>
    <xf numFmtId="0" fontId="12" fillId="0" borderId="14" xfId="3" applyFont="1" applyBorder="1"/>
    <xf numFmtId="0" fontId="12" fillId="0" borderId="16" xfId="3" applyFont="1" applyBorder="1"/>
    <xf numFmtId="165" fontId="12" fillId="0" borderId="14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4" xfId="0" applyNumberFormat="1" applyFont="1" applyBorder="1" applyAlignment="1">
      <alignment horizontal="right"/>
    </xf>
    <xf numFmtId="165" fontId="12" fillId="0" borderId="14" xfId="3" applyNumberFormat="1" applyFont="1" applyBorder="1" applyAlignment="1">
      <alignment horizontal="right"/>
    </xf>
    <xf numFmtId="165" fontId="12" fillId="0" borderId="16" xfId="3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166" fontId="8" fillId="0" borderId="14" xfId="0" applyNumberFormat="1" applyFont="1" applyBorder="1" applyAlignment="1">
      <alignment horizontal="left" indent="1"/>
    </xf>
    <xf numFmtId="166" fontId="4" fillId="6" borderId="16" xfId="0" applyNumberFormat="1" applyFont="1" applyFill="1" applyBorder="1" applyAlignment="1">
      <alignment horizontal="left" indent="1"/>
    </xf>
    <xf numFmtId="0" fontId="6" fillId="2" borderId="14" xfId="2" applyFont="1" applyFill="1" applyBorder="1" applyAlignment="1">
      <alignment vertical="center"/>
    </xf>
    <xf numFmtId="166" fontId="12" fillId="0" borderId="0" xfId="3" applyNumberFormat="1" applyFont="1" applyBorder="1" applyAlignment="1">
      <alignment horizontal="right"/>
    </xf>
    <xf numFmtId="0" fontId="25" fillId="0" borderId="0" xfId="5" applyAlignment="1">
      <alignment horizontal="left" vertical="center"/>
    </xf>
    <xf numFmtId="165" fontId="23" fillId="0" borderId="14" xfId="4" applyNumberFormat="1" applyFont="1" applyFill="1" applyBorder="1" applyAlignment="1">
      <alignment horizontal="right"/>
    </xf>
    <xf numFmtId="0" fontId="21" fillId="8" borderId="14" xfId="4" applyFont="1" applyFill="1" applyBorder="1"/>
    <xf numFmtId="165" fontId="21" fillId="8" borderId="0" xfId="4" applyNumberFormat="1" applyFont="1" applyFill="1" applyBorder="1" applyAlignment="1">
      <alignment horizontal="right"/>
    </xf>
    <xf numFmtId="165" fontId="21" fillId="6" borderId="14" xfId="4" applyNumberFormat="1" applyFont="1" applyFill="1" applyBorder="1" applyAlignment="1">
      <alignment horizontal="right"/>
    </xf>
    <xf numFmtId="165" fontId="21" fillId="6" borderId="0" xfId="4" applyNumberFormat="1" applyFont="1" applyFill="1" applyBorder="1" applyAlignment="1">
      <alignment horizontal="right"/>
    </xf>
    <xf numFmtId="165" fontId="23" fillId="6" borderId="14" xfId="4" applyNumberFormat="1" applyFont="1" applyFill="1" applyBorder="1" applyAlignment="1">
      <alignment horizontal="right"/>
    </xf>
    <xf numFmtId="165" fontId="23" fillId="6" borderId="0" xfId="4" applyNumberFormat="1" applyFont="1" applyFill="1" applyBorder="1" applyAlignment="1">
      <alignment horizontal="right"/>
    </xf>
    <xf numFmtId="165" fontId="23" fillId="6" borderId="16" xfId="4" applyNumberFormat="1" applyFont="1" applyFill="1" applyBorder="1" applyAlignment="1">
      <alignment horizontal="right"/>
    </xf>
    <xf numFmtId="165" fontId="23" fillId="6" borderId="17" xfId="4" applyNumberFormat="1" applyFont="1" applyFill="1" applyBorder="1" applyAlignment="1">
      <alignment horizontal="right"/>
    </xf>
    <xf numFmtId="0" fontId="8" fillId="4" borderId="20" xfId="0" applyFont="1" applyFill="1" applyBorder="1" applyAlignment="1">
      <alignment horizontal="left"/>
    </xf>
    <xf numFmtId="165" fontId="8" fillId="3" borderId="14" xfId="0" applyNumberFormat="1" applyFont="1" applyFill="1" applyBorder="1"/>
    <xf numFmtId="0" fontId="4" fillId="3" borderId="14" xfId="0" applyFont="1" applyFill="1" applyBorder="1"/>
    <xf numFmtId="165" fontId="4" fillId="2" borderId="14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left"/>
    </xf>
    <xf numFmtId="165" fontId="12" fillId="0" borderId="14" xfId="0" applyNumberFormat="1" applyFont="1" applyBorder="1" applyAlignment="1"/>
    <xf numFmtId="165" fontId="12" fillId="0" borderId="0" xfId="0" applyNumberFormat="1" applyFont="1" applyBorder="1" applyAlignment="1"/>
    <xf numFmtId="168" fontId="0" fillId="0" borderId="0" xfId="7" applyNumberFormat="1" applyFont="1"/>
    <xf numFmtId="165" fontId="0" fillId="0" borderId="0" xfId="0" applyNumberFormat="1"/>
    <xf numFmtId="169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0" fontId="12" fillId="0" borderId="0" xfId="0" applyNumberFormat="1" applyFont="1" applyBorder="1" applyAlignment="1"/>
    <xf numFmtId="170" fontId="12" fillId="0" borderId="17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16" fillId="5" borderId="0" xfId="0" applyNumberFormat="1" applyFont="1" applyFill="1" applyBorder="1" applyAlignment="1">
      <alignment horizontal="right"/>
    </xf>
    <xf numFmtId="165" fontId="8" fillId="0" borderId="0" xfId="0" applyNumberFormat="1" applyFont="1"/>
    <xf numFmtId="0" fontId="8" fillId="4" borderId="14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35" xfId="0" applyFont="1" applyFill="1" applyBorder="1" applyAlignment="1">
      <alignment horizontal="left"/>
    </xf>
    <xf numFmtId="0" fontId="8" fillId="0" borderId="35" xfId="0" applyFont="1" applyBorder="1"/>
    <xf numFmtId="165" fontId="8" fillId="0" borderId="36" xfId="0" applyNumberFormat="1" applyFont="1" applyFill="1" applyBorder="1" applyAlignment="1">
      <alignment horizontal="center"/>
    </xf>
    <xf numFmtId="165" fontId="8" fillId="0" borderId="35" xfId="0" applyNumberFormat="1" applyFont="1" applyFill="1" applyBorder="1"/>
    <xf numFmtId="165" fontId="8" fillId="2" borderId="36" xfId="0" applyNumberFormat="1" applyFont="1" applyFill="1" applyBorder="1" applyAlignment="1">
      <alignment horizontal="center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9" fontId="0" fillId="0" borderId="0" xfId="7" applyFont="1"/>
    <xf numFmtId="169" fontId="8" fillId="0" borderId="0" xfId="1" applyNumberFormat="1" applyFont="1"/>
    <xf numFmtId="165" fontId="11" fillId="4" borderId="2" xfId="0" applyNumberFormat="1" applyFont="1" applyFill="1" applyBorder="1" applyAlignment="1">
      <alignment horizontal="right" wrapText="1"/>
    </xf>
    <xf numFmtId="0" fontId="0" fillId="4" borderId="0" xfId="0" applyFill="1"/>
    <xf numFmtId="171" fontId="0" fillId="0" borderId="0" xfId="0" applyNumberFormat="1"/>
    <xf numFmtId="166" fontId="11" fillId="0" borderId="0" xfId="0" applyNumberFormat="1" applyFont="1" applyBorder="1" applyAlignment="1">
      <alignment horizontal="right" wrapText="1" readingOrder="1"/>
    </xf>
    <xf numFmtId="165" fontId="11" fillId="0" borderId="0" xfId="1" applyNumberFormat="1" applyFont="1" applyBorder="1" applyAlignment="1">
      <alignment horizontal="right" wrapText="1"/>
    </xf>
    <xf numFmtId="165" fontId="11" fillId="0" borderId="1" xfId="1" applyNumberFormat="1" applyFont="1" applyBorder="1" applyAlignment="1">
      <alignment horizontal="right" wrapText="1"/>
    </xf>
    <xf numFmtId="0" fontId="30" fillId="9" borderId="37" xfId="0" applyFont="1" applyFill="1" applyBorder="1" applyAlignment="1">
      <alignment vertical="center"/>
    </xf>
    <xf numFmtId="0" fontId="31" fillId="9" borderId="37" xfId="0" applyFont="1" applyFill="1" applyBorder="1" applyAlignment="1">
      <alignment vertical="center"/>
    </xf>
    <xf numFmtId="0" fontId="32" fillId="0" borderId="37" xfId="0" applyFont="1" applyBorder="1" applyAlignment="1">
      <alignment vertical="center"/>
    </xf>
    <xf numFmtId="0" fontId="30" fillId="9" borderId="38" xfId="0" applyFont="1" applyFill="1" applyBorder="1" applyAlignment="1">
      <alignment vertical="center"/>
    </xf>
    <xf numFmtId="10" fontId="8" fillId="0" borderId="0" xfId="7" applyNumberFormat="1" applyFont="1"/>
    <xf numFmtId="165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24" fillId="0" borderId="0" xfId="0" applyFont="1"/>
    <xf numFmtId="0" fontId="33" fillId="0" borderId="0" xfId="0" applyFont="1" applyFill="1" applyBorder="1" applyAlignment="1"/>
    <xf numFmtId="168" fontId="34" fillId="0" borderId="0" xfId="7" applyNumberFormat="1" applyFont="1"/>
    <xf numFmtId="0" fontId="35" fillId="0" borderId="0" xfId="0" applyFont="1"/>
    <xf numFmtId="0" fontId="9" fillId="0" borderId="0" xfId="0" applyFont="1" applyBorder="1" applyAlignment="1"/>
    <xf numFmtId="167" fontId="0" fillId="0" borderId="0" xfId="0" applyNumberFormat="1"/>
    <xf numFmtId="0" fontId="36" fillId="0" borderId="0" xfId="0" applyFont="1"/>
    <xf numFmtId="9" fontId="8" fillId="0" borderId="0" xfId="7" applyFont="1"/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166" fontId="11" fillId="0" borderId="0" xfId="0" applyNumberFormat="1" applyFont="1" applyBorder="1" applyAlignment="1">
      <alignment horizontal="right" readingOrder="1"/>
    </xf>
    <xf numFmtId="0" fontId="12" fillId="4" borderId="2" xfId="3" applyFont="1" applyFill="1" applyBorder="1"/>
    <xf numFmtId="170" fontId="12" fillId="0" borderId="14" xfId="0" applyNumberFormat="1" applyFont="1" applyBorder="1" applyAlignment="1"/>
    <xf numFmtId="170" fontId="12" fillId="0" borderId="16" xfId="0" applyNumberFormat="1" applyFont="1" applyBorder="1" applyAlignment="1">
      <alignment horizontal="right"/>
    </xf>
    <xf numFmtId="165" fontId="8" fillId="0" borderId="16" xfId="0" applyNumberFormat="1" applyFont="1" applyFill="1" applyBorder="1" applyAlignment="1">
      <alignment horizontal="right"/>
    </xf>
    <xf numFmtId="166" fontId="12" fillId="0" borderId="14" xfId="3" applyNumberFormat="1" applyFont="1" applyBorder="1" applyAlignment="1">
      <alignment horizontal="right"/>
    </xf>
    <xf numFmtId="164" fontId="37" fillId="0" borderId="0" xfId="1" applyFont="1"/>
    <xf numFmtId="164" fontId="37" fillId="0" borderId="0" xfId="1" applyFont="1" applyFill="1" applyBorder="1"/>
    <xf numFmtId="165" fontId="11" fillId="0" borderId="4" xfId="1" applyNumberFormat="1" applyFont="1" applyBorder="1" applyAlignment="1">
      <alignment horizontal="right" wrapText="1"/>
    </xf>
    <xf numFmtId="166" fontId="4" fillId="2" borderId="2" xfId="0" applyNumberFormat="1" applyFont="1" applyFill="1" applyBorder="1" applyAlignment="1">
      <alignment horizontal="right"/>
    </xf>
    <xf numFmtId="166" fontId="11" fillId="0" borderId="2" xfId="0" applyNumberFormat="1" applyFont="1" applyBorder="1" applyAlignment="1">
      <alignment horizontal="right" wrapText="1" readingOrder="1"/>
    </xf>
    <xf numFmtId="166" fontId="12" fillId="0" borderId="2" xfId="3" applyNumberFormat="1" applyFont="1" applyBorder="1" applyAlignment="1">
      <alignment horizontal="right"/>
    </xf>
    <xf numFmtId="166" fontId="11" fillId="0" borderId="2" xfId="0" applyNumberFormat="1" applyFont="1" applyBorder="1" applyAlignment="1">
      <alignment horizontal="right" readingOrder="1"/>
    </xf>
    <xf numFmtId="166" fontId="11" fillId="0" borderId="4" xfId="0" applyNumberFormat="1" applyFont="1" applyBorder="1" applyAlignment="1">
      <alignment horizontal="right" readingOrder="1"/>
    </xf>
    <xf numFmtId="166" fontId="11" fillId="0" borderId="1" xfId="0" applyNumberFormat="1" applyFont="1" applyBorder="1" applyAlignment="1">
      <alignment horizontal="right" wrapText="1" readingOrder="1"/>
    </xf>
    <xf numFmtId="0" fontId="8" fillId="6" borderId="4" xfId="0" applyFont="1" applyFill="1" applyBorder="1" applyAlignment="1"/>
    <xf numFmtId="165" fontId="8" fillId="6" borderId="1" xfId="0" applyNumberFormat="1" applyFont="1" applyFill="1" applyBorder="1" applyAlignment="1">
      <alignment horizontal="right"/>
    </xf>
    <xf numFmtId="0" fontId="12" fillId="6" borderId="2" xfId="3" applyFont="1" applyFill="1" applyBorder="1"/>
    <xf numFmtId="0" fontId="38" fillId="0" borderId="0" xfId="0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39" fillId="0" borderId="35" xfId="5" applyFont="1" applyBorder="1"/>
    <xf numFmtId="0" fontId="40" fillId="0" borderId="0" xfId="0" applyFont="1" applyBorder="1" applyAlignment="1">
      <alignment vertical="center"/>
    </xf>
    <xf numFmtId="0" fontId="39" fillId="0" borderId="0" xfId="5" applyFont="1" applyBorder="1"/>
    <xf numFmtId="0" fontId="38" fillId="0" borderId="0" xfId="0" applyFont="1" applyBorder="1"/>
    <xf numFmtId="0" fontId="38" fillId="0" borderId="36" xfId="0" applyFont="1" applyBorder="1"/>
    <xf numFmtId="0" fontId="39" fillId="0" borderId="43" xfId="5" applyFont="1" applyBorder="1"/>
    <xf numFmtId="0" fontId="40" fillId="0" borderId="33" xfId="0" applyFont="1" applyBorder="1" applyAlignment="1">
      <alignment vertical="center"/>
    </xf>
    <xf numFmtId="0" fontId="39" fillId="0" borderId="33" xfId="5" applyFont="1" applyBorder="1"/>
    <xf numFmtId="0" fontId="38" fillId="0" borderId="33" xfId="0" applyFont="1" applyBorder="1"/>
    <xf numFmtId="0" fontId="38" fillId="0" borderId="40" xfId="0" applyFont="1" applyBorder="1"/>
    <xf numFmtId="0" fontId="42" fillId="0" borderId="47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8" fillId="0" borderId="48" xfId="0" applyFont="1" applyBorder="1"/>
    <xf numFmtId="0" fontId="38" fillId="0" borderId="49" xfId="0" applyFont="1" applyBorder="1"/>
    <xf numFmtId="0" fontId="43" fillId="0" borderId="48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38" fillId="0" borderId="49" xfId="0" applyFont="1" applyBorder="1" applyAlignment="1">
      <alignment vertical="center"/>
    </xf>
    <xf numFmtId="0" fontId="39" fillId="0" borderId="47" xfId="5" applyFont="1" applyBorder="1"/>
    <xf numFmtId="0" fontId="40" fillId="0" borderId="48" xfId="0" applyFont="1" applyBorder="1" applyAlignment="1">
      <alignment vertical="center"/>
    </xf>
    <xf numFmtId="0" fontId="39" fillId="0" borderId="48" xfId="5" applyFont="1" applyBorder="1"/>
    <xf numFmtId="0" fontId="8" fillId="4" borderId="8" xfId="0" applyFont="1" applyFill="1" applyBorder="1" applyAlignment="1">
      <alignment horizontal="left"/>
    </xf>
    <xf numFmtId="0" fontId="7" fillId="10" borderId="19" xfId="0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0" fontId="8" fillId="0" borderId="0" xfId="0" applyNumberFormat="1" applyFont="1"/>
    <xf numFmtId="165" fontId="36" fillId="0" borderId="0" xfId="0" applyNumberFormat="1" applyFont="1"/>
    <xf numFmtId="172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165" fontId="11" fillId="4" borderId="0" xfId="1" applyNumberFormat="1" applyFont="1" applyFill="1" applyBorder="1" applyAlignment="1">
      <alignment horizontal="right" wrapText="1"/>
    </xf>
    <xf numFmtId="165" fontId="11" fillId="4" borderId="2" xfId="1" applyNumberFormat="1" applyFont="1" applyFill="1" applyBorder="1" applyAlignment="1">
      <alignment horizontal="right" wrapText="1"/>
    </xf>
    <xf numFmtId="0" fontId="7" fillId="10" borderId="19" xfId="2" applyFont="1" applyFill="1" applyBorder="1" applyAlignment="1">
      <alignment horizontal="center" vertical="center" wrapText="1"/>
    </xf>
    <xf numFmtId="165" fontId="17" fillId="4" borderId="2" xfId="0" applyNumberFormat="1" applyFont="1" applyFill="1" applyBorder="1" applyAlignment="1">
      <alignment horizontal="right" wrapText="1"/>
    </xf>
    <xf numFmtId="165" fontId="17" fillId="4" borderId="0" xfId="1" applyNumberFormat="1" applyFont="1" applyFill="1" applyBorder="1" applyAlignment="1">
      <alignment horizontal="right" wrapText="1"/>
    </xf>
    <xf numFmtId="165" fontId="12" fillId="4" borderId="2" xfId="1" applyNumberFormat="1" applyFont="1" applyFill="1" applyBorder="1" applyAlignment="1">
      <alignment horizontal="right"/>
    </xf>
    <xf numFmtId="43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8" fillId="0" borderId="17" xfId="0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0" fillId="0" borderId="0" xfId="0"/>
    <xf numFmtId="0" fontId="8" fillId="0" borderId="0" xfId="0" applyFont="1" applyBorder="1" applyAlignment="1">
      <alignment horizontal="left"/>
    </xf>
    <xf numFmtId="0" fontId="45" fillId="0" borderId="0" xfId="4" applyFont="1"/>
    <xf numFmtId="3" fontId="46" fillId="11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170" fontId="12" fillId="0" borderId="15" xfId="0" applyNumberFormat="1" applyFont="1" applyBorder="1" applyAlignment="1"/>
    <xf numFmtId="165" fontId="4" fillId="2" borderId="15" xfId="0" applyNumberFormat="1" applyFont="1" applyFill="1" applyBorder="1"/>
    <xf numFmtId="165" fontId="8" fillId="3" borderId="15" xfId="0" applyNumberFormat="1" applyFont="1" applyFill="1" applyBorder="1"/>
    <xf numFmtId="165" fontId="8" fillId="0" borderId="15" xfId="0" applyNumberFormat="1" applyFont="1" applyBorder="1"/>
    <xf numFmtId="165" fontId="8" fillId="0" borderId="15" xfId="0" applyNumberFormat="1" applyFont="1" applyFill="1" applyBorder="1"/>
    <xf numFmtId="165" fontId="8" fillId="0" borderId="15" xfId="0" applyNumberFormat="1" applyFont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8" fontId="4" fillId="2" borderId="15" xfId="7" applyNumberFormat="1" applyFont="1" applyFill="1" applyBorder="1"/>
    <xf numFmtId="168" fontId="8" fillId="3" borderId="15" xfId="7" applyNumberFormat="1" applyFont="1" applyFill="1" applyBorder="1"/>
    <xf numFmtId="168" fontId="8" fillId="0" borderId="15" xfId="7" applyNumberFormat="1" applyFont="1" applyBorder="1"/>
    <xf numFmtId="168" fontId="8" fillId="0" borderId="15" xfId="7" applyNumberFormat="1" applyFont="1" applyFill="1" applyBorder="1"/>
    <xf numFmtId="168" fontId="8" fillId="0" borderId="15" xfId="7" applyNumberFormat="1" applyFont="1" applyBorder="1" applyAlignment="1">
      <alignment horizontal="right"/>
    </xf>
    <xf numFmtId="0" fontId="7" fillId="10" borderId="57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0" fontId="0" fillId="0" borderId="0" xfId="0" applyFill="1"/>
    <xf numFmtId="165" fontId="0" fillId="0" borderId="0" xfId="0" applyNumberFormat="1" applyFill="1"/>
    <xf numFmtId="165" fontId="0" fillId="0" borderId="0" xfId="0" applyNumberFormat="1" applyFill="1" applyBorder="1"/>
    <xf numFmtId="3" fontId="47" fillId="0" borderId="0" xfId="0" applyNumberFormat="1" applyFont="1" applyFill="1" applyBorder="1"/>
    <xf numFmtId="3" fontId="47" fillId="12" borderId="0" xfId="0" applyNumberFormat="1" applyFont="1" applyFill="1" applyBorder="1"/>
    <xf numFmtId="0" fontId="9" fillId="0" borderId="0" xfId="0" applyFont="1" applyBorder="1"/>
    <xf numFmtId="173" fontId="49" fillId="4" borderId="0" xfId="2" applyNumberFormat="1" applyFont="1" applyFill="1" applyAlignment="1">
      <alignment horizontal="right" vertical="center"/>
    </xf>
    <xf numFmtId="3" fontId="8" fillId="0" borderId="0" xfId="0" applyNumberFormat="1" applyFont="1"/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12" fillId="0" borderId="0" xfId="0" applyFont="1" applyBorder="1"/>
    <xf numFmtId="165" fontId="7" fillId="10" borderId="15" xfId="1" applyNumberFormat="1" applyFont="1" applyFill="1" applyBorder="1" applyAlignment="1">
      <alignment horizontal="right" vertical="center"/>
    </xf>
    <xf numFmtId="165" fontId="12" fillId="0" borderId="15" xfId="0" applyNumberFormat="1" applyFont="1" applyBorder="1" applyAlignment="1">
      <alignment horizontal="right"/>
    </xf>
    <xf numFmtId="165" fontId="12" fillId="0" borderId="15" xfId="0" applyNumberFormat="1" applyFont="1" applyBorder="1"/>
    <xf numFmtId="165" fontId="12" fillId="0" borderId="15" xfId="0" applyNumberFormat="1" applyFont="1" applyBorder="1" applyAlignment="1"/>
    <xf numFmtId="170" fontId="12" fillId="0" borderId="18" xfId="0" applyNumberFormat="1" applyFont="1" applyBorder="1" applyAlignment="1">
      <alignment horizontal="right"/>
    </xf>
    <xf numFmtId="168" fontId="4" fillId="2" borderId="20" xfId="7" applyNumberFormat="1" applyFont="1" applyFill="1" applyBorder="1" applyAlignment="1">
      <alignment horizontal="right"/>
    </xf>
    <xf numFmtId="168" fontId="11" fillId="4" borderId="15" xfId="7" applyNumberFormat="1" applyFont="1" applyFill="1" applyBorder="1" applyAlignment="1">
      <alignment horizontal="right" wrapText="1"/>
    </xf>
    <xf numFmtId="165" fontId="16" fillId="5" borderId="14" xfId="0" applyNumberFormat="1" applyFont="1" applyFill="1" applyBorder="1" applyAlignment="1">
      <alignment horizontal="right"/>
    </xf>
    <xf numFmtId="165" fontId="23" fillId="0" borderId="0" xfId="0" applyNumberFormat="1" applyFont="1"/>
    <xf numFmtId="165" fontId="17" fillId="0" borderId="0" xfId="3" applyNumberFormat="1" applyFont="1" applyBorder="1" applyAlignment="1">
      <alignment horizontal="right"/>
    </xf>
    <xf numFmtId="168" fontId="16" fillId="5" borderId="15" xfId="7" applyNumberFormat="1" applyFont="1" applyFill="1" applyBorder="1" applyAlignment="1">
      <alignment horizontal="right"/>
    </xf>
    <xf numFmtId="168" fontId="23" fillId="0" borderId="15" xfId="7" applyNumberFormat="1" applyFont="1" applyBorder="1" applyAlignment="1">
      <alignment horizontal="right"/>
    </xf>
    <xf numFmtId="168" fontId="23" fillId="0" borderId="15" xfId="7" applyNumberFormat="1" applyFont="1" applyFill="1" applyBorder="1" applyAlignment="1">
      <alignment horizontal="right"/>
    </xf>
    <xf numFmtId="165" fontId="21" fillId="2" borderId="2" xfId="0" applyNumberFormat="1" applyFont="1" applyFill="1" applyBorder="1" applyAlignment="1">
      <alignment horizontal="right"/>
    </xf>
    <xf numFmtId="165" fontId="21" fillId="2" borderId="0" xfId="0" applyNumberFormat="1" applyFont="1" applyFill="1" applyBorder="1" applyAlignment="1">
      <alignment horizontal="right"/>
    </xf>
    <xf numFmtId="165" fontId="17" fillId="0" borderId="16" xfId="3" applyNumberFormat="1" applyFont="1" applyBorder="1" applyAlignment="1">
      <alignment horizontal="right"/>
    </xf>
    <xf numFmtId="165" fontId="17" fillId="0" borderId="17" xfId="3" applyNumberFormat="1" applyFont="1" applyBorder="1" applyAlignment="1">
      <alignment horizontal="right"/>
    </xf>
    <xf numFmtId="165" fontId="11" fillId="4" borderId="2" xfId="0" applyNumberFormat="1" applyFont="1" applyFill="1" applyBorder="1" applyAlignment="1">
      <alignment horizontal="right" wrapText="1" readingOrder="1"/>
    </xf>
    <xf numFmtId="165" fontId="8" fillId="0" borderId="0" xfId="0" applyNumberFormat="1" applyFont="1" applyAlignment="1">
      <alignment horizontal="right"/>
    </xf>
    <xf numFmtId="165" fontId="8" fillId="6" borderId="4" xfId="1" applyNumberFormat="1" applyFont="1" applyFill="1" applyBorder="1" applyAlignment="1">
      <alignment horizontal="right"/>
    </xf>
    <xf numFmtId="165" fontId="8" fillId="6" borderId="1" xfId="1" applyNumberFormat="1" applyFont="1" applyFill="1" applyBorder="1" applyAlignment="1">
      <alignment horizontal="right"/>
    </xf>
    <xf numFmtId="165" fontId="8" fillId="0" borderId="15" xfId="0" applyNumberFormat="1" applyFont="1" applyFill="1" applyBorder="1" applyAlignment="1">
      <alignment horizontal="right"/>
    </xf>
    <xf numFmtId="166" fontId="7" fillId="10" borderId="13" xfId="2" applyNumberFormat="1" applyFont="1" applyFill="1" applyBorder="1" applyAlignment="1">
      <alignment horizontal="center" vertical="center" wrapText="1"/>
    </xf>
    <xf numFmtId="168" fontId="8" fillId="0" borderId="15" xfId="7" applyNumberFormat="1" applyFont="1" applyFill="1" applyBorder="1" applyAlignment="1">
      <alignment horizontal="right"/>
    </xf>
    <xf numFmtId="0" fontId="7" fillId="10" borderId="27" xfId="2" applyFont="1" applyFill="1" applyBorder="1" applyAlignment="1">
      <alignment horizontal="center" vertical="center" wrapText="1"/>
    </xf>
    <xf numFmtId="165" fontId="8" fillId="0" borderId="18" xfId="0" applyNumberFormat="1" applyFont="1" applyFill="1" applyBorder="1" applyAlignment="1">
      <alignment horizontal="right"/>
    </xf>
    <xf numFmtId="165" fontId="6" fillId="2" borderId="13" xfId="2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left"/>
    </xf>
    <xf numFmtId="165" fontId="6" fillId="2" borderId="39" xfId="2" applyNumberFormat="1" applyFont="1" applyFill="1" applyBorder="1" applyAlignment="1">
      <alignment horizontal="right"/>
    </xf>
    <xf numFmtId="165" fontId="6" fillId="2" borderId="27" xfId="2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left"/>
    </xf>
    <xf numFmtId="3" fontId="8" fillId="0" borderId="14" xfId="0" applyNumberFormat="1" applyFont="1" applyFill="1" applyBorder="1" applyAlignment="1"/>
    <xf numFmtId="3" fontId="8" fillId="0" borderId="14" xfId="0" applyNumberFormat="1" applyFont="1" applyBorder="1" applyAlignment="1">
      <alignment horizontal="left"/>
    </xf>
    <xf numFmtId="3" fontId="8" fillId="0" borderId="16" xfId="0" applyNumberFormat="1" applyFont="1" applyBorder="1" applyAlignment="1">
      <alignment horizontal="left"/>
    </xf>
    <xf numFmtId="0" fontId="6" fillId="2" borderId="19" xfId="2" applyFont="1" applyFill="1" applyBorder="1" applyAlignment="1">
      <alignment horizontal="left"/>
    </xf>
    <xf numFmtId="168" fontId="4" fillId="2" borderId="15" xfId="7" applyNumberFormat="1" applyFont="1" applyFill="1" applyBorder="1" applyAlignment="1">
      <alignment horizontal="right"/>
    </xf>
    <xf numFmtId="166" fontId="12" fillId="0" borderId="14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12" fillId="0" borderId="0" xfId="1" applyNumberFormat="1" applyFont="1" applyBorder="1"/>
    <xf numFmtId="0" fontId="8" fillId="0" borderId="14" xfId="0" applyFont="1" applyBorder="1" applyAlignment="1"/>
    <xf numFmtId="166" fontId="12" fillId="0" borderId="15" xfId="1" applyNumberFormat="1" applyFont="1" applyBorder="1"/>
    <xf numFmtId="166" fontId="12" fillId="0" borderId="15" xfId="1" applyNumberFormat="1" applyFont="1" applyBorder="1" applyAlignment="1">
      <alignment horizontal="right"/>
    </xf>
    <xf numFmtId="0" fontId="8" fillId="0" borderId="16" xfId="0" applyFont="1" applyBorder="1" applyAlignment="1"/>
    <xf numFmtId="166" fontId="12" fillId="0" borderId="17" xfId="1" applyNumberFormat="1" applyFont="1" applyBorder="1"/>
    <xf numFmtId="166" fontId="12" fillId="0" borderId="18" xfId="1" applyNumberFormat="1" applyFont="1" applyBorder="1"/>
    <xf numFmtId="166" fontId="12" fillId="0" borderId="16" xfId="1" applyNumberFormat="1" applyFont="1" applyBorder="1" applyAlignment="1">
      <alignment horizontal="right"/>
    </xf>
    <xf numFmtId="166" fontId="12" fillId="0" borderId="17" xfId="1" applyNumberFormat="1" applyFont="1" applyBorder="1" applyAlignment="1">
      <alignment horizontal="right"/>
    </xf>
    <xf numFmtId="166" fontId="6" fillId="2" borderId="0" xfId="1" applyNumberFormat="1" applyFont="1" applyFill="1" applyBorder="1" applyAlignment="1"/>
    <xf numFmtId="166" fontId="6" fillId="2" borderId="15" xfId="1" applyNumberFormat="1" applyFont="1" applyFill="1" applyBorder="1" applyAlignment="1"/>
    <xf numFmtId="168" fontId="6" fillId="2" borderId="27" xfId="7" applyNumberFormat="1" applyFont="1" applyFill="1" applyBorder="1" applyAlignment="1">
      <alignment horizontal="right"/>
    </xf>
    <xf numFmtId="168" fontId="8" fillId="0" borderId="0" xfId="7" applyNumberFormat="1" applyFont="1"/>
    <xf numFmtId="168" fontId="8" fillId="0" borderId="0" xfId="0" applyNumberFormat="1" applyFont="1"/>
    <xf numFmtId="0" fontId="4" fillId="6" borderId="16" xfId="0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2" fillId="0" borderId="15" xfId="7" applyNumberFormat="1" applyFont="1" applyBorder="1" applyAlignment="1">
      <alignment horizontal="right"/>
    </xf>
    <xf numFmtId="168" fontId="21" fillId="8" borderId="15" xfId="7" applyNumberFormat="1" applyFont="1" applyFill="1" applyBorder="1" applyAlignment="1">
      <alignment horizontal="right"/>
    </xf>
    <xf numFmtId="168" fontId="23" fillId="6" borderId="15" xfId="7" applyNumberFormat="1" applyFont="1" applyFill="1" applyBorder="1" applyAlignment="1">
      <alignment horizontal="right"/>
    </xf>
    <xf numFmtId="168" fontId="21" fillId="6" borderId="15" xfId="7" applyNumberFormat="1" applyFont="1" applyFill="1" applyBorder="1" applyAlignment="1">
      <alignment horizontal="right"/>
    </xf>
    <xf numFmtId="168" fontId="4" fillId="2" borderId="56" xfId="7" applyNumberFormat="1" applyFont="1" applyFill="1" applyBorder="1" applyAlignment="1"/>
    <xf numFmtId="167" fontId="4" fillId="2" borderId="2" xfId="1" applyNumberFormat="1" applyFont="1" applyFill="1" applyBorder="1" applyAlignment="1"/>
    <xf numFmtId="167" fontId="8" fillId="0" borderId="14" xfId="1" applyNumberFormat="1" applyFont="1" applyFill="1" applyBorder="1"/>
    <xf numFmtId="167" fontId="8" fillId="0" borderId="0" xfId="1" applyNumberFormat="1" applyFont="1" applyFill="1" applyBorder="1"/>
    <xf numFmtId="167" fontId="8" fillId="0" borderId="16" xfId="1" applyNumberFormat="1" applyFont="1" applyFill="1" applyBorder="1"/>
    <xf numFmtId="167" fontId="8" fillId="0" borderId="17" xfId="1" applyNumberFormat="1" applyFont="1" applyFill="1" applyBorder="1"/>
    <xf numFmtId="166" fontId="12" fillId="0" borderId="14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166" fontId="12" fillId="0" borderId="16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5" fontId="50" fillId="2" borderId="0" xfId="0" applyNumberFormat="1" applyFont="1" applyFill="1" applyBorder="1" applyAlignment="1"/>
    <xf numFmtId="165" fontId="50" fillId="2" borderId="14" xfId="0" applyNumberFormat="1" applyFont="1" applyFill="1" applyBorder="1" applyAlignment="1"/>
    <xf numFmtId="165" fontId="48" fillId="6" borderId="0" xfId="0" applyNumberFormat="1" applyFont="1" applyFill="1" applyBorder="1" applyAlignment="1">
      <alignment horizontal="right"/>
    </xf>
    <xf numFmtId="165" fontId="51" fillId="0" borderId="0" xfId="2" applyNumberFormat="1" applyFont="1" applyAlignment="1">
      <alignment horizontal="right" vertical="center"/>
    </xf>
    <xf numFmtId="165" fontId="48" fillId="0" borderId="14" xfId="0" applyNumberFormat="1" applyFont="1" applyBorder="1"/>
    <xf numFmtId="165" fontId="48" fillId="6" borderId="17" xfId="0" applyNumberFormat="1" applyFont="1" applyFill="1" applyBorder="1"/>
    <xf numFmtId="165" fontId="48" fillId="6" borderId="16" xfId="0" applyNumberFormat="1" applyFont="1" applyFill="1" applyBorder="1"/>
    <xf numFmtId="165" fontId="50" fillId="2" borderId="0" xfId="0" applyNumberFormat="1" applyFont="1" applyFill="1"/>
    <xf numFmtId="0" fontId="8" fillId="0" borderId="16" xfId="0" applyFont="1" applyFill="1" applyBorder="1" applyAlignment="1">
      <alignment horizontal="left"/>
    </xf>
    <xf numFmtId="168" fontId="7" fillId="10" borderId="15" xfId="7" applyNumberFormat="1" applyFont="1" applyFill="1" applyBorder="1" applyAlignment="1">
      <alignment horizontal="right" vertical="center"/>
    </xf>
    <xf numFmtId="168" fontId="12" fillId="0" borderId="18" xfId="7" applyNumberFormat="1" applyFont="1" applyBorder="1" applyAlignment="1">
      <alignment horizontal="right"/>
    </xf>
    <xf numFmtId="168" fontId="12" fillId="0" borderId="15" xfId="7" applyNumberFormat="1" applyFont="1" applyBorder="1" applyAlignment="1"/>
    <xf numFmtId="168" fontId="21" fillId="2" borderId="27" xfId="7" applyNumberFormat="1" applyFont="1" applyFill="1" applyBorder="1" applyAlignment="1">
      <alignment horizontal="right"/>
    </xf>
    <xf numFmtId="165" fontId="8" fillId="0" borderId="17" xfId="0" applyNumberFormat="1" applyFont="1" applyBorder="1"/>
    <xf numFmtId="165" fontId="8" fillId="0" borderId="18" xfId="0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1" fillId="0" borderId="15" xfId="7" applyNumberFormat="1" applyFont="1" applyFill="1" applyBorder="1" applyAlignment="1">
      <alignment horizontal="right"/>
    </xf>
    <xf numFmtId="168" fontId="50" fillId="2" borderId="15" xfId="7" applyNumberFormat="1" applyFont="1" applyFill="1" applyBorder="1" applyAlignment="1"/>
    <xf numFmtId="168" fontId="48" fillId="6" borderId="15" xfId="7" applyNumberFormat="1" applyFont="1" applyFill="1" applyBorder="1"/>
    <xf numFmtId="168" fontId="48" fillId="0" borderId="15" xfId="7" applyNumberFormat="1" applyFont="1" applyBorder="1"/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53" fillId="0" borderId="0" xfId="3" applyNumberFormat="1" applyFont="1" applyAlignment="1">
      <alignment horizontal="right"/>
    </xf>
    <xf numFmtId="165" fontId="48" fillId="0" borderId="0" xfId="0" applyNumberFormat="1" applyFont="1" applyAlignment="1">
      <alignment readingOrder="1"/>
    </xf>
    <xf numFmtId="165" fontId="23" fillId="0" borderId="0" xfId="0" applyNumberFormat="1" applyFont="1" applyBorder="1"/>
    <xf numFmtId="174" fontId="6" fillId="2" borderId="0" xfId="1" applyNumberFormat="1" applyFont="1" applyFill="1" applyAlignment="1"/>
    <xf numFmtId="174" fontId="12" fillId="3" borderId="0" xfId="1" applyNumberFormat="1" applyFont="1" applyFill="1"/>
    <xf numFmtId="174" fontId="12" fillId="0" borderId="0" xfId="1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167" fontId="0" fillId="0" borderId="0" xfId="1" applyNumberFormat="1" applyFont="1"/>
    <xf numFmtId="3" fontId="8" fillId="6" borderId="0" xfId="0" applyNumberFormat="1" applyFont="1" applyFill="1" applyBorder="1"/>
    <xf numFmtId="174" fontId="6" fillId="2" borderId="14" xfId="1" applyNumberFormat="1" applyFont="1" applyFill="1" applyBorder="1" applyAlignment="1"/>
    <xf numFmtId="174" fontId="6" fillId="2" borderId="0" xfId="1" applyNumberFormat="1" applyFont="1" applyFill="1" applyBorder="1" applyAlignment="1"/>
    <xf numFmtId="165" fontId="4" fillId="2" borderId="0" xfId="0" applyNumberFormat="1" applyFont="1" applyFill="1" applyBorder="1"/>
    <xf numFmtId="174" fontId="12" fillId="3" borderId="14" xfId="1" applyNumberFormat="1" applyFont="1" applyFill="1" applyBorder="1"/>
    <xf numFmtId="174" fontId="12" fillId="3" borderId="0" xfId="1" applyNumberFormat="1" applyFont="1" applyFill="1" applyBorder="1"/>
    <xf numFmtId="174" fontId="12" fillId="0" borderId="14" xfId="1" applyNumberFormat="1" applyFont="1" applyBorder="1"/>
    <xf numFmtId="174" fontId="12" fillId="0" borderId="0" xfId="1" applyNumberFormat="1" applyFont="1" applyBorder="1"/>
    <xf numFmtId="165" fontId="4" fillId="2" borderId="20" xfId="0" applyNumberFormat="1" applyFont="1" applyFill="1" applyBorder="1" applyAlignment="1">
      <alignment horizontal="right"/>
    </xf>
    <xf numFmtId="165" fontId="30" fillId="0" borderId="14" xfId="1" applyNumberFormat="1" applyFont="1" applyBorder="1" applyAlignment="1">
      <alignment horizontal="right" wrapText="1" readingOrder="1"/>
    </xf>
    <xf numFmtId="165" fontId="30" fillId="0" borderId="0" xfId="1" applyNumberFormat="1" applyFont="1" applyBorder="1" applyAlignment="1">
      <alignment horizontal="right" wrapText="1" readingOrder="1"/>
    </xf>
    <xf numFmtId="165" fontId="30" fillId="0" borderId="15" xfId="1" applyNumberFormat="1" applyFont="1" applyBorder="1" applyAlignment="1">
      <alignment horizontal="right" wrapText="1" readingOrder="1"/>
    </xf>
    <xf numFmtId="168" fontId="30" fillId="0" borderId="15" xfId="7" applyNumberFormat="1" applyFont="1" applyBorder="1" applyAlignment="1">
      <alignment horizontal="right" wrapText="1" readingOrder="1"/>
    </xf>
    <xf numFmtId="165" fontId="30" fillId="4" borderId="14" xfId="1" applyNumberFormat="1" applyFont="1" applyFill="1" applyBorder="1" applyAlignment="1">
      <alignment horizontal="right" wrapText="1" readingOrder="1"/>
    </xf>
    <xf numFmtId="165" fontId="30" fillId="4" borderId="0" xfId="1" applyNumberFormat="1" applyFont="1" applyFill="1" applyBorder="1" applyAlignment="1">
      <alignment horizontal="right" wrapText="1" readingOrder="1"/>
    </xf>
    <xf numFmtId="165" fontId="30" fillId="4" borderId="15" xfId="1" applyNumberFormat="1" applyFont="1" applyFill="1" applyBorder="1" applyAlignment="1">
      <alignment horizontal="right" wrapText="1" readingOrder="1"/>
    </xf>
    <xf numFmtId="165" fontId="30" fillId="0" borderId="16" xfId="1" applyNumberFormat="1" applyFont="1" applyBorder="1" applyAlignment="1">
      <alignment horizontal="right" wrapText="1" readingOrder="1"/>
    </xf>
    <xf numFmtId="165" fontId="30" fillId="0" borderId="17" xfId="1" applyNumberFormat="1" applyFont="1" applyBorder="1" applyAlignment="1">
      <alignment horizontal="right" wrapText="1" readingOrder="1"/>
    </xf>
    <xf numFmtId="165" fontId="30" fillId="0" borderId="18" xfId="1" applyNumberFormat="1" applyFont="1" applyBorder="1" applyAlignment="1">
      <alignment horizontal="right" wrapText="1" readingOrder="1"/>
    </xf>
    <xf numFmtId="168" fontId="30" fillId="0" borderId="18" xfId="7" applyNumberFormat="1" applyFont="1" applyBorder="1" applyAlignment="1">
      <alignment horizontal="right" wrapText="1" readingOrder="1"/>
    </xf>
    <xf numFmtId="165" fontId="8" fillId="0" borderId="0" xfId="1" applyNumberFormat="1" applyFont="1"/>
    <xf numFmtId="165" fontId="6" fillId="2" borderId="14" xfId="0" applyNumberFormat="1" applyFont="1" applyFill="1" applyBorder="1" applyAlignment="1">
      <alignment horizontal="right"/>
    </xf>
    <xf numFmtId="165" fontId="6" fillId="2" borderId="0" xfId="0" applyNumberFormat="1" applyFont="1" applyFill="1" applyBorder="1" applyAlignment="1">
      <alignment horizontal="right"/>
    </xf>
    <xf numFmtId="165" fontId="12" fillId="0" borderId="0" xfId="1" applyNumberFormat="1" applyFont="1" applyBorder="1" applyAlignment="1">
      <alignment horizontal="right"/>
    </xf>
    <xf numFmtId="165" fontId="12" fillId="0" borderId="14" xfId="1" applyNumberFormat="1" applyFont="1" applyBorder="1" applyAlignment="1">
      <alignment horizontal="right"/>
    </xf>
    <xf numFmtId="165" fontId="4" fillId="2" borderId="14" xfId="0" applyNumberFormat="1" applyFont="1" applyFill="1" applyBorder="1"/>
    <xf numFmtId="165" fontId="11" fillId="0" borderId="14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0" xfId="0" applyNumberFormat="1" applyFont="1" applyBorder="1" applyAlignment="1">
      <alignment readingOrder="1"/>
    </xf>
    <xf numFmtId="165" fontId="11" fillId="0" borderId="16" xfId="1" applyNumberFormat="1" applyFont="1" applyBorder="1" applyAlignment="1">
      <alignment horizontal="right" wrapText="1"/>
    </xf>
    <xf numFmtId="165" fontId="11" fillId="0" borderId="17" xfId="1" applyNumberFormat="1" applyFont="1" applyBorder="1" applyAlignment="1">
      <alignment horizontal="right" wrapText="1"/>
    </xf>
    <xf numFmtId="168" fontId="11" fillId="4" borderId="18" xfId="7" applyNumberFormat="1" applyFont="1" applyFill="1" applyBorder="1" applyAlignment="1">
      <alignment horizontal="right" wrapText="1"/>
    </xf>
    <xf numFmtId="165" fontId="4" fillId="2" borderId="0" xfId="1" applyNumberFormat="1" applyFont="1" applyFill="1" applyBorder="1" applyAlignment="1">
      <alignment horizontal="right"/>
    </xf>
    <xf numFmtId="165" fontId="4" fillId="2" borderId="15" xfId="1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0" fontId="7" fillId="10" borderId="58" xfId="2" applyFont="1" applyFill="1" applyBorder="1" applyAlignment="1">
      <alignment horizontal="center" vertical="center" wrapText="1"/>
    </xf>
    <xf numFmtId="165" fontId="50" fillId="2" borderId="2" xfId="0" applyNumberFormat="1" applyFont="1" applyFill="1" applyBorder="1" applyAlignment="1">
      <alignment horizontal="right"/>
    </xf>
    <xf numFmtId="165" fontId="50" fillId="2" borderId="0" xfId="0" applyNumberFormat="1" applyFont="1" applyFill="1" applyBorder="1" applyAlignment="1">
      <alignment horizontal="right"/>
    </xf>
    <xf numFmtId="165" fontId="50" fillId="2" borderId="3" xfId="0" applyNumberFormat="1" applyFont="1" applyFill="1" applyBorder="1" applyAlignment="1">
      <alignment horizontal="right"/>
    </xf>
    <xf numFmtId="165" fontId="53" fillId="0" borderId="2" xfId="3" applyNumberFormat="1" applyFont="1" applyBorder="1" applyAlignment="1">
      <alignment horizontal="right"/>
    </xf>
    <xf numFmtId="165" fontId="53" fillId="0" borderId="0" xfId="3" applyNumberFormat="1" applyFont="1" applyBorder="1" applyAlignment="1">
      <alignment horizontal="right"/>
    </xf>
    <xf numFmtId="165" fontId="53" fillId="0" borderId="3" xfId="3" applyNumberFormat="1" applyFont="1" applyBorder="1" applyAlignment="1">
      <alignment horizontal="right"/>
    </xf>
    <xf numFmtId="165" fontId="53" fillId="4" borderId="0" xfId="3" applyNumberFormat="1" applyFont="1" applyFill="1" applyBorder="1" applyAlignment="1">
      <alignment horizontal="right"/>
    </xf>
    <xf numFmtId="165" fontId="53" fillId="4" borderId="3" xfId="3" applyNumberFormat="1" applyFont="1" applyFill="1" applyBorder="1" applyAlignment="1">
      <alignment horizontal="right"/>
    </xf>
    <xf numFmtId="165" fontId="53" fillId="0" borderId="1" xfId="3" applyNumberFormat="1" applyFont="1" applyBorder="1" applyAlignment="1">
      <alignment horizontal="right"/>
    </xf>
    <xf numFmtId="165" fontId="53" fillId="0" borderId="5" xfId="3" applyNumberFormat="1" applyFont="1" applyBorder="1" applyAlignment="1">
      <alignment horizontal="right"/>
    </xf>
    <xf numFmtId="165" fontId="52" fillId="0" borderId="0" xfId="0" applyNumberFormat="1" applyFont="1" applyAlignment="1">
      <alignment wrapText="1" readingOrder="1"/>
    </xf>
    <xf numFmtId="165" fontId="52" fillId="0" borderId="2" xfId="0" applyNumberFormat="1" applyFont="1" applyBorder="1" applyAlignment="1">
      <alignment wrapText="1" readingOrder="1"/>
    </xf>
    <xf numFmtId="165" fontId="48" fillId="0" borderId="0" xfId="0" applyNumberFormat="1" applyFont="1" applyProtection="1">
      <protection locked="0"/>
    </xf>
    <xf numFmtId="165" fontId="52" fillId="0" borderId="0" xfId="0" applyNumberFormat="1" applyFont="1" applyAlignment="1">
      <alignment horizontal="right" wrapText="1" readingOrder="1"/>
    </xf>
    <xf numFmtId="165" fontId="53" fillId="0" borderId="0" xfId="0" applyNumberFormat="1" applyFont="1" applyProtection="1">
      <protection locked="0"/>
    </xf>
    <xf numFmtId="165" fontId="52" fillId="4" borderId="2" xfId="0" applyNumberFormat="1" applyFont="1" applyFill="1" applyBorder="1" applyAlignment="1">
      <alignment wrapText="1" readingOrder="1"/>
    </xf>
    <xf numFmtId="165" fontId="52" fillId="0" borderId="0" xfId="0" applyNumberFormat="1" applyFont="1" applyFill="1" applyBorder="1" applyAlignment="1">
      <alignment wrapText="1" readingOrder="1"/>
    </xf>
    <xf numFmtId="165" fontId="52" fillId="0" borderId="2" xfId="0" applyNumberFormat="1" applyFont="1" applyFill="1" applyBorder="1" applyAlignment="1">
      <alignment wrapText="1" readingOrder="1"/>
    </xf>
    <xf numFmtId="165" fontId="52" fillId="0" borderId="3" xfId="0" applyNumberFormat="1" applyFont="1" applyFill="1" applyBorder="1" applyAlignment="1">
      <alignment wrapText="1" readingOrder="1"/>
    </xf>
    <xf numFmtId="165" fontId="52" fillId="0" borderId="4" xfId="0" applyNumberFormat="1" applyFont="1" applyBorder="1" applyAlignment="1">
      <alignment horizontal="right" wrapText="1" readingOrder="1"/>
    </xf>
    <xf numFmtId="165" fontId="11" fillId="0" borderId="16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8" fontId="11" fillId="0" borderId="18" xfId="7" applyNumberFormat="1" applyFont="1" applyFill="1" applyBorder="1" applyAlignment="1">
      <alignment horizontal="right"/>
    </xf>
    <xf numFmtId="165" fontId="16" fillId="5" borderId="15" xfId="0" applyNumberFormat="1" applyFont="1" applyFill="1" applyBorder="1" applyAlignment="1">
      <alignment horizontal="right"/>
    </xf>
    <xf numFmtId="165" fontId="23" fillId="0" borderId="14" xfId="0" applyNumberFormat="1" applyFont="1" applyBorder="1"/>
    <xf numFmtId="165" fontId="23" fillId="0" borderId="15" xfId="0" applyNumberFormat="1" applyFont="1" applyBorder="1"/>
    <xf numFmtId="165" fontId="23" fillId="0" borderId="14" xfId="0" applyNumberFormat="1" applyFont="1" applyFill="1" applyBorder="1"/>
    <xf numFmtId="165" fontId="23" fillId="0" borderId="0" xfId="0" applyNumberFormat="1" applyFont="1" applyFill="1" applyBorder="1"/>
    <xf numFmtId="165" fontId="23" fillId="0" borderId="15" xfId="0" applyNumberFormat="1" applyFont="1" applyFill="1" applyBorder="1"/>
    <xf numFmtId="165" fontId="11" fillId="0" borderId="18" xfId="0" applyNumberFormat="1" applyFont="1" applyFill="1" applyBorder="1" applyAlignment="1">
      <alignment horizontal="right"/>
    </xf>
    <xf numFmtId="0" fontId="7" fillId="10" borderId="59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165" fontId="21" fillId="2" borderId="3" xfId="0" applyNumberFormat="1" applyFont="1" applyFill="1" applyBorder="1" applyAlignment="1">
      <alignment horizontal="right"/>
    </xf>
    <xf numFmtId="165" fontId="23" fillId="0" borderId="2" xfId="0" applyNumberFormat="1" applyFont="1" applyBorder="1"/>
    <xf numFmtId="165" fontId="23" fillId="0" borderId="3" xfId="0" applyNumberFormat="1" applyFont="1" applyBorder="1"/>
    <xf numFmtId="165" fontId="17" fillId="0" borderId="3" xfId="3" applyNumberFormat="1" applyFont="1" applyBorder="1" applyAlignment="1">
      <alignment horizontal="right"/>
    </xf>
    <xf numFmtId="165" fontId="17" fillId="0" borderId="4" xfId="3" applyNumberFormat="1" applyFont="1" applyBorder="1" applyAlignment="1">
      <alignment horizontal="right"/>
    </xf>
    <xf numFmtId="165" fontId="17" fillId="0" borderId="1" xfId="3" applyNumberFormat="1" applyFont="1" applyBorder="1" applyAlignment="1">
      <alignment horizontal="right"/>
    </xf>
    <xf numFmtId="165" fontId="17" fillId="0" borderId="5" xfId="3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6" fillId="2" borderId="3" xfId="2" applyNumberFormat="1" applyFont="1" applyFill="1" applyBorder="1" applyAlignment="1">
      <alignment vertical="center"/>
    </xf>
    <xf numFmtId="165" fontId="8" fillId="6" borderId="3" xfId="0" applyNumberFormat="1" applyFont="1" applyFill="1" applyBorder="1"/>
    <xf numFmtId="165" fontId="8" fillId="0" borderId="3" xfId="0" applyNumberFormat="1" applyFont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165" fontId="8" fillId="0" borderId="3" xfId="0" applyNumberFormat="1" applyFont="1" applyFill="1" applyBorder="1" applyAlignment="1">
      <alignment horizontal="right"/>
    </xf>
    <xf numFmtId="165" fontId="8" fillId="6" borderId="5" xfId="0" applyNumberFormat="1" applyFont="1" applyFill="1" applyBorder="1" applyAlignment="1">
      <alignment horizontal="right"/>
    </xf>
    <xf numFmtId="166" fontId="7" fillId="10" borderId="57" xfId="2" applyNumberFormat="1" applyFont="1" applyFill="1" applyBorder="1" applyAlignment="1">
      <alignment horizontal="center" vertical="center" wrapText="1"/>
    </xf>
    <xf numFmtId="165" fontId="8" fillId="6" borderId="4" xfId="0" applyNumberFormat="1" applyFont="1" applyFill="1" applyBorder="1" applyAlignment="1">
      <alignment horizontal="right"/>
    </xf>
    <xf numFmtId="3" fontId="8" fillId="6" borderId="1" xfId="0" applyNumberFormat="1" applyFont="1" applyFill="1" applyBorder="1" applyAlignment="1">
      <alignment horizontal="right"/>
    </xf>
    <xf numFmtId="0" fontId="54" fillId="10" borderId="19" xfId="2" applyFont="1" applyFill="1" applyBorder="1" applyAlignment="1">
      <alignment horizontal="center" vertical="center" wrapText="1"/>
    </xf>
    <xf numFmtId="0" fontId="54" fillId="10" borderId="20" xfId="2" applyFont="1" applyFill="1" applyBorder="1" applyAlignment="1">
      <alignment horizontal="center" vertical="center" wrapText="1"/>
    </xf>
    <xf numFmtId="0" fontId="54" fillId="10" borderId="0" xfId="2" applyFont="1" applyFill="1" applyBorder="1" applyAlignment="1">
      <alignment horizontal="center" vertical="center" wrapText="1"/>
    </xf>
    <xf numFmtId="0" fontId="54" fillId="10" borderId="13" xfId="2" applyFont="1" applyFill="1" applyBorder="1" applyAlignment="1">
      <alignment horizontal="center" vertical="center" wrapText="1"/>
    </xf>
    <xf numFmtId="0" fontId="54" fillId="10" borderId="39" xfId="2" applyFont="1" applyFill="1" applyBorder="1" applyAlignment="1">
      <alignment horizontal="center" vertical="center" wrapText="1"/>
    </xf>
    <xf numFmtId="165" fontId="19" fillId="2" borderId="14" xfId="2" applyNumberFormat="1" applyFont="1" applyFill="1" applyBorder="1" applyAlignment="1">
      <alignment vertical="center"/>
    </xf>
    <xf numFmtId="165" fontId="19" fillId="2" borderId="0" xfId="2" applyNumberFormat="1" applyFont="1" applyFill="1" applyBorder="1" applyAlignment="1">
      <alignment vertical="center"/>
    </xf>
    <xf numFmtId="168" fontId="19" fillId="2" borderId="15" xfId="7" applyNumberFormat="1" applyFont="1" applyFill="1" applyBorder="1" applyAlignment="1">
      <alignment vertical="center"/>
    </xf>
    <xf numFmtId="165" fontId="50" fillId="6" borderId="14" xfId="0" applyNumberFormat="1" applyFont="1" applyFill="1" applyBorder="1"/>
    <xf numFmtId="165" fontId="50" fillId="6" borderId="0" xfId="0" applyNumberFormat="1" applyFont="1" applyFill="1" applyBorder="1"/>
    <xf numFmtId="165" fontId="50" fillId="6" borderId="0" xfId="0" applyNumberFormat="1" applyFont="1" applyFill="1"/>
    <xf numFmtId="168" fontId="50" fillId="6" borderId="15" xfId="7" applyNumberFormat="1" applyFont="1" applyFill="1" applyBorder="1"/>
    <xf numFmtId="165" fontId="53" fillId="0" borderId="14" xfId="0" applyNumberFormat="1" applyFont="1" applyBorder="1" applyAlignment="1">
      <alignment horizontal="right"/>
    </xf>
    <xf numFmtId="165" fontId="53" fillId="0" borderId="0" xfId="0" applyNumberFormat="1" applyFont="1" applyBorder="1" applyAlignment="1">
      <alignment horizontal="right"/>
    </xf>
    <xf numFmtId="168" fontId="48" fillId="0" borderId="15" xfId="7" applyNumberFormat="1" applyFont="1" applyBorder="1" applyAlignment="1">
      <alignment horizontal="right"/>
    </xf>
    <xf numFmtId="165" fontId="48" fillId="0" borderId="14" xfId="0" applyNumberFormat="1" applyFont="1" applyBorder="1" applyAlignment="1">
      <alignment horizontal="right"/>
    </xf>
    <xf numFmtId="165" fontId="48" fillId="0" borderId="0" xfId="0" applyNumberFormat="1" applyFont="1" applyBorder="1" applyAlignment="1">
      <alignment horizontal="right"/>
    </xf>
    <xf numFmtId="165" fontId="50" fillId="6" borderId="14" xfId="0" applyNumberFormat="1" applyFont="1" applyFill="1" applyBorder="1" applyAlignment="1">
      <alignment horizontal="right"/>
    </xf>
    <xf numFmtId="165" fontId="50" fillId="6" borderId="0" xfId="0" applyNumberFormat="1" applyFont="1" applyFill="1" applyBorder="1" applyAlignment="1">
      <alignment horizontal="right"/>
    </xf>
    <xf numFmtId="165" fontId="53" fillId="0" borderId="16" xfId="0" applyNumberFormat="1" applyFont="1" applyBorder="1" applyAlignment="1">
      <alignment horizontal="right"/>
    </xf>
    <xf numFmtId="165" fontId="53" fillId="0" borderId="17" xfId="0" applyNumberFormat="1" applyFont="1" applyBorder="1" applyAlignment="1">
      <alignment horizontal="right"/>
    </xf>
    <xf numFmtId="165" fontId="48" fillId="0" borderId="17" xfId="0" applyNumberFormat="1" applyFont="1" applyBorder="1" applyAlignment="1">
      <alignment horizontal="right"/>
    </xf>
    <xf numFmtId="165" fontId="19" fillId="2" borderId="15" xfId="2" applyNumberFormat="1" applyFont="1" applyFill="1" applyBorder="1" applyAlignment="1">
      <alignment vertical="center"/>
    </xf>
    <xf numFmtId="165" fontId="50" fillId="6" borderId="15" xfId="0" applyNumberFormat="1" applyFont="1" applyFill="1" applyBorder="1"/>
    <xf numFmtId="165" fontId="53" fillId="0" borderId="15" xfId="0" applyNumberFormat="1" applyFont="1" applyBorder="1" applyAlignment="1">
      <alignment horizontal="right"/>
    </xf>
    <xf numFmtId="165" fontId="48" fillId="0" borderId="15" xfId="0" applyNumberFormat="1" applyFont="1" applyBorder="1" applyAlignment="1">
      <alignment horizontal="right"/>
    </xf>
    <xf numFmtId="165" fontId="50" fillId="6" borderId="15" xfId="0" applyNumberFormat="1" applyFont="1" applyFill="1" applyBorder="1" applyAlignment="1">
      <alignment horizontal="right"/>
    </xf>
    <xf numFmtId="165" fontId="53" fillId="0" borderId="18" xfId="0" applyNumberFormat="1" applyFont="1" applyBorder="1" applyAlignment="1">
      <alignment horizontal="right"/>
    </xf>
    <xf numFmtId="165" fontId="48" fillId="0" borderId="16" xfId="0" applyNumberFormat="1" applyFont="1" applyBorder="1" applyAlignment="1">
      <alignment horizontal="right"/>
    </xf>
    <xf numFmtId="168" fontId="4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8" fillId="0" borderId="16" xfId="0" applyNumberFormat="1" applyFont="1" applyBorder="1"/>
    <xf numFmtId="168" fontId="23" fillId="0" borderId="18" xfId="7" applyNumberFormat="1" applyFont="1" applyBorder="1" applyAlignment="1">
      <alignment horizontal="right"/>
    </xf>
    <xf numFmtId="168" fontId="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/>
    <xf numFmtId="165" fontId="6" fillId="2" borderId="0" xfId="2" applyNumberFormat="1" applyFont="1" applyFill="1" applyBorder="1"/>
    <xf numFmtId="168" fontId="8" fillId="0" borderId="18" xfId="7" applyNumberFormat="1" applyFont="1" applyFill="1" applyBorder="1" applyAlignment="1">
      <alignment horizontal="right"/>
    </xf>
    <xf numFmtId="0" fontId="54" fillId="10" borderId="45" xfId="2" applyFont="1" applyFill="1" applyBorder="1" applyAlignment="1">
      <alignment horizontal="center" vertical="center" wrapText="1"/>
    </xf>
    <xf numFmtId="165" fontId="50" fillId="6" borderId="16" xfId="0" applyNumberFormat="1" applyFont="1" applyFill="1" applyBorder="1" applyAlignment="1">
      <alignment horizontal="right"/>
    </xf>
    <xf numFmtId="165" fontId="50" fillId="6" borderId="17" xfId="0" applyNumberFormat="1" applyFont="1" applyFill="1" applyBorder="1" applyAlignment="1">
      <alignment horizontal="right"/>
    </xf>
    <xf numFmtId="168" fontId="50" fillId="6" borderId="18" xfId="7" applyNumberFormat="1" applyFont="1" applyFill="1" applyBorder="1"/>
    <xf numFmtId="167" fontId="4" fillId="2" borderId="0" xfId="1" applyNumberFormat="1" applyFont="1" applyFill="1" applyBorder="1" applyAlignment="1"/>
    <xf numFmtId="167" fontId="4" fillId="2" borderId="3" xfId="1" applyNumberFormat="1" applyFont="1" applyFill="1" applyBorder="1" applyAlignment="1"/>
    <xf numFmtId="167" fontId="4" fillId="2" borderId="14" xfId="1" applyNumberFormat="1" applyFont="1" applyFill="1" applyBorder="1" applyAlignment="1"/>
    <xf numFmtId="168" fontId="8" fillId="0" borderId="18" xfId="7" applyNumberFormat="1" applyFont="1" applyFill="1" applyBorder="1"/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Border="1" applyAlignment="1">
      <alignment horizontal="right" vertical="center"/>
    </xf>
    <xf numFmtId="166" fontId="8" fillId="0" borderId="16" xfId="0" applyNumberFormat="1" applyFont="1" applyBorder="1" applyAlignment="1">
      <alignment horizontal="right"/>
    </xf>
    <xf numFmtId="168" fontId="48" fillId="6" borderId="18" xfId="7" applyNumberFormat="1" applyFont="1" applyFill="1" applyBorder="1"/>
    <xf numFmtId="165" fontId="50" fillId="2" borderId="0" xfId="0" applyNumberFormat="1" applyFont="1" applyFill="1" applyBorder="1"/>
    <xf numFmtId="165" fontId="50" fillId="2" borderId="15" xfId="0" applyNumberFormat="1" applyFont="1" applyFill="1" applyBorder="1"/>
    <xf numFmtId="165" fontId="51" fillId="0" borderId="14" xfId="2" applyNumberFormat="1" applyFont="1" applyBorder="1" applyAlignment="1">
      <alignment horizontal="right" vertical="center"/>
    </xf>
    <xf numFmtId="165" fontId="51" fillId="0" borderId="0" xfId="2" applyNumberFormat="1" applyFont="1" applyBorder="1" applyAlignment="1">
      <alignment horizontal="right" vertical="center"/>
    </xf>
    <xf numFmtId="165" fontId="51" fillId="0" borderId="15" xfId="2" applyNumberFormat="1" applyFont="1" applyBorder="1" applyAlignment="1">
      <alignment horizontal="right" vertical="center"/>
    </xf>
    <xf numFmtId="0" fontId="54" fillId="10" borderId="14" xfId="2" applyFont="1" applyFill="1" applyBorder="1" applyAlignment="1">
      <alignment horizontal="center" vertical="center" wrapText="1"/>
    </xf>
    <xf numFmtId="0" fontId="19" fillId="2" borderId="14" xfId="2" applyFont="1" applyFill="1" applyBorder="1" applyAlignment="1">
      <alignment vertical="center"/>
    </xf>
    <xf numFmtId="165" fontId="50" fillId="2" borderId="14" xfId="0" applyNumberFormat="1" applyFont="1" applyFill="1" applyBorder="1"/>
    <xf numFmtId="0" fontId="50" fillId="6" borderId="14" xfId="0" applyFont="1" applyFill="1" applyBorder="1"/>
    <xf numFmtId="0" fontId="48" fillId="0" borderId="14" xfId="0" applyFont="1" applyBorder="1" applyAlignment="1">
      <alignment horizontal="left" indent="1"/>
    </xf>
    <xf numFmtId="165" fontId="48" fillId="0" borderId="0" xfId="0" applyNumberFormat="1" applyFont="1" applyBorder="1"/>
    <xf numFmtId="0" fontId="50" fillId="6" borderId="16" xfId="0" applyFont="1" applyFill="1" applyBorder="1" applyAlignment="1">
      <alignment horizontal="left" indent="1"/>
    </xf>
    <xf numFmtId="165" fontId="55" fillId="7" borderId="16" xfId="0" applyNumberFormat="1" applyFont="1" applyFill="1" applyBorder="1"/>
    <xf numFmtId="165" fontId="55" fillId="7" borderId="17" xfId="0" applyNumberFormat="1" applyFont="1" applyFill="1" applyBorder="1"/>
    <xf numFmtId="165" fontId="55" fillId="7" borderId="18" xfId="0" applyNumberFormat="1" applyFont="1" applyFill="1" applyBorder="1"/>
    <xf numFmtId="0" fontId="8" fillId="0" borderId="35" xfId="0" applyFont="1" applyFill="1" applyBorder="1" applyAlignment="1">
      <alignment horizontal="left"/>
    </xf>
    <xf numFmtId="0" fontId="8" fillId="0" borderId="43" xfId="0" applyFont="1" applyFill="1" applyBorder="1" applyAlignment="1">
      <alignment horizontal="left"/>
    </xf>
    <xf numFmtId="165" fontId="8" fillId="0" borderId="33" xfId="0" applyNumberFormat="1" applyFont="1" applyFill="1" applyBorder="1" applyAlignment="1">
      <alignment horizontal="center"/>
    </xf>
    <xf numFmtId="165" fontId="8" fillId="0" borderId="40" xfId="0" applyNumberFormat="1" applyFont="1" applyFill="1" applyBorder="1" applyAlignment="1">
      <alignment horizontal="center"/>
    </xf>
    <xf numFmtId="165" fontId="21" fillId="8" borderId="14" xfId="4" applyNumberFormat="1" applyFont="1" applyFill="1" applyBorder="1" applyAlignment="1">
      <alignment horizontal="right"/>
    </xf>
    <xf numFmtId="168" fontId="23" fillId="6" borderId="18" xfId="7" applyNumberFormat="1" applyFont="1" applyFill="1" applyBorder="1" applyAlignment="1">
      <alignment horizontal="right"/>
    </xf>
    <xf numFmtId="165" fontId="21" fillId="8" borderId="15" xfId="4" applyNumberFormat="1" applyFont="1" applyFill="1" applyBorder="1" applyAlignment="1">
      <alignment horizontal="right"/>
    </xf>
    <xf numFmtId="165" fontId="23" fillId="6" borderId="15" xfId="4" applyNumberFormat="1" applyFont="1" applyFill="1" applyBorder="1" applyAlignment="1">
      <alignment horizontal="right"/>
    </xf>
    <xf numFmtId="165" fontId="21" fillId="6" borderId="15" xfId="4" applyNumberFormat="1" applyFont="1" applyFill="1" applyBorder="1" applyAlignment="1">
      <alignment horizontal="right"/>
    </xf>
    <xf numFmtId="165" fontId="23" fillId="0" borderId="15" xfId="4" applyNumberFormat="1" applyFont="1" applyFill="1" applyBorder="1" applyAlignment="1">
      <alignment horizontal="right"/>
    </xf>
    <xf numFmtId="165" fontId="23" fillId="6" borderId="18" xfId="4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right"/>
    </xf>
    <xf numFmtId="165" fontId="4" fillId="2" borderId="0" xfId="1" applyNumberFormat="1" applyFont="1" applyFill="1"/>
    <xf numFmtId="165" fontId="4" fillId="2" borderId="0" xfId="1" applyNumberFormat="1" applyFont="1" applyFill="1" applyBorder="1"/>
    <xf numFmtId="165" fontId="11" fillId="0" borderId="0" xfId="1" applyNumberFormat="1" applyFont="1" applyBorder="1" applyAlignment="1">
      <alignment horizontal="right" wrapText="1" readingOrder="1"/>
    </xf>
    <xf numFmtId="165" fontId="11" fillId="0" borderId="3" xfId="1" applyNumberFormat="1" applyFont="1" applyBorder="1" applyAlignment="1">
      <alignment horizontal="right" wrapText="1" readingOrder="1"/>
    </xf>
    <xf numFmtId="165" fontId="11" fillId="0" borderId="0" xfId="1" applyNumberFormat="1" applyFont="1" applyAlignment="1">
      <alignment wrapText="1" readingOrder="1"/>
    </xf>
    <xf numFmtId="165" fontId="12" fillId="0" borderId="3" xfId="1" applyNumberFormat="1" applyFont="1" applyBorder="1" applyAlignment="1">
      <alignment horizontal="right"/>
    </xf>
    <xf numFmtId="165" fontId="12" fillId="0" borderId="0" xfId="1" applyNumberFormat="1" applyFont="1" applyAlignment="1">
      <alignment horizontal="right"/>
    </xf>
    <xf numFmtId="165" fontId="8" fillId="0" borderId="0" xfId="1" applyNumberFormat="1" applyFont="1" applyAlignment="1">
      <alignment readingOrder="1"/>
    </xf>
    <xf numFmtId="165" fontId="11" fillId="0" borderId="0" xfId="1" applyNumberFormat="1" applyFont="1" applyAlignment="1">
      <alignment horizontal="right" wrapText="1" readingOrder="1"/>
    </xf>
    <xf numFmtId="165" fontId="11" fillId="0" borderId="3" xfId="1" applyNumberFormat="1" applyFont="1" applyBorder="1" applyAlignment="1">
      <alignment horizontal="right" readingOrder="1"/>
    </xf>
    <xf numFmtId="165" fontId="11" fillId="0" borderId="1" xfId="1" applyNumberFormat="1" applyFont="1" applyBorder="1" applyAlignment="1">
      <alignment horizontal="right" wrapText="1" readingOrder="1"/>
    </xf>
    <xf numFmtId="165" fontId="11" fillId="0" borderId="5" xfId="1" applyNumberFormat="1" applyFont="1" applyBorder="1" applyAlignment="1">
      <alignment horizontal="right" readingOrder="1"/>
    </xf>
    <xf numFmtId="167" fontId="50" fillId="2" borderId="0" xfId="1" applyNumberFormat="1" applyFont="1" applyFill="1" applyBorder="1"/>
    <xf numFmtId="167" fontId="48" fillId="6" borderId="0" xfId="1" applyNumberFormat="1" applyFont="1" applyFill="1" applyBorder="1"/>
    <xf numFmtId="167" fontId="48" fillId="0" borderId="0" xfId="1" applyNumberFormat="1" applyFont="1" applyBorder="1"/>
    <xf numFmtId="167" fontId="50" fillId="6" borderId="0" xfId="1" applyNumberFormat="1" applyFont="1" applyFill="1" applyBorder="1"/>
    <xf numFmtId="167" fontId="50" fillId="6" borderId="17" xfId="1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12" fillId="0" borderId="17" xfId="1" applyNumberFormat="1" applyFont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12" fillId="3" borderId="0" xfId="0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74" fontId="12" fillId="0" borderId="0" xfId="1" applyNumberFormat="1" applyFont="1" applyFill="1"/>
    <xf numFmtId="0" fontId="7" fillId="10" borderId="13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0" fillId="0" borderId="0" xfId="7" applyNumberFormat="1" applyFont="1" applyFill="1"/>
    <xf numFmtId="0" fontId="7" fillId="10" borderId="13" xfId="2" applyFont="1" applyFill="1" applyBorder="1" applyAlignment="1">
      <alignment horizontal="center" vertical="center" wrapText="1"/>
    </xf>
    <xf numFmtId="168" fontId="11" fillId="0" borderId="0" xfId="7" applyNumberFormat="1" applyFont="1" applyBorder="1" applyAlignment="1">
      <alignment horizontal="right" wrapText="1" readingOrder="1"/>
    </xf>
    <xf numFmtId="167" fontId="8" fillId="0" borderId="18" xfId="1" applyNumberFormat="1" applyFont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5" fontId="11" fillId="0" borderId="16" xfId="0" applyNumberFormat="1" applyFont="1" applyBorder="1" applyAlignment="1">
      <alignment wrapText="1" readingOrder="1"/>
    </xf>
    <xf numFmtId="0" fontId="7" fillId="10" borderId="50" xfId="2" applyFont="1" applyFill="1" applyBorder="1" applyAlignment="1">
      <alignment vertical="center" wrapText="1"/>
    </xf>
    <xf numFmtId="165" fontId="4" fillId="2" borderId="14" xfId="1" applyNumberFormat="1" applyFont="1" applyFill="1" applyBorder="1"/>
    <xf numFmtId="165" fontId="11" fillId="0" borderId="14" xfId="1" applyNumberFormat="1" applyFont="1" applyBorder="1" applyAlignment="1">
      <alignment wrapText="1" readingOrder="1"/>
    </xf>
    <xf numFmtId="168" fontId="11" fillId="0" borderId="15" xfId="7" applyNumberFormat="1" applyFont="1" applyBorder="1" applyAlignment="1">
      <alignment horizontal="right" wrapText="1" readingOrder="1"/>
    </xf>
    <xf numFmtId="165" fontId="11" fillId="0" borderId="16" xfId="1" applyNumberFormat="1" applyFont="1" applyBorder="1" applyAlignment="1">
      <alignment horizontal="right" wrapText="1" readingOrder="1"/>
    </xf>
    <xf numFmtId="168" fontId="11" fillId="0" borderId="18" xfId="7" applyNumberFormat="1" applyFont="1" applyBorder="1" applyAlignment="1">
      <alignment horizontal="right" readingOrder="1"/>
    </xf>
    <xf numFmtId="165" fontId="52" fillId="0" borderId="14" xfId="0" applyNumberFormat="1" applyFont="1" applyBorder="1" applyAlignment="1">
      <alignment wrapText="1" readingOrder="1"/>
    </xf>
    <xf numFmtId="165" fontId="52" fillId="0" borderId="16" xfId="0" applyNumberFormat="1" applyFont="1" applyBorder="1" applyAlignment="1">
      <alignment wrapText="1" readingOrder="1"/>
    </xf>
    <xf numFmtId="168" fontId="21" fillId="2" borderId="15" xfId="7" applyNumberFormat="1" applyFont="1" applyFill="1" applyBorder="1" applyAlignment="1">
      <alignment horizontal="right"/>
    </xf>
    <xf numFmtId="165" fontId="6" fillId="2" borderId="14" xfId="2" applyNumberFormat="1" applyFont="1" applyFill="1" applyBorder="1" applyAlignment="1">
      <alignment vertical="center"/>
    </xf>
    <xf numFmtId="168" fontId="6" fillId="2" borderId="15" xfId="7" applyNumberFormat="1" applyFont="1" applyFill="1" applyBorder="1" applyAlignment="1">
      <alignment horizontal="right" vertical="center"/>
    </xf>
    <xf numFmtId="168" fontId="8" fillId="6" borderId="15" xfId="7" applyNumberFormat="1" applyFont="1" applyFill="1" applyBorder="1" applyAlignment="1">
      <alignment horizontal="right"/>
    </xf>
    <xf numFmtId="165" fontId="8" fillId="6" borderId="16" xfId="0" applyNumberFormat="1" applyFont="1" applyFill="1" applyBorder="1" applyAlignment="1">
      <alignment horizontal="right"/>
    </xf>
    <xf numFmtId="168" fontId="8" fillId="6" borderId="18" xfId="7" applyNumberFormat="1" applyFont="1" applyFill="1" applyBorder="1" applyAlignment="1">
      <alignment horizontal="right"/>
    </xf>
    <xf numFmtId="0" fontId="7" fillId="10" borderId="27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right"/>
    </xf>
    <xf numFmtId="167" fontId="50" fillId="2" borderId="14" xfId="1" applyNumberFormat="1" applyFont="1" applyFill="1" applyBorder="1"/>
    <xf numFmtId="167" fontId="48" fillId="6" borderId="14" xfId="1" applyNumberFormat="1" applyFont="1" applyFill="1" applyBorder="1"/>
    <xf numFmtId="167" fontId="48" fillId="0" borderId="14" xfId="1" applyNumberFormat="1" applyFont="1" applyBorder="1"/>
    <xf numFmtId="167" fontId="50" fillId="6" borderId="14" xfId="1" applyNumberFormat="1" applyFont="1" applyFill="1" applyBorder="1"/>
    <xf numFmtId="167" fontId="50" fillId="6" borderId="16" xfId="1" applyNumberFormat="1" applyFont="1" applyFill="1" applyBorder="1" applyAlignment="1">
      <alignment horizontal="right"/>
    </xf>
    <xf numFmtId="167" fontId="4" fillId="2" borderId="54" xfId="1" applyNumberFormat="1" applyFont="1" applyFill="1" applyBorder="1" applyAlignment="1"/>
    <xf numFmtId="165" fontId="8" fillId="0" borderId="14" xfId="1" applyNumberFormat="1" applyFont="1" applyBorder="1"/>
    <xf numFmtId="165" fontId="8" fillId="0" borderId="16" xfId="1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5" fontId="50" fillId="2" borderId="0" xfId="1" applyNumberFormat="1" applyFont="1" applyFill="1" applyBorder="1"/>
    <xf numFmtId="165" fontId="48" fillId="6" borderId="14" xfId="0" applyNumberFormat="1" applyFont="1" applyFill="1" applyBorder="1"/>
    <xf numFmtId="165" fontId="48" fillId="6" borderId="0" xfId="0" applyNumberFormat="1" applyFont="1" applyFill="1" applyBorder="1"/>
    <xf numFmtId="165" fontId="48" fillId="6" borderId="0" xfId="1" applyNumberFormat="1" applyFont="1" applyFill="1" applyBorder="1"/>
    <xf numFmtId="165" fontId="48" fillId="0" borderId="0" xfId="1" applyNumberFormat="1" applyFont="1" applyBorder="1"/>
    <xf numFmtId="165" fontId="50" fillId="6" borderId="0" xfId="1" applyNumberFormat="1" applyFont="1" applyFill="1" applyBorder="1"/>
    <xf numFmtId="165" fontId="50" fillId="6" borderId="17" xfId="1" applyNumberFormat="1" applyFont="1" applyFill="1" applyBorder="1" applyAlignment="1">
      <alignment horizontal="right"/>
    </xf>
    <xf numFmtId="0" fontId="44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wrapText="1"/>
    </xf>
    <xf numFmtId="0" fontId="7" fillId="10" borderId="31" xfId="2" applyFont="1" applyFill="1" applyBorder="1" applyAlignment="1">
      <alignment horizontal="center" wrapText="1"/>
    </xf>
    <xf numFmtId="0" fontId="7" fillId="10" borderId="46" xfId="2" applyFont="1" applyFill="1" applyBorder="1" applyAlignment="1">
      <alignment horizontal="center" wrapText="1"/>
    </xf>
    <xf numFmtId="0" fontId="7" fillId="10" borderId="51" xfId="2" applyFont="1" applyFill="1" applyBorder="1" applyAlignment="1">
      <alignment horizontal="center" vertic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21" xfId="2" applyFont="1" applyFill="1" applyBorder="1" applyAlignment="1">
      <alignment horizontal="center" wrapText="1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wrapText="1"/>
    </xf>
    <xf numFmtId="1" fontId="7" fillId="10" borderId="50" xfId="2" applyNumberFormat="1" applyFont="1" applyFill="1" applyBorder="1" applyAlignment="1">
      <alignment horizont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54" fillId="10" borderId="22" xfId="2" applyFont="1" applyFill="1" applyBorder="1" applyAlignment="1">
      <alignment horizontal="center" wrapText="1"/>
    </xf>
    <xf numFmtId="0" fontId="54" fillId="10" borderId="23" xfId="2" applyFont="1" applyFill="1" applyBorder="1" applyAlignment="1">
      <alignment horizontal="center" wrapText="1"/>
    </xf>
    <xf numFmtId="0" fontId="54" fillId="10" borderId="21" xfId="2" applyFont="1" applyFill="1" applyBorder="1" applyAlignment="1">
      <alignment horizont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54" fillId="10" borderId="22" xfId="2" applyFont="1" applyFill="1" applyBorder="1" applyAlignment="1">
      <alignment horizontal="center" vertical="center" wrapText="1"/>
    </xf>
    <xf numFmtId="0" fontId="54" fillId="10" borderId="23" xfId="2" applyFont="1" applyFill="1" applyBorder="1" applyAlignment="1">
      <alignment horizontal="center" vertical="center" wrapText="1"/>
    </xf>
    <xf numFmtId="0" fontId="54" fillId="10" borderId="24" xfId="2" applyFont="1" applyFill="1" applyBorder="1" applyAlignment="1">
      <alignment horizontal="center" vertical="center" wrapText="1"/>
    </xf>
    <xf numFmtId="0" fontId="54" fillId="10" borderId="2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</cellXfs>
  <cellStyles count="10">
    <cellStyle name="Diseño" xfId="9"/>
    <cellStyle name="F2" xfId="6"/>
    <cellStyle name="Hipervínculo" xfId="5" builtinId="8"/>
    <cellStyle name="Millares" xfId="1" builtinId="3"/>
    <cellStyle name="Normal" xfId="0" builtinId="0"/>
    <cellStyle name="Normal 2" xfId="2"/>
    <cellStyle name="Normal 3" xfId="3"/>
    <cellStyle name="Normal 4" xfId="4"/>
    <cellStyle name="Normal 6 2" xfId="8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E\1.%20Boletin_Pesca\14.%20feb-22\Datos\Desembarque%20Pesquero_Ene-Dic%202021_2601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Total"/>
      <sheetName val="D_Anchoveta"/>
      <sheetName val="D_Enlatado_Lugar"/>
      <sheetName val="D_Enlatado_Especie"/>
      <sheetName val="D_Congelado_Lugar"/>
      <sheetName val="D_Congelado_Especie"/>
      <sheetName val="D_Fresco_Especie"/>
      <sheetName val="D_Curado_Especie"/>
      <sheetName val="c1_V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 t="str">
            <v>Anchoveta</v>
          </cell>
          <cell r="C9">
            <v>24353.1</v>
          </cell>
          <cell r="D9">
            <v>1772.13</v>
          </cell>
          <cell r="E9">
            <v>2814.64</v>
          </cell>
          <cell r="F9">
            <v>2405.1999999999998</v>
          </cell>
          <cell r="G9">
            <v>2131.71</v>
          </cell>
          <cell r="H9">
            <v>2333.5700000000002</v>
          </cell>
          <cell r="I9">
            <v>1963.11</v>
          </cell>
          <cell r="J9">
            <v>1734.12</v>
          </cell>
          <cell r="K9">
            <v>1762.38</v>
          </cell>
          <cell r="L9">
            <v>1541.82</v>
          </cell>
          <cell r="M9">
            <v>1967.41</v>
          </cell>
          <cell r="N9">
            <v>2367.3000000000002</v>
          </cell>
          <cell r="O9">
            <v>1559.71</v>
          </cell>
        </row>
        <row r="10">
          <cell r="B10" t="str">
            <v>Caballa</v>
          </cell>
          <cell r="C10">
            <v>99.18</v>
          </cell>
          <cell r="D10">
            <v>10</v>
          </cell>
          <cell r="E10">
            <v>14.5</v>
          </cell>
          <cell r="F10">
            <v>2</v>
          </cell>
          <cell r="G10">
            <v>10</v>
          </cell>
          <cell r="H10">
            <v>8.5</v>
          </cell>
          <cell r="I10">
            <v>5</v>
          </cell>
          <cell r="J10">
            <v>8.98</v>
          </cell>
          <cell r="K10">
            <v>4.7</v>
          </cell>
          <cell r="L10">
            <v>9.5</v>
          </cell>
          <cell r="M10">
            <v>5</v>
          </cell>
          <cell r="N10">
            <v>9.5</v>
          </cell>
          <cell r="O10">
            <v>11.5</v>
          </cell>
        </row>
        <row r="11">
          <cell r="B11" t="str">
            <v>Cabrilla</v>
          </cell>
          <cell r="C11">
            <v>37.549999999999997</v>
          </cell>
          <cell r="D11">
            <v>4.5</v>
          </cell>
          <cell r="E11">
            <v>4</v>
          </cell>
          <cell r="F11">
            <v>4</v>
          </cell>
          <cell r="G11">
            <v>3</v>
          </cell>
          <cell r="H11">
            <v>3.5</v>
          </cell>
          <cell r="I11">
            <v>3</v>
          </cell>
          <cell r="J11">
            <v>3.55</v>
          </cell>
          <cell r="K11">
            <v>3</v>
          </cell>
          <cell r="L11">
            <v>2.5</v>
          </cell>
          <cell r="M11">
            <v>2</v>
          </cell>
          <cell r="N11">
            <v>2</v>
          </cell>
          <cell r="O11">
            <v>2.5</v>
          </cell>
        </row>
        <row r="12">
          <cell r="B12" t="str">
            <v>Jurel</v>
          </cell>
          <cell r="C12">
            <v>50.1</v>
          </cell>
          <cell r="D12">
            <v>5.5</v>
          </cell>
          <cell r="E12">
            <v>9.5500000000000007</v>
          </cell>
          <cell r="F12">
            <v>4.8499999999999996</v>
          </cell>
          <cell r="G12" t="str">
            <v>-</v>
          </cell>
          <cell r="H12" t="str">
            <v>-</v>
          </cell>
          <cell r="I12">
            <v>7.5</v>
          </cell>
          <cell r="J12">
            <v>5.5</v>
          </cell>
          <cell r="K12">
            <v>1.5</v>
          </cell>
          <cell r="L12">
            <v>4.5</v>
          </cell>
          <cell r="M12" t="str">
            <v>-</v>
          </cell>
          <cell r="N12">
            <v>1.2</v>
          </cell>
          <cell r="O12">
            <v>10</v>
          </cell>
        </row>
        <row r="13">
          <cell r="B13" t="str">
            <v>Lisa</v>
          </cell>
          <cell r="C13">
            <v>61.750000000000007</v>
          </cell>
          <cell r="D13">
            <v>4.3499999999999996</v>
          </cell>
          <cell r="E13">
            <v>7.35</v>
          </cell>
          <cell r="F13">
            <v>6</v>
          </cell>
          <cell r="G13">
            <v>7</v>
          </cell>
          <cell r="H13">
            <v>8</v>
          </cell>
          <cell r="I13">
            <v>4.5</v>
          </cell>
          <cell r="J13">
            <v>5.95</v>
          </cell>
          <cell r="K13">
            <v>6.5</v>
          </cell>
          <cell r="L13">
            <v>3.6</v>
          </cell>
          <cell r="M13">
            <v>3</v>
          </cell>
          <cell r="N13">
            <v>2.5</v>
          </cell>
          <cell r="O13">
            <v>3</v>
          </cell>
        </row>
        <row r="14">
          <cell r="B14" t="str">
            <v>Merluza</v>
          </cell>
          <cell r="C14">
            <v>39.5</v>
          </cell>
          <cell r="D14">
            <v>4</v>
          </cell>
          <cell r="E14">
            <v>3.5</v>
          </cell>
          <cell r="F14">
            <v>4</v>
          </cell>
          <cell r="G14">
            <v>3</v>
          </cell>
          <cell r="H14">
            <v>3</v>
          </cell>
          <cell r="I14">
            <v>3.5</v>
          </cell>
          <cell r="J14">
            <v>4</v>
          </cell>
          <cell r="K14">
            <v>5</v>
          </cell>
          <cell r="L14">
            <v>2.5</v>
          </cell>
          <cell r="M14">
            <v>2</v>
          </cell>
          <cell r="N14">
            <v>3</v>
          </cell>
          <cell r="O14">
            <v>2</v>
          </cell>
        </row>
        <row r="15">
          <cell r="B15" t="str">
            <v>Perico</v>
          </cell>
          <cell r="C15">
            <v>61.5</v>
          </cell>
          <cell r="D15">
            <v>20</v>
          </cell>
          <cell r="E15">
            <v>13</v>
          </cell>
          <cell r="F15">
            <v>7.5</v>
          </cell>
          <cell r="G15">
            <v>3.5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>
            <v>5.5</v>
          </cell>
          <cell r="N15">
            <v>5</v>
          </cell>
          <cell r="O15">
            <v>7</v>
          </cell>
        </row>
        <row r="16">
          <cell r="B16" t="str">
            <v>Raya</v>
          </cell>
          <cell r="C16">
            <v>66.849999999999994</v>
          </cell>
          <cell r="D16">
            <v>3.5</v>
          </cell>
          <cell r="E16">
            <v>3</v>
          </cell>
          <cell r="F16">
            <v>5.5</v>
          </cell>
          <cell r="G16">
            <v>7</v>
          </cell>
          <cell r="H16">
            <v>7.5</v>
          </cell>
          <cell r="I16">
            <v>7</v>
          </cell>
          <cell r="J16">
            <v>8.35</v>
          </cell>
          <cell r="K16">
            <v>7.5</v>
          </cell>
          <cell r="L16">
            <v>5</v>
          </cell>
          <cell r="M16">
            <v>4.5</v>
          </cell>
          <cell r="N16">
            <v>4</v>
          </cell>
          <cell r="O16">
            <v>4</v>
          </cell>
        </row>
        <row r="17">
          <cell r="B17" t="str">
            <v>Tollo</v>
          </cell>
          <cell r="C17">
            <v>25.75</v>
          </cell>
          <cell r="D17">
            <v>3</v>
          </cell>
          <cell r="E17">
            <v>2</v>
          </cell>
          <cell r="F17">
            <v>3.5</v>
          </cell>
          <cell r="G17">
            <v>3</v>
          </cell>
          <cell r="H17">
            <v>2.5</v>
          </cell>
          <cell r="I17">
            <v>2</v>
          </cell>
          <cell r="J17">
            <v>1.75</v>
          </cell>
          <cell r="K17">
            <v>2.5</v>
          </cell>
          <cell r="L17">
            <v>2</v>
          </cell>
          <cell r="M17">
            <v>1</v>
          </cell>
          <cell r="N17">
            <v>1</v>
          </cell>
          <cell r="O17">
            <v>1.5</v>
          </cell>
        </row>
        <row r="18">
          <cell r="B18" t="str">
            <v>Otros pescados</v>
          </cell>
          <cell r="C18">
            <v>1265.5</v>
          </cell>
          <cell r="D18">
            <v>110</v>
          </cell>
          <cell r="E18">
            <v>100.5</v>
          </cell>
          <cell r="F18">
            <v>95</v>
          </cell>
          <cell r="G18">
            <v>85</v>
          </cell>
          <cell r="H18">
            <v>90</v>
          </cell>
          <cell r="I18">
            <v>110</v>
          </cell>
          <cell r="J18">
            <v>115</v>
          </cell>
          <cell r="K18">
            <v>105</v>
          </cell>
          <cell r="L18">
            <v>110</v>
          </cell>
          <cell r="M18">
            <v>120</v>
          </cell>
          <cell r="N18">
            <v>110</v>
          </cell>
          <cell r="O18">
            <v>115</v>
          </cell>
        </row>
        <row r="19">
          <cell r="B19" t="str">
            <v>Mariscos y algas</v>
          </cell>
          <cell r="C19">
            <v>26405.69</v>
          </cell>
          <cell r="D19">
            <v>2182.08</v>
          </cell>
          <cell r="E19">
            <v>1951.64</v>
          </cell>
          <cell r="F19">
            <v>2824.73</v>
          </cell>
          <cell r="G19">
            <v>2787.47</v>
          </cell>
          <cell r="H19">
            <v>2232.88</v>
          </cell>
          <cell r="I19">
            <v>1649.06</v>
          </cell>
          <cell r="J19">
            <v>1890</v>
          </cell>
          <cell r="K19">
            <v>2629.08</v>
          </cell>
          <cell r="L19">
            <v>2898.31</v>
          </cell>
          <cell r="M19">
            <v>1413.3</v>
          </cell>
          <cell r="N19">
            <v>1914.8</v>
          </cell>
          <cell r="O19">
            <v>2032.34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Y34"/>
  <sheetViews>
    <sheetView showGridLines="0" tabSelected="1" topLeftCell="B1" zoomScale="70" zoomScaleNormal="70" workbookViewId="0">
      <selection activeCell="C30" sqref="C30"/>
    </sheetView>
  </sheetViews>
  <sheetFormatPr baseColWidth="10" defaultColWidth="9.109375" defaultRowHeight="14.4" x14ac:dyDescent="0.3"/>
  <cols>
    <col min="1" max="1" width="2.5546875" style="199" customWidth="1"/>
    <col min="2" max="2" width="12.5546875" style="199" customWidth="1"/>
    <col min="3" max="3" width="24.44140625" style="199" bestFit="1" customWidth="1"/>
    <col min="4" max="4" width="4.109375" style="199" customWidth="1"/>
    <col min="5" max="16384" width="9.109375" style="199"/>
  </cols>
  <sheetData>
    <row r="1" spans="2:25" ht="15.75" customHeight="1" x14ac:dyDescent="0.3"/>
    <row r="2" spans="2:25" ht="21" customHeight="1" x14ac:dyDescent="0.3">
      <c r="B2" s="661" t="s">
        <v>267</v>
      </c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  <c r="Q2" s="661"/>
      <c r="R2" s="661"/>
      <c r="S2" s="661"/>
      <c r="T2" s="661"/>
      <c r="U2" s="661"/>
    </row>
    <row r="3" spans="2:25" ht="21" customHeight="1" x14ac:dyDescent="0.3">
      <c r="B3" s="201" t="s">
        <v>256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4" spans="2:25" x14ac:dyDescent="0.3">
      <c r="B4" s="200"/>
      <c r="C4" s="200"/>
      <c r="D4" s="200"/>
      <c r="E4" s="200"/>
      <c r="F4" s="200"/>
      <c r="G4" s="200"/>
      <c r="H4" s="200"/>
      <c r="I4" s="200"/>
    </row>
    <row r="5" spans="2:25" ht="31.5" customHeight="1" x14ac:dyDescent="0.3">
      <c r="B5" s="212" t="s">
        <v>252</v>
      </c>
      <c r="C5" s="213" t="s">
        <v>192</v>
      </c>
      <c r="D5" s="213"/>
      <c r="E5" s="213" t="s">
        <v>187</v>
      </c>
      <c r="F5" s="216"/>
      <c r="G5" s="216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8"/>
    </row>
    <row r="6" spans="2:25" x14ac:dyDescent="0.3">
      <c r="B6" s="202" t="s">
        <v>165</v>
      </c>
      <c r="C6" s="203" t="str">
        <f>'Cdr 1 '!A5</f>
        <v>(En Miles TM)</v>
      </c>
      <c r="D6" s="204"/>
      <c r="E6" s="203" t="str">
        <f>'Cdr 1 '!A4</f>
        <v>DESEMBARQUE DE RECURSOS HIDROBIOLÓGICOS MARÍTIMOS Y CONTINENTALES SEGÚN UTILIZACIÓN</v>
      </c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6"/>
    </row>
    <row r="7" spans="2:25" x14ac:dyDescent="0.3">
      <c r="B7" s="202" t="s">
        <v>166</v>
      </c>
      <c r="C7" s="203" t="str">
        <f>'Cdr 2'!A5</f>
        <v>(En TM)</v>
      </c>
      <c r="D7" s="204"/>
      <c r="E7" s="203" t="str">
        <f>'Cdr 2'!A4</f>
        <v>DESEMBARQUE DE RECURSOS HIDROBIOLÓGICOS PARA ENLATADO SEGÚN ESPECIE</v>
      </c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6"/>
    </row>
    <row r="8" spans="2:25" x14ac:dyDescent="0.3">
      <c r="B8" s="202" t="s">
        <v>167</v>
      </c>
      <c r="C8" s="203" t="str">
        <f>'Cdr3'!A5</f>
        <v>(En TM)</v>
      </c>
      <c r="D8" s="204"/>
      <c r="E8" s="203" t="str">
        <f>'Cdr3'!A4</f>
        <v>DESEMBARQUE DE RECURSOS HIDROBIOLÓGICOS PARA CONGELADO SEGÚN ESPECIE</v>
      </c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6"/>
    </row>
    <row r="9" spans="2:25" x14ac:dyDescent="0.3">
      <c r="B9" s="202" t="s">
        <v>168</v>
      </c>
      <c r="C9" s="203" t="str">
        <f>'Cdr4'!A5</f>
        <v>(En TM)</v>
      </c>
      <c r="D9" s="204"/>
      <c r="E9" s="203" t="str">
        <f>'Cdr4'!A4</f>
        <v>DESEMBARQUE DE RECURSOS HIDROBIOLÓGICOS PARA CURADO SEGÚN ESPECIE</v>
      </c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6"/>
    </row>
    <row r="10" spans="2:25" x14ac:dyDescent="0.3">
      <c r="B10" s="202" t="s">
        <v>169</v>
      </c>
      <c r="C10" s="203" t="str">
        <f>'Cdr5'!A5</f>
        <v>(En TM)</v>
      </c>
      <c r="D10" s="204"/>
      <c r="E10" s="203" t="str">
        <f>'Cdr5'!A4</f>
        <v>DESEMBARQUE DE RECURSOS HIDROBIOLÓGICOS PARA FRESCO SEGÚN ESPECIE</v>
      </c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6"/>
    </row>
    <row r="11" spans="2:25" x14ac:dyDescent="0.3">
      <c r="B11" s="202" t="s">
        <v>170</v>
      </c>
      <c r="C11" s="203" t="str">
        <f>'Cdr6'!A5</f>
        <v>(En TM)</v>
      </c>
      <c r="D11" s="204"/>
      <c r="E11" s="203" t="str">
        <f>'Cdr6'!A4</f>
        <v>DESEMBARQUE DE RECURSOS HIDROBIOLÓGICOS PARA ENLATADO SEGÚN LUGAR DE PROCESAMIENTO</v>
      </c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6"/>
    </row>
    <row r="12" spans="2:25" x14ac:dyDescent="0.3">
      <c r="B12" s="202" t="s">
        <v>171</v>
      </c>
      <c r="C12" s="203" t="str">
        <f>'Cdr7'!A5</f>
        <v>(En TM)</v>
      </c>
      <c r="D12" s="204"/>
      <c r="E12" s="203" t="str">
        <f>'Cdr7'!A4</f>
        <v>DESEMBARQUE DE RECURSOS HIDROBIOLÓGICOS PARA CONGELADO SEGÚN LUGAR DE PROCEDENCIA</v>
      </c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6"/>
    </row>
    <row r="13" spans="2:25" x14ac:dyDescent="0.3">
      <c r="B13" s="202" t="s">
        <v>172</v>
      </c>
      <c r="C13" s="203" t="str">
        <f>'Cdr8'!A5</f>
        <v>(En TM)</v>
      </c>
      <c r="D13" s="204"/>
      <c r="E13" s="203" t="str">
        <f>'Cdr8'!A4</f>
        <v>DESEMBARQUE DE ANCHOVETA PARA HARINA SEGÚN LUGAR DE PROCEDENCIA</v>
      </c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6"/>
    </row>
    <row r="14" spans="2:25" x14ac:dyDescent="0.3">
      <c r="B14" s="202" t="s">
        <v>173</v>
      </c>
      <c r="C14" s="203" t="str">
        <f>'Cdr9'!A5</f>
        <v>(Soles constantes 2007)</v>
      </c>
      <c r="D14" s="204"/>
      <c r="E14" s="203" t="str">
        <f>'Cdr9'!A4</f>
        <v>VALOR BRUTO DEL DESEMBARQUE DE RECURSOS HIDROBIOLOGICOS SEGÚN UTILIZACION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6"/>
    </row>
    <row r="15" spans="2:25" x14ac:dyDescent="0.3">
      <c r="B15" s="202"/>
      <c r="C15" s="203"/>
      <c r="D15" s="204"/>
      <c r="E15" s="203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6"/>
    </row>
    <row r="16" spans="2:25" ht="30.75" customHeight="1" x14ac:dyDescent="0.3">
      <c r="B16" s="219"/>
      <c r="C16" s="220"/>
      <c r="D16" s="221"/>
      <c r="E16" s="213" t="s">
        <v>188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5"/>
    </row>
    <row r="17" spans="2:25" x14ac:dyDescent="0.3">
      <c r="B17" s="202" t="s">
        <v>174</v>
      </c>
      <c r="C17" s="203" t="str">
        <f>'Cdr10'!A6</f>
        <v>(En Miles TMB)</v>
      </c>
      <c r="D17" s="204"/>
      <c r="E17" s="203" t="str">
        <f>'Cdr10'!A5</f>
        <v>PROCESAMIENTO DE RECURSOS HIDROBIOLÓGICOS MARÍTIMOS Y CONTINENTALES SEGÚN UTILIZACIÓN</v>
      </c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6"/>
    </row>
    <row r="18" spans="2:25" x14ac:dyDescent="0.3">
      <c r="B18" s="202" t="s">
        <v>175</v>
      </c>
      <c r="C18" s="203" t="str">
        <f>'Crd11'!A5</f>
        <v>(En TMB)</v>
      </c>
      <c r="D18" s="204"/>
      <c r="E18" s="203" t="str">
        <f>'Crd11'!A4</f>
        <v>PRODUCCIÓN DE HARINA DE PESCADO SEGÚN LUGAR DE PROCESAMIENTO</v>
      </c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6"/>
    </row>
    <row r="19" spans="2:25" x14ac:dyDescent="0.3">
      <c r="B19" s="202" t="s">
        <v>176</v>
      </c>
      <c r="C19" s="203" t="str">
        <f>'Cdr12'!A5</f>
        <v>(En TMB)</v>
      </c>
      <c r="D19" s="204"/>
      <c r="E19" s="203" t="str">
        <f>'Cdr12'!A4</f>
        <v>PRODUCCIÓN DE ACEITE CRUDO DE PESCADO SEGÚN LUGAR DE PROCESAMIENTO</v>
      </c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6"/>
    </row>
    <row r="20" spans="2:25" x14ac:dyDescent="0.3">
      <c r="B20" s="202" t="s">
        <v>177</v>
      </c>
      <c r="C20" s="203" t="str">
        <f>'Cdr13'!A5</f>
        <v>(En TMB)</v>
      </c>
      <c r="D20" s="204"/>
      <c r="E20" s="203" t="str">
        <f>'Cdr13'!A4</f>
        <v>PRODUCCIÓN DE RECURSOS HIDROBIOLÓGICOS ENLATADOS SEGÚN LUGAR DE PROCESAMIENTO</v>
      </c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6"/>
    </row>
    <row r="21" spans="2:25" x14ac:dyDescent="0.3">
      <c r="B21" s="202" t="s">
        <v>178</v>
      </c>
      <c r="C21" s="203" t="str">
        <f>'Cdr14'!A5</f>
        <v>(En TMB)</v>
      </c>
      <c r="D21" s="204"/>
      <c r="E21" s="203" t="str">
        <f>'Cdr14'!A4</f>
        <v>PRODUCCIÓN DE CONGELADO DE RECURSOS HIDROBIOLÓGICOS SEGÚN LUGAR DE PROCESAMIENTO</v>
      </c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6"/>
    </row>
    <row r="22" spans="2:25" x14ac:dyDescent="0.3">
      <c r="B22" s="202"/>
      <c r="C22" s="203"/>
      <c r="D22" s="204"/>
      <c r="E22" s="203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</row>
    <row r="23" spans="2:25" ht="30.75" customHeight="1" x14ac:dyDescent="0.3">
      <c r="B23" s="219"/>
      <c r="C23" s="220"/>
      <c r="D23" s="221"/>
      <c r="E23" s="213" t="s">
        <v>189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5"/>
    </row>
    <row r="24" spans="2:25" x14ac:dyDescent="0.3">
      <c r="B24" s="202" t="s">
        <v>179</v>
      </c>
      <c r="C24" s="203" t="str">
        <f>'Cdr15'!A5</f>
        <v>(En Miles TMB)</v>
      </c>
      <c r="D24" s="204"/>
      <c r="E24" s="203" t="str">
        <f>'Cdr15'!A4</f>
        <v>VENTA INTERNA DE PRODUCTOS HIDROBIOLÓGICOS MARÍTIMOS Y CONTINENTALES SEGÚN UTILIZACIÓN</v>
      </c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6"/>
    </row>
    <row r="25" spans="2:25" x14ac:dyDescent="0.3">
      <c r="B25" s="202" t="s">
        <v>180</v>
      </c>
      <c r="C25" s="203" t="str">
        <f>'Cdr16'!A5</f>
        <v>(En TMB)</v>
      </c>
      <c r="D25" s="204"/>
      <c r="E25" s="203" t="str">
        <f>'Cdr16'!A4</f>
        <v>INGRESO DE RECURSOS HIDROBIOLÓGICOS A LOS MERCADOS MAYORISTAS PESQUEROS DE LIMA Y CALLAO</v>
      </c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6"/>
    </row>
    <row r="26" spans="2:25" x14ac:dyDescent="0.3">
      <c r="B26" s="202" t="s">
        <v>181</v>
      </c>
      <c r="C26" s="203" t="str">
        <f>'Cdr17'!A5</f>
        <v>(En TMB)</v>
      </c>
      <c r="D26" s="204"/>
      <c r="E26" s="203" t="str">
        <f>'Cdr17'!A4</f>
        <v>INGRESO DE LOS PRINCIPALES RECURSOS HIDROBIOLÓGICOS AL MERCADO MAYORISTA PESQUERO DE VENTANILLA</v>
      </c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6"/>
    </row>
    <row r="27" spans="2:25" x14ac:dyDescent="0.3">
      <c r="B27" s="202" t="s">
        <v>182</v>
      </c>
      <c r="C27" s="203" t="str">
        <f>'Cdr18'!A5</f>
        <v>(En TMB)</v>
      </c>
      <c r="D27" s="204"/>
      <c r="E27" s="203" t="str">
        <f>'Cdr18'!A4</f>
        <v>INGRESO DE LOS PRINCIPALES RECURSOS HIDROBIOLÓGICOS AL MERCADO MAYORISTA PESQUERO DE VILLA MARIA DEL TRIUNFO</v>
      </c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6"/>
    </row>
    <row r="28" spans="2:25" x14ac:dyDescent="0.3">
      <c r="B28" s="202" t="s">
        <v>183</v>
      </c>
      <c r="C28" s="203" t="str">
        <f>'Cdr19'!A5</f>
        <v>(En Soles x Kilo)</v>
      </c>
      <c r="D28" s="204"/>
      <c r="E28" s="203" t="str">
        <f>'Cdr19'!A4</f>
        <v>PRECIO PROMEDIO DE LOS PESCADOS DE MAYOR CONSUMO POPULAR COMERCIALIZADOS EN LOS MERCADOS MAYORISTAS PESQUEROS DE VENTANILLA Y VILLA MARIA DEL TRIUNFO</v>
      </c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6"/>
    </row>
    <row r="29" spans="2:25" x14ac:dyDescent="0.3">
      <c r="B29" s="202"/>
      <c r="C29" s="203"/>
      <c r="D29" s="204"/>
      <c r="E29" s="203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6"/>
    </row>
    <row r="30" spans="2:25" ht="30.75" customHeight="1" x14ac:dyDescent="0.3">
      <c r="B30" s="219"/>
      <c r="C30" s="220"/>
      <c r="D30" s="221"/>
      <c r="E30" s="213" t="s">
        <v>190</v>
      </c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5"/>
    </row>
    <row r="31" spans="2:25" x14ac:dyDescent="0.3">
      <c r="B31" s="202" t="s">
        <v>184</v>
      </c>
      <c r="C31" s="203" t="str">
        <f>'Cdr20 '!A5</f>
        <v>(En Miles TMB)</v>
      </c>
      <c r="D31" s="204"/>
      <c r="E31" s="203" t="str">
        <f>'Cdr20 '!A4</f>
        <v>EXPORTACIÓN DE PRODUCTOS HIDROBIOLÓGICOS MARÍTIMOS Y CONTINENTALES SEGÚN UTILIZACIÓN</v>
      </c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6"/>
    </row>
    <row r="32" spans="2:25" x14ac:dyDescent="0.3">
      <c r="B32" s="202" t="s">
        <v>199</v>
      </c>
      <c r="C32" s="203" t="str">
        <f>'Cdr21'!A5</f>
        <v>(En Millones US$ FOB)</v>
      </c>
      <c r="D32" s="204"/>
      <c r="E32" s="203" t="str">
        <f>'Cdr21'!A4</f>
        <v>EXPORTACIÓN DE PRODUCTOS HIDROBIOLÓGICOS MARÍTIMOS Y CONTINENTALES SEGÚN UTILIZACIÓN</v>
      </c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6"/>
    </row>
    <row r="33" spans="2:25" x14ac:dyDescent="0.3">
      <c r="B33" s="202" t="s">
        <v>185</v>
      </c>
      <c r="C33" s="203"/>
      <c r="D33" s="204"/>
      <c r="E33" s="203" t="str">
        <f>'Cdr22'!A4</f>
        <v>COTIZACIÓN INTERNACIONAL DE HARINA DE PESCADO Y SOYA</v>
      </c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6"/>
    </row>
    <row r="34" spans="2:25" x14ac:dyDescent="0.3">
      <c r="B34" s="207" t="s">
        <v>186</v>
      </c>
      <c r="C34" s="208" t="str">
        <f>'Cdr23'!A5</f>
        <v>(En Millones US$ FOB)</v>
      </c>
      <c r="D34" s="209"/>
      <c r="E34" s="208" t="str">
        <f>'Cdr23'!A4</f>
        <v>INGRESO DE DIVISAS POR EXPORTACIONES SEGÚN SECTORES ECONÓMICOS</v>
      </c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1"/>
    </row>
  </sheetData>
  <mergeCells count="1">
    <mergeCell ref="B2:U2"/>
  </mergeCells>
  <hyperlinks>
    <hyperlink ref="B6" location="'Cdr 1 '!A1" display="Cuadro 1"/>
    <hyperlink ref="B7" location="'Cdr 2'!A1" display="Cuadro 2"/>
    <hyperlink ref="B8" location="'Cdr3'!A1" display="Cuadro 3"/>
    <hyperlink ref="B9" location="'Cdr4'!A1" display="Cuadro 4"/>
    <hyperlink ref="B10" location="'Cdr5'!A1" display="Cuadro 5"/>
    <hyperlink ref="B11" location="'Cdr6'!A1" display="Cuadro 6"/>
    <hyperlink ref="B12" location="'Cdr7'!A1" display="Cuadro 7"/>
    <hyperlink ref="B13" location="'Cdr8'!A1" display="Cuadro 8"/>
    <hyperlink ref="B14" location="'Cdr9'!A1" display="Cuadro 9"/>
    <hyperlink ref="B17" location="'Cdr10'!A1" display="Cuadro 10"/>
    <hyperlink ref="B18" location="'Crd11'!A1" display="Cuadro 11"/>
    <hyperlink ref="B19" location="'Cdr12'!A1" display="Cuadro 12"/>
    <hyperlink ref="B20" location="'Cdr13'!A1" display="Cuadro 13"/>
    <hyperlink ref="B21" location="'Cdr14'!A1" display="Cuadro 14"/>
    <hyperlink ref="B24" location="'Cdr15'!A1" display="Cuadro 15"/>
    <hyperlink ref="B25" location="'Cdr16'!A1" display="Cuadro 16"/>
    <hyperlink ref="B26" location="'Cdr17'!A1" display="Cuadro 17"/>
    <hyperlink ref="B27" location="'Cdr18'!A1" display="Cuadro 18"/>
    <hyperlink ref="B28" location="'Cdr19'!A1" display="Cuadro 19"/>
    <hyperlink ref="B31" location="'Cdr20 '!A1" display="Cuadro 20"/>
    <hyperlink ref="B32" location="'Cdr21'!A1" display="Cuadro 21"/>
    <hyperlink ref="B33" location="'Cdr22'!A1" display="Cuadro 22"/>
    <hyperlink ref="B34" location="'Cdr23'!A1" display="Cuadro 23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T54"/>
  <sheetViews>
    <sheetView showGridLines="0" zoomScale="70" zoomScaleNormal="70" workbookViewId="0">
      <pane xSplit="1" ySplit="8" topLeftCell="AA9" activePane="bottomRight" state="frozen"/>
      <selection activeCell="AD14" sqref="AD14"/>
      <selection pane="topRight" activeCell="AD14" sqref="AD14"/>
      <selection pane="bottomLeft" activeCell="AD14" sqref="AD14"/>
      <selection pane="bottomRight" activeCell="AI36" sqref="AI36"/>
    </sheetView>
  </sheetViews>
  <sheetFormatPr baseColWidth="10" defaultColWidth="11.44140625" defaultRowHeight="12.6" x14ac:dyDescent="0.25"/>
  <cols>
    <col min="1" max="1" width="28.109375" style="13" customWidth="1"/>
    <col min="2" max="2" width="18.44140625" style="170" bestFit="1" customWidth="1"/>
    <col min="3" max="3" width="17.6640625" style="170" bestFit="1" customWidth="1"/>
    <col min="4" max="4" width="17.5546875" style="170" bestFit="1" customWidth="1"/>
    <col min="5" max="5" width="17.6640625" style="170" bestFit="1" customWidth="1"/>
    <col min="6" max="6" width="18" style="170" bestFit="1" customWidth="1"/>
    <col min="7" max="7" width="18.33203125" style="170" bestFit="1" customWidth="1"/>
    <col min="8" max="8" width="18" style="170" bestFit="1" customWidth="1"/>
    <col min="9" max="9" width="17" style="170" bestFit="1" customWidth="1"/>
    <col min="10" max="10" width="16.88671875" style="170" bestFit="1" customWidth="1"/>
    <col min="11" max="11" width="17.6640625" style="170" bestFit="1" customWidth="1"/>
    <col min="12" max="12" width="18" style="170" bestFit="1" customWidth="1"/>
    <col min="13" max="13" width="17.5546875" style="170" bestFit="1" customWidth="1"/>
    <col min="14" max="14" width="19.5546875" style="170" customWidth="1"/>
    <col min="15" max="15" width="17" style="170" customWidth="1"/>
    <col min="16" max="16" width="16.88671875" style="170" bestFit="1" customWidth="1"/>
    <col min="17" max="39" width="16.88671875" style="170" customWidth="1"/>
    <col min="40" max="40" width="13" style="13" customWidth="1"/>
    <col min="41" max="41" width="18.88671875" style="13" customWidth="1"/>
    <col min="42" max="42" width="19.44140625" style="13" customWidth="1"/>
    <col min="43" max="43" width="17.33203125" style="13" bestFit="1" customWidth="1"/>
    <col min="44" max="44" width="13.109375" style="13" bestFit="1" customWidth="1"/>
    <col min="45" max="16384" width="11.44140625" style="13"/>
  </cols>
  <sheetData>
    <row r="1" spans="1:46" ht="14.4" x14ac:dyDescent="0.25">
      <c r="A1" s="53" t="s">
        <v>191</v>
      </c>
    </row>
    <row r="2" spans="1:46" ht="14.4" x14ac:dyDescent="0.3">
      <c r="A2" s="54"/>
    </row>
    <row r="3" spans="1:46" x14ac:dyDescent="0.25">
      <c r="A3" s="11" t="s">
        <v>260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</row>
    <row r="4" spans="1:46" ht="17.25" customHeight="1" x14ac:dyDescent="0.25">
      <c r="A4" s="11" t="s">
        <v>237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</row>
    <row r="5" spans="1:46" s="58" customFormat="1" x14ac:dyDescent="0.25">
      <c r="A5" s="57" t="s">
        <v>195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</row>
    <row r="6" spans="1:46" s="58" customForma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</row>
    <row r="7" spans="1:46" ht="33" customHeight="1" x14ac:dyDescent="0.25">
      <c r="A7" s="691" t="s">
        <v>93</v>
      </c>
      <c r="B7" s="688">
        <v>2019</v>
      </c>
      <c r="C7" s="689"/>
      <c r="D7" s="689"/>
      <c r="E7" s="689"/>
      <c r="F7" s="689"/>
      <c r="G7" s="689"/>
      <c r="H7" s="689"/>
      <c r="I7" s="689"/>
      <c r="J7" s="689"/>
      <c r="K7" s="689"/>
      <c r="L7" s="689"/>
      <c r="M7" s="690"/>
      <c r="N7" s="688">
        <v>2020</v>
      </c>
      <c r="O7" s="689"/>
      <c r="P7" s="689"/>
      <c r="Q7" s="689"/>
      <c r="R7" s="689"/>
      <c r="S7" s="689"/>
      <c r="T7" s="689"/>
      <c r="U7" s="689"/>
      <c r="V7" s="689"/>
      <c r="W7" s="689"/>
      <c r="X7" s="689"/>
      <c r="Y7" s="689"/>
      <c r="Z7" s="688">
        <v>2021</v>
      </c>
      <c r="AA7" s="689"/>
      <c r="AB7" s="689"/>
      <c r="AC7" s="689"/>
      <c r="AD7" s="689"/>
      <c r="AE7" s="689"/>
      <c r="AF7" s="689"/>
      <c r="AG7" s="689"/>
      <c r="AH7" s="689"/>
      <c r="AI7" s="689"/>
      <c r="AJ7" s="689"/>
      <c r="AK7" s="689"/>
      <c r="AL7" s="688">
        <v>2022</v>
      </c>
      <c r="AM7" s="689"/>
      <c r="AN7" s="690"/>
      <c r="AO7" s="639" t="s">
        <v>266</v>
      </c>
    </row>
    <row r="8" spans="1:46" ht="25.2" x14ac:dyDescent="0.25">
      <c r="A8" s="692"/>
      <c r="B8" s="307" t="s">
        <v>1</v>
      </c>
      <c r="C8" s="307" t="s">
        <v>2</v>
      </c>
      <c r="D8" s="307" t="s">
        <v>3</v>
      </c>
      <c r="E8" s="307" t="s">
        <v>4</v>
      </c>
      <c r="F8" s="307" t="s">
        <v>5</v>
      </c>
      <c r="G8" s="307" t="s">
        <v>6</v>
      </c>
      <c r="H8" s="307" t="s">
        <v>7</v>
      </c>
      <c r="I8" s="307" t="s">
        <v>8</v>
      </c>
      <c r="J8" s="307" t="s">
        <v>9</v>
      </c>
      <c r="K8" s="307" t="s">
        <v>10</v>
      </c>
      <c r="L8" s="307" t="s">
        <v>11</v>
      </c>
      <c r="M8" s="307" t="s">
        <v>12</v>
      </c>
      <c r="N8" s="307" t="s">
        <v>1</v>
      </c>
      <c r="O8" s="307" t="s">
        <v>2</v>
      </c>
      <c r="P8" s="307" t="s">
        <v>3</v>
      </c>
      <c r="Q8" s="307" t="s">
        <v>4</v>
      </c>
      <c r="R8" s="307" t="s">
        <v>5</v>
      </c>
      <c r="S8" s="307" t="s">
        <v>6</v>
      </c>
      <c r="T8" s="307" t="s">
        <v>7</v>
      </c>
      <c r="U8" s="307" t="s">
        <v>8</v>
      </c>
      <c r="V8" s="307" t="s">
        <v>9</v>
      </c>
      <c r="W8" s="307" t="s">
        <v>10</v>
      </c>
      <c r="X8" s="307" t="s">
        <v>11</v>
      </c>
      <c r="Y8" s="230" t="s">
        <v>12</v>
      </c>
      <c r="Z8" s="363" t="s">
        <v>1</v>
      </c>
      <c r="AA8" s="363" t="s">
        <v>2</v>
      </c>
      <c r="AB8" s="394" t="s">
        <v>3</v>
      </c>
      <c r="AC8" s="399" t="s">
        <v>4</v>
      </c>
      <c r="AD8" s="400" t="s">
        <v>5</v>
      </c>
      <c r="AE8" s="401" t="s">
        <v>6</v>
      </c>
      <c r="AF8" s="578" t="s">
        <v>7</v>
      </c>
      <c r="AG8" s="600" t="s">
        <v>8</v>
      </c>
      <c r="AH8" s="603" t="s">
        <v>264</v>
      </c>
      <c r="AI8" s="607" t="s">
        <v>10</v>
      </c>
      <c r="AJ8" s="610" t="s">
        <v>11</v>
      </c>
      <c r="AK8" s="617" t="s">
        <v>12</v>
      </c>
      <c r="AL8" s="620" t="s">
        <v>1</v>
      </c>
      <c r="AM8" s="650" t="s">
        <v>2</v>
      </c>
      <c r="AN8" s="651" t="s">
        <v>268</v>
      </c>
      <c r="AO8" s="640" t="s">
        <v>269</v>
      </c>
    </row>
    <row r="9" spans="1:46" x14ac:dyDescent="0.25">
      <c r="A9" s="62"/>
      <c r="B9" s="183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284"/>
      <c r="N9" s="183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83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83"/>
      <c r="AM9" s="132"/>
      <c r="AN9" s="389"/>
      <c r="AO9" s="389"/>
      <c r="AP9" s="170"/>
    </row>
    <row r="10" spans="1:46" ht="14.4" x14ac:dyDescent="0.3">
      <c r="A10" s="231" t="s">
        <v>95</v>
      </c>
      <c r="B10" s="232">
        <f>B12+B29</f>
        <v>404244204.23765171</v>
      </c>
      <c r="C10" s="233">
        <f t="shared" ref="C10:M10" si="0">C12+C29</f>
        <v>265130190.83259684</v>
      </c>
      <c r="D10" s="233">
        <f t="shared" si="0"/>
        <v>239489673.29827735</v>
      </c>
      <c r="E10" s="233">
        <f t="shared" si="0"/>
        <v>271675419.12207013</v>
      </c>
      <c r="F10" s="233">
        <f t="shared" si="0"/>
        <v>679012279.64773774</v>
      </c>
      <c r="G10" s="233">
        <f t="shared" si="0"/>
        <v>500250118.5194149</v>
      </c>
      <c r="H10" s="233">
        <f t="shared" si="0"/>
        <v>309432518.99445599</v>
      </c>
      <c r="I10" s="233">
        <f t="shared" si="0"/>
        <v>207002549.8335453</v>
      </c>
      <c r="J10" s="233">
        <f t="shared" si="0"/>
        <v>196119330.94896767</v>
      </c>
      <c r="K10" s="233">
        <f t="shared" si="0"/>
        <v>235096282.6517573</v>
      </c>
      <c r="L10" s="233">
        <f t="shared" si="0"/>
        <v>520062152.31606424</v>
      </c>
      <c r="M10" s="309">
        <f t="shared" si="0"/>
        <v>362057186.15148318</v>
      </c>
      <c r="N10" s="232">
        <f>+N12+N29</f>
        <v>274469588.47703326</v>
      </c>
      <c r="O10" s="233">
        <f>+O12+O29</f>
        <v>289909455.51596463</v>
      </c>
      <c r="P10" s="233">
        <f>+P12+P29</f>
        <v>194135262.37599632</v>
      </c>
      <c r="Q10" s="233">
        <f>+Q12+Q29</f>
        <v>126313280.66683759</v>
      </c>
      <c r="R10" s="233">
        <f>+R12+R29</f>
        <v>373341660.33222473</v>
      </c>
      <c r="S10" s="233">
        <f t="shared" ref="S10:Y10" si="1">+S12+S29</f>
        <v>741637920.8252275</v>
      </c>
      <c r="T10" s="233">
        <f t="shared" si="1"/>
        <v>391700755.28823453</v>
      </c>
      <c r="U10" s="233">
        <f t="shared" si="1"/>
        <v>212419799.75634593</v>
      </c>
      <c r="V10" s="233">
        <f>+V12+V29</f>
        <v>214274394.87858966</v>
      </c>
      <c r="W10" s="233">
        <f t="shared" si="1"/>
        <v>256271837.59931704</v>
      </c>
      <c r="X10" s="233">
        <f t="shared" si="1"/>
        <v>518532724.61668402</v>
      </c>
      <c r="Y10" s="309">
        <f t="shared" si="1"/>
        <v>773267309.54650331</v>
      </c>
      <c r="Z10" s="232">
        <f t="shared" ref="Z10:AF10" si="2">+Z12+Z29</f>
        <v>468216576.88198209</v>
      </c>
      <c r="AA10" s="233">
        <f t="shared" si="2"/>
        <v>309594742.97743332</v>
      </c>
      <c r="AB10" s="233">
        <f t="shared" si="2"/>
        <v>263510504.00596923</v>
      </c>
      <c r="AC10" s="233">
        <f t="shared" si="2"/>
        <v>304498510.9454478</v>
      </c>
      <c r="AD10" s="233">
        <f t="shared" si="2"/>
        <v>737724892.97830081</v>
      </c>
      <c r="AE10" s="233">
        <f t="shared" si="2"/>
        <v>462089249.6877681</v>
      </c>
      <c r="AF10" s="233">
        <f t="shared" si="2"/>
        <v>229576318.87646472</v>
      </c>
      <c r="AG10" s="233">
        <f t="shared" ref="AG10:AL10" si="3">+AG12+AG29</f>
        <v>148847101.41802007</v>
      </c>
      <c r="AH10" s="233">
        <f t="shared" si="3"/>
        <v>130330891.73887172</v>
      </c>
      <c r="AI10" s="233">
        <f t="shared" si="3"/>
        <v>171329717.62916178</v>
      </c>
      <c r="AJ10" s="233">
        <f t="shared" si="3"/>
        <v>586121086.35682487</v>
      </c>
      <c r="AK10" s="233">
        <f t="shared" si="3"/>
        <v>675822337.36834466</v>
      </c>
      <c r="AL10" s="232">
        <f t="shared" si="3"/>
        <v>326485965.81491095</v>
      </c>
      <c r="AM10" s="233">
        <f>+AM12+AM29</f>
        <v>244341073.49088842</v>
      </c>
      <c r="AN10" s="387">
        <f>+IFERROR(AM10/AA10-1,"-")</f>
        <v>-0.21077124520586998</v>
      </c>
      <c r="AO10" s="387">
        <f>+IFERROR(SUM(AL10:AM10)/SUM(Z10:AA10)-1,"-")</f>
        <v>-0.26611117023988184</v>
      </c>
      <c r="AP10" s="170"/>
      <c r="AQ10" s="271"/>
      <c r="AR10" s="122"/>
      <c r="AS10" s="163"/>
      <c r="AT10" s="163"/>
    </row>
    <row r="11" spans="1:46" ht="14.4" x14ac:dyDescent="0.3">
      <c r="A11" s="62"/>
      <c r="B11" s="96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310"/>
      <c r="N11" s="96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310"/>
      <c r="Z11" s="96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6"/>
      <c r="AM11" s="95"/>
      <c r="AN11" s="364"/>
      <c r="AO11" s="364"/>
      <c r="AP11" s="170"/>
      <c r="AQ11" s="271"/>
      <c r="AR11" s="122"/>
    </row>
    <row r="12" spans="1:46" ht="14.4" x14ac:dyDescent="0.3">
      <c r="A12" s="231" t="s">
        <v>96</v>
      </c>
      <c r="B12" s="232">
        <f>B14+B17+B21+B25</f>
        <v>275244901.72592974</v>
      </c>
      <c r="C12" s="233">
        <f t="shared" ref="C12:M12" si="4">C14+C17+C21+C25</f>
        <v>250934041.07284319</v>
      </c>
      <c r="D12" s="233">
        <f t="shared" si="4"/>
        <v>239305279.76053688</v>
      </c>
      <c r="E12" s="233">
        <f t="shared" si="4"/>
        <v>224119734.53947878</v>
      </c>
      <c r="F12" s="233">
        <f t="shared" si="4"/>
        <v>231478342.14297202</v>
      </c>
      <c r="G12" s="233">
        <f t="shared" si="4"/>
        <v>210577698.17564237</v>
      </c>
      <c r="H12" s="233">
        <f t="shared" si="4"/>
        <v>224106073.57932499</v>
      </c>
      <c r="I12" s="233">
        <f t="shared" si="4"/>
        <v>205506522.09978032</v>
      </c>
      <c r="J12" s="233">
        <f t="shared" si="4"/>
        <v>196089484.78790465</v>
      </c>
      <c r="K12" s="233">
        <f t="shared" si="4"/>
        <v>234196985.77874863</v>
      </c>
      <c r="L12" s="233">
        <f t="shared" si="4"/>
        <v>220392328.39443445</v>
      </c>
      <c r="M12" s="309">
        <f t="shared" si="4"/>
        <v>235099485.63818601</v>
      </c>
      <c r="N12" s="232">
        <f>+N14+N17+N21+N25</f>
        <v>272242941.00033391</v>
      </c>
      <c r="O12" s="233">
        <f>+O14+O17+O21+O25</f>
        <v>289898609.11325753</v>
      </c>
      <c r="P12" s="233">
        <f t="shared" ref="P12:X12" si="5">+P14+P17+P21+P25</f>
        <v>194134255.36235923</v>
      </c>
      <c r="Q12" s="233">
        <f t="shared" si="5"/>
        <v>126198760.48278505</v>
      </c>
      <c r="R12" s="233">
        <f t="shared" si="5"/>
        <v>137415063.11827222</v>
      </c>
      <c r="S12" s="233">
        <f t="shared" si="5"/>
        <v>174003524.85706291</v>
      </c>
      <c r="T12" s="233">
        <f t="shared" si="5"/>
        <v>183108893.7479803</v>
      </c>
      <c r="U12" s="233">
        <f t="shared" si="5"/>
        <v>212302421.46200866</v>
      </c>
      <c r="V12" s="233">
        <f>+V14+V17+V21+V25</f>
        <v>214058962.41670436</v>
      </c>
      <c r="W12" s="233">
        <f t="shared" si="5"/>
        <v>255838463.24533302</v>
      </c>
      <c r="X12" s="233">
        <f t="shared" si="5"/>
        <v>214016242.10965502</v>
      </c>
      <c r="Y12" s="309">
        <f>+Y14+Y17+Y21+Y25</f>
        <v>250166443.81925786</v>
      </c>
      <c r="Z12" s="232">
        <f>+Z14+Z17+Z21+Z25</f>
        <v>247722261.35737395</v>
      </c>
      <c r="AA12" s="233">
        <f>+AA14+AA17+AA21+AA25</f>
        <v>294440881.02331984</v>
      </c>
      <c r="AB12" s="233">
        <f t="shared" ref="AB12:AH12" si="6">+AB14+AB17+AB21+AB25</f>
        <v>234471476.52890146</v>
      </c>
      <c r="AC12" s="233">
        <f t="shared" si="6"/>
        <v>174457248.3098214</v>
      </c>
      <c r="AD12" s="233">
        <f t="shared" si="6"/>
        <v>172931156.23048908</v>
      </c>
      <c r="AE12" s="233">
        <f t="shared" si="6"/>
        <v>154983785.44910756</v>
      </c>
      <c r="AF12" s="233">
        <f t="shared" si="6"/>
        <v>145350338.04926199</v>
      </c>
      <c r="AG12" s="233">
        <f t="shared" si="6"/>
        <v>147767583.65208745</v>
      </c>
      <c r="AH12" s="233">
        <f t="shared" si="6"/>
        <v>130279705.07788548</v>
      </c>
      <c r="AI12" s="233">
        <f>+AI14+AI17+AI21+AI25</f>
        <v>170792170.25221342</v>
      </c>
      <c r="AJ12" s="233">
        <f>+AJ14+AJ17+AJ21+AJ25</f>
        <v>194669925.66721672</v>
      </c>
      <c r="AK12" s="233">
        <f>+AK14+AK17+AK21+AK25</f>
        <v>214296932.0873436</v>
      </c>
      <c r="AL12" s="232">
        <f>+AL14+AL17+AL21+AL25</f>
        <v>279088098.73756784</v>
      </c>
      <c r="AM12" s="233">
        <f>+AM14+AM17+AM21+AM25</f>
        <v>226632463.57708526</v>
      </c>
      <c r="AN12" s="387">
        <f>+IFERROR(AM12/AA12-1,"-")</f>
        <v>-0.23029552557568977</v>
      </c>
      <c r="AO12" s="387">
        <f>+IFERROR(SUM(AL12:AM12)/SUM(Z12:AA12)-1,"-")</f>
        <v>-6.7217000229889523E-2</v>
      </c>
      <c r="AP12" s="170"/>
      <c r="AQ12" s="618"/>
      <c r="AR12" s="122"/>
    </row>
    <row r="13" spans="1:46" x14ac:dyDescent="0.25">
      <c r="A13" s="62"/>
      <c r="B13" s="96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10"/>
      <c r="N13" s="96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310"/>
      <c r="Z13" s="96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6"/>
      <c r="AM13" s="95"/>
      <c r="AN13" s="364"/>
      <c r="AO13" s="364"/>
      <c r="AP13" s="170"/>
      <c r="AQ13" s="360"/>
    </row>
    <row r="14" spans="1:46" x14ac:dyDescent="0.25">
      <c r="A14" s="62" t="s">
        <v>261</v>
      </c>
      <c r="B14" s="96">
        <f t="shared" ref="B14:M14" si="7">+B15</f>
        <v>7004879.6846101144</v>
      </c>
      <c r="C14" s="95">
        <f t="shared" si="7"/>
        <v>10359088.546611063</v>
      </c>
      <c r="D14" s="95">
        <f t="shared" si="7"/>
        <v>8914998.2053846866</v>
      </c>
      <c r="E14" s="95">
        <f t="shared" si="7"/>
        <v>5524219.7077316958</v>
      </c>
      <c r="F14" s="95">
        <f t="shared" si="7"/>
        <v>4625193.820860846</v>
      </c>
      <c r="G14" s="95">
        <f t="shared" si="7"/>
        <v>5506237.7309148954</v>
      </c>
      <c r="H14" s="95">
        <f t="shared" si="7"/>
        <v>4921850.9247844424</v>
      </c>
      <c r="I14" s="95">
        <f t="shared" si="7"/>
        <v>5050754.4981988436</v>
      </c>
      <c r="J14" s="95">
        <f t="shared" si="7"/>
        <v>2239452.5248923013</v>
      </c>
      <c r="K14" s="95">
        <f t="shared" si="7"/>
        <v>4921602.6553167235</v>
      </c>
      <c r="L14" s="95">
        <f t="shared" si="7"/>
        <v>5713440.2337632207</v>
      </c>
      <c r="M14" s="310">
        <f t="shared" si="7"/>
        <v>7007459.7580083935</v>
      </c>
      <c r="N14" s="96">
        <f>+N15</f>
        <v>7411971.3086977564</v>
      </c>
      <c r="O14" s="95">
        <f t="shared" ref="O14:X14" si="8">+O15</f>
        <v>11445592.197695056</v>
      </c>
      <c r="P14" s="95">
        <f t="shared" si="8"/>
        <v>6157523.68869875</v>
      </c>
      <c r="Q14" s="95">
        <f t="shared" si="8"/>
        <v>2596619.7617390417</v>
      </c>
      <c r="R14" s="95">
        <f t="shared" si="8"/>
        <v>2863441.0040582297</v>
      </c>
      <c r="S14" s="95">
        <f t="shared" si="8"/>
        <v>4112884.0013525882</v>
      </c>
      <c r="T14" s="95">
        <f t="shared" si="8"/>
        <v>4434958.0357997548</v>
      </c>
      <c r="U14" s="95">
        <f t="shared" si="8"/>
        <v>4704538.7473573023</v>
      </c>
      <c r="V14" s="95">
        <f t="shared" si="8"/>
        <v>6859089.9991808841</v>
      </c>
      <c r="W14" s="95">
        <f t="shared" si="8"/>
        <v>10701375.669016901</v>
      </c>
      <c r="X14" s="95">
        <f t="shared" si="8"/>
        <v>6368772.8242747076</v>
      </c>
      <c r="Y14" s="310">
        <f>+Y15</f>
        <v>10656008.198138386</v>
      </c>
      <c r="Z14" s="96">
        <f>+Z15</f>
        <v>8791978.1349184904</v>
      </c>
      <c r="AA14" s="95">
        <f>+AA15</f>
        <v>15227083.1882283</v>
      </c>
      <c r="AB14" s="95">
        <f t="shared" ref="AB14:AH14" si="9">+AB15</f>
        <v>11804159.49316325</v>
      </c>
      <c r="AC14" s="95">
        <f t="shared" si="9"/>
        <v>5507098.6201512273</v>
      </c>
      <c r="AD14" s="95">
        <f t="shared" si="9"/>
        <v>6556983.8113457197</v>
      </c>
      <c r="AE14" s="95">
        <f t="shared" si="9"/>
        <v>2950729.8078838591</v>
      </c>
      <c r="AF14" s="95">
        <f t="shared" si="9"/>
        <v>2662224.6613590191</v>
      </c>
      <c r="AG14" s="95">
        <f t="shared" si="9"/>
        <v>3512011.2658389113</v>
      </c>
      <c r="AH14" s="95">
        <f t="shared" si="9"/>
        <v>2189641.1813356164</v>
      </c>
      <c r="AI14" s="95">
        <f>+AI15</f>
        <v>4056874.5345184384</v>
      </c>
      <c r="AJ14" s="95">
        <f>+AJ15</f>
        <v>10149485.08570076</v>
      </c>
      <c r="AK14" s="95">
        <f>+AK15</f>
        <v>7177752.9179892065</v>
      </c>
      <c r="AL14" s="96">
        <f>+AL15</f>
        <v>11506288.603825023</v>
      </c>
      <c r="AM14" s="95">
        <f>+AM15</f>
        <v>9197356.9656668659</v>
      </c>
      <c r="AN14" s="364">
        <f>+IFERROR(AM14/AA14-1,"-")</f>
        <v>-0.39598694957041236</v>
      </c>
      <c r="AO14" s="364">
        <f>+IFERROR(SUM(AL14:AM14)/SUM(Z14:AA14)-1,"-")</f>
        <v>-0.13803269449418021</v>
      </c>
      <c r="AP14" s="170"/>
      <c r="AQ14" s="359"/>
    </row>
    <row r="15" spans="1:46" x14ac:dyDescent="0.25">
      <c r="A15" s="62" t="s">
        <v>97</v>
      </c>
      <c r="B15" s="96">
        <v>7004879.6846101144</v>
      </c>
      <c r="C15" s="95">
        <v>10359088.546611063</v>
      </c>
      <c r="D15" s="95">
        <v>8914998.2053846866</v>
      </c>
      <c r="E15" s="95">
        <v>5524219.7077316958</v>
      </c>
      <c r="F15" s="95">
        <v>4625193.820860846</v>
      </c>
      <c r="G15" s="95">
        <v>5506237.7309148954</v>
      </c>
      <c r="H15" s="95">
        <v>4921850.9247844424</v>
      </c>
      <c r="I15" s="95">
        <v>5050754.4981988436</v>
      </c>
      <c r="J15" s="95">
        <v>2239452.5248923013</v>
      </c>
      <c r="K15" s="95">
        <v>4921602.6553167235</v>
      </c>
      <c r="L15" s="95">
        <v>5713440.2337632207</v>
      </c>
      <c r="M15" s="310">
        <v>7007459.7580083935</v>
      </c>
      <c r="N15" s="96">
        <v>7411971.3086977564</v>
      </c>
      <c r="O15" s="95">
        <v>11445592.197695056</v>
      </c>
      <c r="P15" s="95">
        <v>6157523.68869875</v>
      </c>
      <c r="Q15" s="95">
        <v>2596619.7617390417</v>
      </c>
      <c r="R15" s="95">
        <v>2863441.0040582297</v>
      </c>
      <c r="S15" s="95">
        <v>4112884.0013525882</v>
      </c>
      <c r="T15" s="95">
        <v>4434958.0357997548</v>
      </c>
      <c r="U15" s="95">
        <v>4704538.7473573023</v>
      </c>
      <c r="V15" s="95">
        <v>6859089.9991808841</v>
      </c>
      <c r="W15" s="95">
        <v>10701375.669016901</v>
      </c>
      <c r="X15" s="95">
        <v>6368772.8242747076</v>
      </c>
      <c r="Y15" s="310">
        <v>10656008.198138386</v>
      </c>
      <c r="Z15" s="96">
        <v>8791978.1349184904</v>
      </c>
      <c r="AA15" s="95">
        <v>15227083.1882283</v>
      </c>
      <c r="AB15" s="95">
        <v>11804159.49316325</v>
      </c>
      <c r="AC15" s="95">
        <v>5507098.6201512273</v>
      </c>
      <c r="AD15" s="95">
        <v>6556983.8113457197</v>
      </c>
      <c r="AE15" s="95">
        <v>2950729.8078838591</v>
      </c>
      <c r="AF15" s="95">
        <v>2662224.6613590191</v>
      </c>
      <c r="AG15" s="95">
        <v>3512011.2658389113</v>
      </c>
      <c r="AH15" s="95">
        <v>2189641.1813356164</v>
      </c>
      <c r="AI15" s="95">
        <v>4056874.5345184384</v>
      </c>
      <c r="AJ15" s="95">
        <v>10149485.08570076</v>
      </c>
      <c r="AK15" s="95">
        <v>7177752.9179892065</v>
      </c>
      <c r="AL15" s="96">
        <v>11506288.603825023</v>
      </c>
      <c r="AM15" s="95">
        <v>9197356.9656668659</v>
      </c>
      <c r="AN15" s="364">
        <f>+IFERROR(AM15/AA15-1,"-")</f>
        <v>-0.39598694957041236</v>
      </c>
      <c r="AO15" s="364">
        <f>+IFERROR(SUM(AL15:AM15)/SUM(Z15:AA15)-1,"-")</f>
        <v>-0.13803269449418021</v>
      </c>
      <c r="AP15" s="170"/>
      <c r="AQ15" s="359"/>
    </row>
    <row r="16" spans="1:46" x14ac:dyDescent="0.25">
      <c r="A16" s="308"/>
      <c r="B16" s="96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10"/>
      <c r="N16" s="96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310"/>
      <c r="Z16" s="96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6"/>
      <c r="AM16" s="95"/>
      <c r="AN16" s="364"/>
      <c r="AO16" s="364"/>
      <c r="AP16" s="170"/>
      <c r="AQ16" s="359"/>
    </row>
    <row r="17" spans="1:43" x14ac:dyDescent="0.25">
      <c r="A17" s="308" t="s">
        <v>262</v>
      </c>
      <c r="B17" s="96">
        <f>+B18+B19</f>
        <v>147823177.9754307</v>
      </c>
      <c r="C17" s="95">
        <f t="shared" ref="C17:M17" si="10">+C18+C19</f>
        <v>133671840.98415977</v>
      </c>
      <c r="D17" s="95">
        <f t="shared" si="10"/>
        <v>108465828.61569531</v>
      </c>
      <c r="E17" s="95">
        <f t="shared" si="10"/>
        <v>87115250.134372637</v>
      </c>
      <c r="F17" s="95">
        <f t="shared" si="10"/>
        <v>99697531.370773554</v>
      </c>
      <c r="G17" s="95">
        <f t="shared" si="10"/>
        <v>83666289.988190159</v>
      </c>
      <c r="H17" s="95">
        <f t="shared" si="10"/>
        <v>120081498.93537891</v>
      </c>
      <c r="I17" s="95">
        <f t="shared" si="10"/>
        <v>95031395.686061502</v>
      </c>
      <c r="J17" s="95">
        <f t="shared" si="10"/>
        <v>100462688.79139823</v>
      </c>
      <c r="K17" s="95">
        <f t="shared" si="10"/>
        <v>108662271.83181038</v>
      </c>
      <c r="L17" s="95">
        <f t="shared" si="10"/>
        <v>92137859.643796533</v>
      </c>
      <c r="M17" s="310">
        <f t="shared" si="10"/>
        <v>101642389.99264394</v>
      </c>
      <c r="N17" s="96">
        <f>+N18+N19</f>
        <v>133987406.64841093</v>
      </c>
      <c r="O17" s="95">
        <f>+O18+O19</f>
        <v>142853418.83489731</v>
      </c>
      <c r="P17" s="95">
        <f t="shared" ref="P17:X17" si="11">+P18+P19</f>
        <v>61744618.632078752</v>
      </c>
      <c r="Q17" s="95">
        <f t="shared" si="11"/>
        <v>54077380.091656357</v>
      </c>
      <c r="R17" s="95">
        <f t="shared" si="11"/>
        <v>53720525.782051027</v>
      </c>
      <c r="S17" s="95">
        <f t="shared" si="11"/>
        <v>69651926.081445307</v>
      </c>
      <c r="T17" s="95">
        <f t="shared" si="11"/>
        <v>82029432.685578644</v>
      </c>
      <c r="U17" s="95">
        <f t="shared" si="11"/>
        <v>99838200.670963466</v>
      </c>
      <c r="V17" s="95">
        <f t="shared" si="11"/>
        <v>104573299.37344214</v>
      </c>
      <c r="W17" s="95">
        <f t="shared" si="11"/>
        <v>122833581.03255586</v>
      </c>
      <c r="X17" s="95">
        <f t="shared" si="11"/>
        <v>99185520.396876246</v>
      </c>
      <c r="Y17" s="310">
        <f>+Y18+Y19</f>
        <v>129741092.46860842</v>
      </c>
      <c r="Z17" s="96">
        <f>+Z18+Z19</f>
        <v>137313407.37252641</v>
      </c>
      <c r="AA17" s="95">
        <f>+AA18+AA19</f>
        <v>183162039.9839828</v>
      </c>
      <c r="AB17" s="95">
        <f t="shared" ref="AB17:AH17" si="12">+AB18+AB19</f>
        <v>120935505.41033328</v>
      </c>
      <c r="AC17" s="95">
        <f t="shared" si="12"/>
        <v>81363886.783989996</v>
      </c>
      <c r="AD17" s="95">
        <f t="shared" si="12"/>
        <v>78758577.80953379</v>
      </c>
      <c r="AE17" s="95">
        <f t="shared" si="12"/>
        <v>75410105.113836139</v>
      </c>
      <c r="AF17" s="95">
        <f t="shared" si="12"/>
        <v>64779213.085433833</v>
      </c>
      <c r="AG17" s="95">
        <f t="shared" si="12"/>
        <v>64499431.029502243</v>
      </c>
      <c r="AH17" s="95">
        <f t="shared" si="12"/>
        <v>55233089.305550858</v>
      </c>
      <c r="AI17" s="95">
        <f>+AI18+AI19</f>
        <v>73418086.286898613</v>
      </c>
      <c r="AJ17" s="95">
        <f>+AJ18+AJ19</f>
        <v>93837238.600601912</v>
      </c>
      <c r="AK17" s="95">
        <f>+AK18+AK19</f>
        <v>119900043.99599665</v>
      </c>
      <c r="AL17" s="96">
        <f>+AL18+AL19</f>
        <v>179773195.36287525</v>
      </c>
      <c r="AM17" s="95">
        <f>+AM18+AM19</f>
        <v>131574564.87231666</v>
      </c>
      <c r="AN17" s="364">
        <f>+IFERROR(AM17/AA17-1,"-")</f>
        <v>-0.28164938060406719</v>
      </c>
      <c r="AO17" s="364">
        <f>+IFERROR(SUM(AL17:AM17)/SUM(Z17:AA17)-1,"-")</f>
        <v>-2.8481704906283434E-2</v>
      </c>
      <c r="AP17" s="170"/>
      <c r="AQ17" s="359"/>
    </row>
    <row r="18" spans="1:43" x14ac:dyDescent="0.25">
      <c r="A18" s="308" t="s">
        <v>97</v>
      </c>
      <c r="B18" s="96">
        <v>141003843.72432938</v>
      </c>
      <c r="C18" s="95">
        <v>127123813.57960764</v>
      </c>
      <c r="D18" s="95">
        <v>99710683.351378128</v>
      </c>
      <c r="E18" s="95">
        <v>78492091.9845929</v>
      </c>
      <c r="F18" s="95">
        <v>90530336.486822203</v>
      </c>
      <c r="G18" s="95">
        <v>76480324.863373712</v>
      </c>
      <c r="H18" s="95">
        <v>111978956.62627465</v>
      </c>
      <c r="I18" s="95">
        <v>86042612.910330027</v>
      </c>
      <c r="J18" s="95">
        <v>90837679.515675023</v>
      </c>
      <c r="K18" s="95">
        <v>100721047.10714078</v>
      </c>
      <c r="L18" s="95">
        <v>84567166.422703221</v>
      </c>
      <c r="M18" s="310">
        <v>94295559.765822902</v>
      </c>
      <c r="N18" s="96">
        <v>126479251.06929412</v>
      </c>
      <c r="O18" s="95">
        <v>134542237.91623014</v>
      </c>
      <c r="P18" s="95">
        <v>52647278.107390784</v>
      </c>
      <c r="Q18" s="95">
        <v>45725350.274671309</v>
      </c>
      <c r="R18" s="95">
        <v>43682175.548749194</v>
      </c>
      <c r="S18" s="95">
        <v>59281268.146510527</v>
      </c>
      <c r="T18" s="95">
        <v>70128523.756883994</v>
      </c>
      <c r="U18" s="95">
        <v>88822643.606356084</v>
      </c>
      <c r="V18" s="95">
        <v>92946488.647604018</v>
      </c>
      <c r="W18" s="95">
        <v>112544697.57761772</v>
      </c>
      <c r="X18" s="95">
        <v>89234905.873762026</v>
      </c>
      <c r="Y18" s="310">
        <v>120422806.14469294</v>
      </c>
      <c r="Z18" s="96">
        <v>125341076.191359</v>
      </c>
      <c r="AA18" s="95">
        <v>169499173.84411499</v>
      </c>
      <c r="AB18" s="95">
        <v>111907440.12362255</v>
      </c>
      <c r="AC18" s="95">
        <v>71196259.415597931</v>
      </c>
      <c r="AD18" s="95">
        <v>69443440.548704132</v>
      </c>
      <c r="AE18" s="95">
        <v>66496648.638248764</v>
      </c>
      <c r="AF18" s="95">
        <v>57771503.891417682</v>
      </c>
      <c r="AG18" s="95">
        <v>58980683.139817953</v>
      </c>
      <c r="AH18" s="95">
        <v>47627625.135029569</v>
      </c>
      <c r="AI18" s="95">
        <v>65303005.201913297</v>
      </c>
      <c r="AJ18" s="95">
        <v>85097565.159155503</v>
      </c>
      <c r="AK18" s="95">
        <v>108945480.12026244</v>
      </c>
      <c r="AL18" s="96">
        <v>170226127.41133341</v>
      </c>
      <c r="AM18" s="95">
        <v>119645569.46042238</v>
      </c>
      <c r="AN18" s="364">
        <f>+IFERROR(AM18/AA18-1,"-")</f>
        <v>-0.29412299336362535</v>
      </c>
      <c r="AO18" s="364">
        <f>+IFERROR(SUM(AL18:AM18)/SUM(Z18:AA18)-1,"-")</f>
        <v>-1.6851678707776263E-2</v>
      </c>
      <c r="AP18" s="170"/>
      <c r="AQ18" s="359"/>
    </row>
    <row r="19" spans="1:43" x14ac:dyDescent="0.25">
      <c r="A19" s="308" t="s">
        <v>98</v>
      </c>
      <c r="B19" s="96">
        <v>6819334.2511013215</v>
      </c>
      <c r="C19" s="95">
        <v>6548027.4045521291</v>
      </c>
      <c r="D19" s="95">
        <v>8755145.264317181</v>
      </c>
      <c r="E19" s="95">
        <v>8623158.149779737</v>
      </c>
      <c r="F19" s="95">
        <v>9167194.8839513585</v>
      </c>
      <c r="G19" s="95">
        <v>7185965.1248164466</v>
      </c>
      <c r="H19" s="95">
        <v>8102542.3091042591</v>
      </c>
      <c r="I19" s="95">
        <v>8988782.7757314797</v>
      </c>
      <c r="J19" s="95">
        <v>9625009.2757232022</v>
      </c>
      <c r="K19" s="95">
        <v>7941224.7246696036</v>
      </c>
      <c r="L19" s="95">
        <v>7570693.2210933184</v>
      </c>
      <c r="M19" s="310">
        <v>7346830.2268210351</v>
      </c>
      <c r="N19" s="96">
        <v>7508155.5791168064</v>
      </c>
      <c r="O19" s="95">
        <v>8311180.9186671721</v>
      </c>
      <c r="P19" s="95">
        <v>9097340.5246879682</v>
      </c>
      <c r="Q19" s="95">
        <v>8352029.8169850521</v>
      </c>
      <c r="R19" s="95">
        <v>10038350.233301835</v>
      </c>
      <c r="S19" s="95">
        <v>10370657.934934786</v>
      </c>
      <c r="T19" s="95">
        <v>11900908.928694654</v>
      </c>
      <c r="U19" s="95">
        <v>11015557.064607378</v>
      </c>
      <c r="V19" s="95">
        <v>11626810.725838119</v>
      </c>
      <c r="W19" s="95">
        <v>10288883.454938149</v>
      </c>
      <c r="X19" s="95">
        <v>9950614.5231142193</v>
      </c>
      <c r="Y19" s="310">
        <v>9318286.3239154797</v>
      </c>
      <c r="Z19" s="96">
        <v>11972331.1811674</v>
      </c>
      <c r="AA19" s="95">
        <v>13662866.139867799</v>
      </c>
      <c r="AB19" s="95">
        <v>9028065.2867107205</v>
      </c>
      <c r="AC19" s="95">
        <v>10167627.368392073</v>
      </c>
      <c r="AD19" s="95">
        <v>9315137.260829661</v>
      </c>
      <c r="AE19" s="95">
        <v>8913456.4755873717</v>
      </c>
      <c r="AF19" s="95">
        <v>7007709.1940161539</v>
      </c>
      <c r="AG19" s="95">
        <v>5518747.8896842878</v>
      </c>
      <c r="AH19" s="95">
        <v>7605464.1705212928</v>
      </c>
      <c r="AI19" s="95">
        <v>8115081.0849853167</v>
      </c>
      <c r="AJ19" s="95">
        <v>8739673.441446403</v>
      </c>
      <c r="AK19" s="95">
        <v>10954563.875734216</v>
      </c>
      <c r="AL19" s="96">
        <v>9547067.9515418503</v>
      </c>
      <c r="AM19" s="95">
        <v>11928995.411894273</v>
      </c>
      <c r="AN19" s="364">
        <f>+IFERROR(AM19/AA19-1,"-")</f>
        <v>-0.12690388021252352</v>
      </c>
      <c r="AO19" s="364">
        <f>+IFERROR(SUM(AL19:AM19)/SUM(Z19:AA19)-1,"-")</f>
        <v>-0.16224310293044863</v>
      </c>
      <c r="AP19" s="170"/>
      <c r="AQ19" s="359"/>
    </row>
    <row r="20" spans="1:43" x14ac:dyDescent="0.25">
      <c r="A20" s="308"/>
      <c r="B20" s="96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310"/>
      <c r="N20" s="96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310"/>
      <c r="Z20" s="96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6"/>
      <c r="AM20" s="95"/>
      <c r="AN20" s="364"/>
      <c r="AO20" s="364"/>
      <c r="AP20" s="170"/>
      <c r="AQ20" s="359"/>
    </row>
    <row r="21" spans="1:43" x14ac:dyDescent="0.25">
      <c r="A21" s="308" t="s">
        <v>263</v>
      </c>
      <c r="B21" s="96">
        <f t="shared" ref="B21:M21" si="13">+B22+B23</f>
        <v>7170506.858968962</v>
      </c>
      <c r="C21" s="95">
        <f t="shared" si="13"/>
        <v>6502417.6914516017</v>
      </c>
      <c r="D21" s="95">
        <f t="shared" si="13"/>
        <v>5717015.8242717898</v>
      </c>
      <c r="E21" s="95">
        <f t="shared" si="13"/>
        <v>4652742.9190319087</v>
      </c>
      <c r="F21" s="95">
        <f t="shared" si="13"/>
        <v>5510105.4139776714</v>
      </c>
      <c r="G21" s="95">
        <f t="shared" si="13"/>
        <v>6028230.7479001973</v>
      </c>
      <c r="H21" s="95">
        <f t="shared" si="13"/>
        <v>4071545.7741416376</v>
      </c>
      <c r="I21" s="95">
        <f t="shared" si="13"/>
        <v>4821323.9959902298</v>
      </c>
      <c r="J21" s="95">
        <f t="shared" si="13"/>
        <v>4788324.7726885248</v>
      </c>
      <c r="K21" s="95">
        <f t="shared" si="13"/>
        <v>6299986.0075699622</v>
      </c>
      <c r="L21" s="95">
        <f t="shared" si="13"/>
        <v>5546117.1526682889</v>
      </c>
      <c r="M21" s="310">
        <f t="shared" si="13"/>
        <v>4773340.6448856611</v>
      </c>
      <c r="N21" s="96">
        <f>+N22+N23</f>
        <v>6385255.4037147136</v>
      </c>
      <c r="O21" s="95">
        <f>+O22+O23</f>
        <v>6232578.3052544063</v>
      </c>
      <c r="P21" s="95">
        <f t="shared" ref="P21:X21" si="14">+P22+P23</f>
        <v>5014701.8571100151</v>
      </c>
      <c r="Q21" s="95">
        <f t="shared" si="14"/>
        <v>2153036.1617461811</v>
      </c>
      <c r="R21" s="95">
        <f t="shared" si="14"/>
        <v>3007835.7262417302</v>
      </c>
      <c r="S21" s="95">
        <f t="shared" si="14"/>
        <v>4794213.3831701446</v>
      </c>
      <c r="T21" s="95">
        <f t="shared" si="14"/>
        <v>6305601.6436074125</v>
      </c>
      <c r="U21" s="95">
        <f t="shared" si="14"/>
        <v>7088117.2492389437</v>
      </c>
      <c r="V21" s="95">
        <f t="shared" si="14"/>
        <v>7011325.2662385274</v>
      </c>
      <c r="W21" s="95">
        <f t="shared" si="14"/>
        <v>7780562.0502660479</v>
      </c>
      <c r="X21" s="95">
        <f t="shared" si="14"/>
        <v>6846192.6968533769</v>
      </c>
      <c r="Y21" s="310">
        <f>+Y22+Y23</f>
        <v>5627608.5517757218</v>
      </c>
      <c r="Z21" s="96">
        <f>+Z22+Z23</f>
        <v>5093212.7350803502</v>
      </c>
      <c r="AA21" s="95">
        <f>+AA22+AA23</f>
        <v>5607574.1720749903</v>
      </c>
      <c r="AB21" s="95">
        <f t="shared" ref="AB21:AH21" si="15">+AB22+AB23</f>
        <v>5859241.2717854213</v>
      </c>
      <c r="AC21" s="95">
        <f t="shared" si="15"/>
        <v>5833031.0159752881</v>
      </c>
      <c r="AD21" s="95">
        <f t="shared" si="15"/>
        <v>6420048.7227883227</v>
      </c>
      <c r="AE21" s="95">
        <f t="shared" si="15"/>
        <v>5766937.9906031694</v>
      </c>
      <c r="AF21" s="95">
        <f t="shared" si="15"/>
        <v>5281620.8322344758</v>
      </c>
      <c r="AG21" s="95">
        <f t="shared" si="15"/>
        <v>5684324.1355739385</v>
      </c>
      <c r="AH21" s="95">
        <f t="shared" si="15"/>
        <v>5700712.1653705705</v>
      </c>
      <c r="AI21" s="95">
        <f>+AI22+AI23</f>
        <v>4626479.3824851401</v>
      </c>
      <c r="AJ21" s="95">
        <f>+AJ22+AJ23</f>
        <v>5320264.0765253464</v>
      </c>
      <c r="AK21" s="95">
        <f>+AK22+AK23</f>
        <v>5428084.1849627653</v>
      </c>
      <c r="AL21" s="96">
        <f>+AL22+AL23</f>
        <v>5044447.9863596279</v>
      </c>
      <c r="AM21" s="95">
        <f>+AM22+AM23</f>
        <v>5091896.4767108504</v>
      </c>
      <c r="AN21" s="364">
        <f>+IFERROR(AM21/AA21-1,"-")</f>
        <v>-9.196092276980472E-2</v>
      </c>
      <c r="AO21" s="364">
        <f>+IFERROR(SUM(AL21:AM21)/SUM(Z21:AA21)-1,"-")</f>
        <v>-5.2747751074963878E-2</v>
      </c>
      <c r="AP21" s="170"/>
      <c r="AQ21" s="359"/>
    </row>
    <row r="22" spans="1:43" x14ac:dyDescent="0.25">
      <c r="A22" s="308" t="s">
        <v>97</v>
      </c>
      <c r="B22" s="96">
        <v>6926508.3925387366</v>
      </c>
      <c r="C22" s="95">
        <v>5971567.9968145043</v>
      </c>
      <c r="D22" s="95">
        <v>5366967.9009687034</v>
      </c>
      <c r="E22" s="95">
        <v>4384609.3745214017</v>
      </c>
      <c r="F22" s="95">
        <v>5046142.1593096228</v>
      </c>
      <c r="G22" s="95">
        <v>5356341.0420350246</v>
      </c>
      <c r="H22" s="95">
        <v>3332859.1249144543</v>
      </c>
      <c r="I22" s="95">
        <v>3616887.3047210504</v>
      </c>
      <c r="J22" s="95">
        <v>3714185.1379654519</v>
      </c>
      <c r="K22" s="95">
        <v>4556124.3036653325</v>
      </c>
      <c r="L22" s="95">
        <v>4613783.3196663121</v>
      </c>
      <c r="M22" s="310">
        <v>4019877.3911272511</v>
      </c>
      <c r="N22" s="96">
        <v>5537825.6563996375</v>
      </c>
      <c r="O22" s="95">
        <v>5552755.1536695613</v>
      </c>
      <c r="P22" s="95">
        <v>4177459.1631112965</v>
      </c>
      <c r="Q22" s="95">
        <v>1774675.0351915986</v>
      </c>
      <c r="R22" s="95">
        <v>2229241.8026061682</v>
      </c>
      <c r="S22" s="95">
        <v>3484889.8717881767</v>
      </c>
      <c r="T22" s="95">
        <v>4677246.2974360846</v>
      </c>
      <c r="U22" s="95">
        <v>5196721.7344180802</v>
      </c>
      <c r="V22" s="95">
        <v>5019806.8552554892</v>
      </c>
      <c r="W22" s="95">
        <v>5533913.0783671103</v>
      </c>
      <c r="X22" s="95">
        <v>5414311.0231473837</v>
      </c>
      <c r="Y22" s="310">
        <v>4455206.6522607896</v>
      </c>
      <c r="Z22" s="96">
        <v>2475357.5592147498</v>
      </c>
      <c r="AA22" s="95">
        <v>2815195.3178183502</v>
      </c>
      <c r="AB22" s="95">
        <v>2892338.7391377408</v>
      </c>
      <c r="AC22" s="95">
        <v>2691604.8049365683</v>
      </c>
      <c r="AD22" s="95">
        <v>2580527.7981854435</v>
      </c>
      <c r="AE22" s="95">
        <v>2276464.4227823694</v>
      </c>
      <c r="AF22" s="95">
        <v>2314718.2995867957</v>
      </c>
      <c r="AG22" s="95">
        <v>2542897.9245352191</v>
      </c>
      <c r="AH22" s="95">
        <v>2559285.9543318506</v>
      </c>
      <c r="AI22" s="95">
        <v>2183147.8850105805</v>
      </c>
      <c r="AJ22" s="95">
        <v>2527885.2222687067</v>
      </c>
      <c r="AK22" s="95">
        <v>2286657.9739240455</v>
      </c>
      <c r="AL22" s="96">
        <v>2077545.4537119474</v>
      </c>
      <c r="AM22" s="95">
        <v>2299517.6224542102</v>
      </c>
      <c r="AN22" s="364">
        <f>+IFERROR(AM22/AA22-1,"-")</f>
        <v>-0.18317652494668368</v>
      </c>
      <c r="AO22" s="364">
        <f>+IFERROR(SUM(AL22:AM22)/SUM(Z22:AA22)-1,"-")</f>
        <v>-0.17266433624215471</v>
      </c>
      <c r="AP22" s="170"/>
      <c r="AQ22" s="359"/>
    </row>
    <row r="23" spans="1:43" x14ac:dyDescent="0.25">
      <c r="A23" s="308" t="s">
        <v>98</v>
      </c>
      <c r="B23" s="96">
        <v>243998.46643022544</v>
      </c>
      <c r="C23" s="95">
        <v>530849.69463709788</v>
      </c>
      <c r="D23" s="95">
        <v>350047.92330308596</v>
      </c>
      <c r="E23" s="95">
        <v>268133.54451050708</v>
      </c>
      <c r="F23" s="95">
        <v>463963.25466804847</v>
      </c>
      <c r="G23" s="95">
        <v>671889.7058651729</v>
      </c>
      <c r="H23" s="95">
        <v>738686.64922718355</v>
      </c>
      <c r="I23" s="95">
        <v>1204436.6912691791</v>
      </c>
      <c r="J23" s="95">
        <v>1074139.6347230726</v>
      </c>
      <c r="K23" s="95">
        <v>1743861.7039046299</v>
      </c>
      <c r="L23" s="95">
        <v>932333.83300197683</v>
      </c>
      <c r="M23" s="310">
        <v>753463.25375841046</v>
      </c>
      <c r="N23" s="96">
        <v>847429.74731507618</v>
      </c>
      <c r="O23" s="95">
        <v>679823.15158484539</v>
      </c>
      <c r="P23" s="95">
        <v>837242.69399871863</v>
      </c>
      <c r="Q23" s="95">
        <v>378361.1265545825</v>
      </c>
      <c r="R23" s="95">
        <v>778593.92363556172</v>
      </c>
      <c r="S23" s="95">
        <v>1309323.5113819682</v>
      </c>
      <c r="T23" s="95">
        <v>1628355.3461713281</v>
      </c>
      <c r="U23" s="95">
        <v>1891395.514820863</v>
      </c>
      <c r="V23" s="95">
        <v>1991518.4109830379</v>
      </c>
      <c r="W23" s="95">
        <v>2246648.9718989371</v>
      </c>
      <c r="X23" s="95">
        <v>1431881.6737059937</v>
      </c>
      <c r="Y23" s="310">
        <v>1172401.899514932</v>
      </c>
      <c r="Z23" s="96">
        <v>2617855.1758655999</v>
      </c>
      <c r="AA23" s="95">
        <v>2792378.8542566402</v>
      </c>
      <c r="AB23" s="95">
        <v>2966902.53264768</v>
      </c>
      <c r="AC23" s="95">
        <v>3141426.2110387199</v>
      </c>
      <c r="AD23" s="95">
        <v>3839520.9246028797</v>
      </c>
      <c r="AE23" s="95">
        <v>3490473.5678208</v>
      </c>
      <c r="AF23" s="95">
        <v>2966902.53264768</v>
      </c>
      <c r="AG23" s="95">
        <v>3141426.2110387199</v>
      </c>
      <c r="AH23" s="95">
        <v>3141426.2110387199</v>
      </c>
      <c r="AI23" s="95">
        <v>2443331.49747456</v>
      </c>
      <c r="AJ23" s="95">
        <v>2792378.8542566397</v>
      </c>
      <c r="AK23" s="95">
        <v>3141426.2110387199</v>
      </c>
      <c r="AL23" s="96">
        <v>2966902.53264768</v>
      </c>
      <c r="AM23" s="95">
        <v>2792378.8542566397</v>
      </c>
      <c r="AN23" s="364">
        <f>+IFERROR(AM23/AA23-1,"-")</f>
        <v>-2.2204460492503131E-16</v>
      </c>
      <c r="AO23" s="364">
        <f>+IFERROR(SUM(AL23:AM23)/SUM(Z23:AA23)-1,"-")</f>
        <v>6.4516129032258007E-2</v>
      </c>
      <c r="AP23" s="170"/>
      <c r="AQ23" s="359"/>
    </row>
    <row r="24" spans="1:43" x14ac:dyDescent="0.25">
      <c r="A24" s="308"/>
      <c r="B24" s="96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310"/>
      <c r="N24" s="96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310"/>
      <c r="Z24" s="96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6"/>
      <c r="AM24" s="95"/>
      <c r="AN24" s="364"/>
      <c r="AO24" s="364"/>
      <c r="AP24" s="170"/>
      <c r="AQ24" s="359"/>
    </row>
    <row r="25" spans="1:43" x14ac:dyDescent="0.25">
      <c r="A25" s="308" t="s">
        <v>99</v>
      </c>
      <c r="B25" s="96">
        <f>+B26+B27</f>
        <v>113246337.20691991</v>
      </c>
      <c r="C25" s="95">
        <f t="shared" ref="C25:M25" si="16">+C26+C27</f>
        <v>100400693.85062073</v>
      </c>
      <c r="D25" s="95">
        <f t="shared" si="16"/>
        <v>116207437.1151851</v>
      </c>
      <c r="E25" s="95">
        <f t="shared" si="16"/>
        <v>126827521.77834256</v>
      </c>
      <c r="F25" s="95">
        <f t="shared" si="16"/>
        <v>121645511.53735995</v>
      </c>
      <c r="G25" s="95">
        <f t="shared" si="16"/>
        <v>115376939.70863712</v>
      </c>
      <c r="H25" s="95">
        <f t="shared" si="16"/>
        <v>95031177.945020005</v>
      </c>
      <c r="I25" s="95">
        <f t="shared" si="16"/>
        <v>100603047.91952975</v>
      </c>
      <c r="J25" s="95">
        <f t="shared" si="16"/>
        <v>88599018.698925599</v>
      </c>
      <c r="K25" s="95">
        <f t="shared" si="16"/>
        <v>114313125.28405157</v>
      </c>
      <c r="L25" s="95">
        <f t="shared" si="16"/>
        <v>116994911.36420643</v>
      </c>
      <c r="M25" s="310">
        <f t="shared" si="16"/>
        <v>121676295.24264802</v>
      </c>
      <c r="N25" s="96">
        <f>+N26+N27</f>
        <v>124458307.6395105</v>
      </c>
      <c r="O25" s="95">
        <f>+O26+O27</f>
        <v>129367019.77541074</v>
      </c>
      <c r="P25" s="95">
        <f t="shared" ref="P25:X25" si="17">+P26+P27</f>
        <v>121217411.18447173</v>
      </c>
      <c r="Q25" s="95">
        <f t="shared" si="17"/>
        <v>67371724.467643455</v>
      </c>
      <c r="R25" s="95">
        <f t="shared" si="17"/>
        <v>77823260.605921239</v>
      </c>
      <c r="S25" s="95">
        <f t="shared" si="17"/>
        <v>95444501.391094863</v>
      </c>
      <c r="T25" s="95">
        <f t="shared" si="17"/>
        <v>90338901.382994473</v>
      </c>
      <c r="U25" s="95">
        <f t="shared" si="17"/>
        <v>100671564.79444896</v>
      </c>
      <c r="V25" s="95">
        <f t="shared" si="17"/>
        <v>95615247.777842805</v>
      </c>
      <c r="W25" s="95">
        <f t="shared" si="17"/>
        <v>114522944.49349423</v>
      </c>
      <c r="X25" s="95">
        <f t="shared" si="17"/>
        <v>101615756.1916507</v>
      </c>
      <c r="Y25" s="310">
        <f>+Y26+Y27</f>
        <v>104141734.60073535</v>
      </c>
      <c r="Z25" s="96">
        <f>+Z26+Z27</f>
        <v>96523663.114848688</v>
      </c>
      <c r="AA25" s="95">
        <f>+AA26+AA27</f>
        <v>90444183.679033697</v>
      </c>
      <c r="AB25" s="95">
        <f t="shared" ref="AB25:AH25" si="18">+AB26+AB27</f>
        <v>95872570.353619501</v>
      </c>
      <c r="AC25" s="95">
        <f t="shared" si="18"/>
        <v>81753231.889704898</v>
      </c>
      <c r="AD25" s="95">
        <f t="shared" si="18"/>
        <v>81195545.88682124</v>
      </c>
      <c r="AE25" s="95">
        <f t="shared" si="18"/>
        <v>70856012.536784396</v>
      </c>
      <c r="AF25" s="95">
        <f t="shared" si="18"/>
        <v>72627279.470234647</v>
      </c>
      <c r="AG25" s="95">
        <f t="shared" si="18"/>
        <v>74071817.221172363</v>
      </c>
      <c r="AH25" s="95">
        <f t="shared" si="18"/>
        <v>67156262.425628439</v>
      </c>
      <c r="AI25" s="95">
        <f>+AI26+AI27</f>
        <v>88690730.048311219</v>
      </c>
      <c r="AJ25" s="95">
        <f>+AJ26+AJ27</f>
        <v>85362937.904388711</v>
      </c>
      <c r="AK25" s="95">
        <f>+AK26+AK27</f>
        <v>81791050.988394976</v>
      </c>
      <c r="AL25" s="96">
        <f>+AL26+AL27</f>
        <v>82764166.78450793</v>
      </c>
      <c r="AM25" s="95">
        <f>+AM26+AM27</f>
        <v>80768645.262390897</v>
      </c>
      <c r="AN25" s="364">
        <f>+IFERROR(AM25/AA25-1,"-")</f>
        <v>-0.10697800591555051</v>
      </c>
      <c r="AO25" s="364">
        <f>+IFERROR(SUM(AL25:AM25)/SUM(Z25:AA25)-1,"-")</f>
        <v>-0.12534259311879892</v>
      </c>
      <c r="AP25" s="170"/>
      <c r="AQ25" s="359"/>
    </row>
    <row r="26" spans="1:43" x14ac:dyDescent="0.25">
      <c r="A26" s="308" t="s">
        <v>97</v>
      </c>
      <c r="B26" s="96">
        <v>82440897.335030019</v>
      </c>
      <c r="C26" s="95">
        <v>75698037.081863135</v>
      </c>
      <c r="D26" s="95">
        <v>86462688.300548971</v>
      </c>
      <c r="E26" s="95">
        <v>90839000.666886568</v>
      </c>
      <c r="F26" s="95">
        <v>93055313.946203336</v>
      </c>
      <c r="G26" s="95">
        <v>81740546.515738025</v>
      </c>
      <c r="H26" s="95">
        <v>74071206.640742928</v>
      </c>
      <c r="I26" s="95">
        <v>76554194.067910254</v>
      </c>
      <c r="J26" s="95">
        <v>64389846.238717094</v>
      </c>
      <c r="K26" s="95">
        <v>82965417.291905075</v>
      </c>
      <c r="L26" s="95">
        <v>85384079.552920789</v>
      </c>
      <c r="M26" s="310">
        <v>93353773.829603076</v>
      </c>
      <c r="N26" s="96">
        <v>99777455.866038278</v>
      </c>
      <c r="O26" s="95">
        <v>100660257.56280464</v>
      </c>
      <c r="P26" s="95">
        <v>89992898.89655751</v>
      </c>
      <c r="Q26" s="95">
        <v>34722662.673348427</v>
      </c>
      <c r="R26" s="95">
        <v>47945516.588797443</v>
      </c>
      <c r="S26" s="95">
        <v>51253493.260275751</v>
      </c>
      <c r="T26" s="95">
        <v>60447537.873206161</v>
      </c>
      <c r="U26" s="95">
        <v>68171210.314140126</v>
      </c>
      <c r="V26" s="95">
        <v>71714353.928604975</v>
      </c>
      <c r="W26" s="95">
        <v>90533235.909931615</v>
      </c>
      <c r="X26" s="95">
        <v>85672719.261736885</v>
      </c>
      <c r="Y26" s="310">
        <v>88210118.819354817</v>
      </c>
      <c r="Z26" s="96">
        <v>86729421.145406604</v>
      </c>
      <c r="AA26" s="95">
        <v>78813521.340321198</v>
      </c>
      <c r="AB26" s="95">
        <v>83017627.768726796</v>
      </c>
      <c r="AC26" s="95">
        <v>67061868.935541801</v>
      </c>
      <c r="AD26" s="95">
        <v>65279902.686477862</v>
      </c>
      <c r="AE26" s="95">
        <v>53716089.090260759</v>
      </c>
      <c r="AF26" s="95">
        <v>56711636.26989127</v>
      </c>
      <c r="AG26" s="95">
        <v>57850103.959283918</v>
      </c>
      <c r="AH26" s="95">
        <v>50016338.979104795</v>
      </c>
      <c r="AI26" s="95">
        <v>70938666.478697449</v>
      </c>
      <c r="AJ26" s="95">
        <v>67610874.334774941</v>
      </c>
      <c r="AK26" s="95">
        <v>64038987.418781206</v>
      </c>
      <c r="AL26" s="96">
        <v>67766733.768799737</v>
      </c>
      <c r="AM26" s="95">
        <v>66077282.30822777</v>
      </c>
      <c r="AN26" s="364">
        <f>+IFERROR(AM26/AA26-1,"-")</f>
        <v>-0.16159966989798158</v>
      </c>
      <c r="AO26" s="364">
        <f>+IFERROR(SUM(AL26:AM26)/SUM(Z26:AA26)-1,"-")</f>
        <v>-0.19148461379701043</v>
      </c>
      <c r="AP26" s="170"/>
      <c r="AQ26" s="360"/>
    </row>
    <row r="27" spans="1:43" x14ac:dyDescent="0.25">
      <c r="A27" s="62" t="s">
        <v>98</v>
      </c>
      <c r="B27" s="96">
        <v>30805439.871889882</v>
      </c>
      <c r="C27" s="95">
        <v>24702656.768757597</v>
      </c>
      <c r="D27" s="95">
        <v>29744748.814636126</v>
      </c>
      <c r="E27" s="95">
        <v>35988521.111455992</v>
      </c>
      <c r="F27" s="95">
        <v>28590197.591156621</v>
      </c>
      <c r="G27" s="95">
        <v>33636393.192899093</v>
      </c>
      <c r="H27" s="95">
        <v>20959971.304277074</v>
      </c>
      <c r="I27" s="95">
        <v>24048853.851619493</v>
      </c>
      <c r="J27" s="95">
        <v>24209172.460208502</v>
      </c>
      <c r="K27" s="95">
        <v>31347707.992146499</v>
      </c>
      <c r="L27" s="95">
        <v>31610831.811285645</v>
      </c>
      <c r="M27" s="310">
        <v>28322521.413044948</v>
      </c>
      <c r="N27" s="96">
        <v>24680851.77347222</v>
      </c>
      <c r="O27" s="95">
        <v>28706762.212606102</v>
      </c>
      <c r="P27" s="95">
        <v>31224512.287914209</v>
      </c>
      <c r="Q27" s="95">
        <v>32649061.794295028</v>
      </c>
      <c r="R27" s="95">
        <v>29877744.0171238</v>
      </c>
      <c r="S27" s="95">
        <v>44191008.130819105</v>
      </c>
      <c r="T27" s="95">
        <v>29891363.509788308</v>
      </c>
      <c r="U27" s="95">
        <v>32500354.480308827</v>
      </c>
      <c r="V27" s="95">
        <v>23900893.849237829</v>
      </c>
      <c r="W27" s="95">
        <v>23989708.583562616</v>
      </c>
      <c r="X27" s="95">
        <v>15943036.929913824</v>
      </c>
      <c r="Y27" s="310">
        <v>15931615.781380534</v>
      </c>
      <c r="Z27" s="96">
        <v>9794241.9694420807</v>
      </c>
      <c r="AA27" s="95">
        <v>11630662.3387125</v>
      </c>
      <c r="AB27" s="95">
        <v>12854942.584892699</v>
      </c>
      <c r="AC27" s="95">
        <v>14691362.954163101</v>
      </c>
      <c r="AD27" s="95">
        <v>15915643.200343382</v>
      </c>
      <c r="AE27" s="95">
        <v>17139923.44652364</v>
      </c>
      <c r="AF27" s="95">
        <v>15915643.200343382</v>
      </c>
      <c r="AG27" s="95">
        <v>16221713.261888446</v>
      </c>
      <c r="AH27" s="95">
        <v>17139923.44652364</v>
      </c>
      <c r="AI27" s="95">
        <v>17752063.569613773</v>
      </c>
      <c r="AJ27" s="95">
        <v>17752063.569613773</v>
      </c>
      <c r="AK27" s="95">
        <v>17752063.569613773</v>
      </c>
      <c r="AL27" s="96">
        <v>14997433.015708186</v>
      </c>
      <c r="AM27" s="95">
        <v>14691362.954163121</v>
      </c>
      <c r="AN27" s="364">
        <f>+IFERROR(AM27/AA27-1,"-")</f>
        <v>0.26315789473683893</v>
      </c>
      <c r="AO27" s="364">
        <f>+IFERROR(SUM(AL27:AM27)/SUM(Z27:AA27)-1,"-")</f>
        <v>0.38571428571428368</v>
      </c>
      <c r="AP27" s="170"/>
      <c r="AQ27" s="360"/>
    </row>
    <row r="28" spans="1:43" x14ac:dyDescent="0.25">
      <c r="A28" s="62"/>
      <c r="B28" s="96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310"/>
      <c r="N28" s="96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310"/>
      <c r="Z28" s="96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6"/>
      <c r="AM28" s="95"/>
      <c r="AN28" s="310"/>
      <c r="AO28" s="364"/>
      <c r="AP28" s="170"/>
      <c r="AQ28" s="360"/>
    </row>
    <row r="29" spans="1:43" x14ac:dyDescent="0.25">
      <c r="A29" s="231" t="s">
        <v>100</v>
      </c>
      <c r="B29" s="232">
        <f t="shared" ref="B29:M29" si="19">+B31+B33</f>
        <v>128999302.51172198</v>
      </c>
      <c r="C29" s="233">
        <f t="shared" si="19"/>
        <v>14196149.759753646</v>
      </c>
      <c r="D29" s="233">
        <f t="shared" si="19"/>
        <v>184393.53774047323</v>
      </c>
      <c r="E29" s="233">
        <f t="shared" si="19"/>
        <v>47555684.582591377</v>
      </c>
      <c r="F29" s="233">
        <f t="shared" si="19"/>
        <v>447533937.50476575</v>
      </c>
      <c r="G29" s="233">
        <f t="shared" si="19"/>
        <v>289672420.34377253</v>
      </c>
      <c r="H29" s="233">
        <f t="shared" si="19"/>
        <v>85326445.415131003</v>
      </c>
      <c r="I29" s="233">
        <f t="shared" si="19"/>
        <v>1496027.7337649625</v>
      </c>
      <c r="J29" s="233">
        <f t="shared" si="19"/>
        <v>29846.161063023435</v>
      </c>
      <c r="K29" s="233">
        <f t="shared" si="19"/>
        <v>899296.87300865841</v>
      </c>
      <c r="L29" s="233">
        <f t="shared" si="19"/>
        <v>299669823.92162979</v>
      </c>
      <c r="M29" s="309">
        <f t="shared" si="19"/>
        <v>126957700.51329719</v>
      </c>
      <c r="N29" s="232">
        <f>+N31+N33</f>
        <v>2226647.4766993518</v>
      </c>
      <c r="O29" s="233">
        <f>+O31+O33</f>
        <v>10846.402707109401</v>
      </c>
      <c r="P29" s="233">
        <f>+P31+P33</f>
        <v>1007.01363710127</v>
      </c>
      <c r="Q29" s="233">
        <f>+Q31+Q33</f>
        <v>114520.18405254273</v>
      </c>
      <c r="R29" s="233">
        <f t="shared" ref="R29:X29" si="20">+R31+R33</f>
        <v>235926597.21395251</v>
      </c>
      <c r="S29" s="233">
        <f t="shared" si="20"/>
        <v>567634395.96816456</v>
      </c>
      <c r="T29" s="233">
        <f t="shared" si="20"/>
        <v>208591861.54025424</v>
      </c>
      <c r="U29" s="233">
        <f t="shared" si="20"/>
        <v>117378.2943372592</v>
      </c>
      <c r="V29" s="233">
        <f t="shared" si="20"/>
        <v>215432.46188530678</v>
      </c>
      <c r="W29" s="233">
        <f t="shared" si="20"/>
        <v>433374.35398403386</v>
      </c>
      <c r="X29" s="233">
        <f t="shared" si="20"/>
        <v>304516482.507029</v>
      </c>
      <c r="Y29" s="309">
        <f>+Y31+Y33</f>
        <v>523100865.72724539</v>
      </c>
      <c r="Z29" s="232">
        <f>+Z31+Z33</f>
        <v>220494315.52460811</v>
      </c>
      <c r="AA29" s="233">
        <f>+AA31+AA33</f>
        <v>15153861.954113478</v>
      </c>
      <c r="AB29" s="233">
        <f t="shared" ref="AB29:AH29" si="21">+AB31+AB33</f>
        <v>29039027.477067772</v>
      </c>
      <c r="AC29" s="233">
        <f t="shared" si="21"/>
        <v>130041262.63562642</v>
      </c>
      <c r="AD29" s="233">
        <f t="shared" si="21"/>
        <v>564793736.74781168</v>
      </c>
      <c r="AE29" s="233">
        <f t="shared" si="21"/>
        <v>307105464.23866057</v>
      </c>
      <c r="AF29" s="233">
        <f t="shared" si="21"/>
        <v>84225980.827202722</v>
      </c>
      <c r="AG29" s="233">
        <f t="shared" si="21"/>
        <v>1079517.7659326294</v>
      </c>
      <c r="AH29" s="233">
        <f t="shared" si="21"/>
        <v>51186.660986244467</v>
      </c>
      <c r="AI29" s="233">
        <f>+AI31</f>
        <v>537547.37694836897</v>
      </c>
      <c r="AJ29" s="233">
        <f>+AJ31</f>
        <v>391451160.68960816</v>
      </c>
      <c r="AK29" s="233">
        <f>+AK31</f>
        <v>461525405.28100103</v>
      </c>
      <c r="AL29" s="232">
        <f>+AL31</f>
        <v>47397867.077343129</v>
      </c>
      <c r="AM29" s="233">
        <f>+AM31</f>
        <v>17708609.913803153</v>
      </c>
      <c r="AN29" s="387">
        <f>+IFERROR(AM29/AA29-1,"-")</f>
        <v>0.16858725303328992</v>
      </c>
      <c r="AO29" s="387">
        <f>+IFERROR(SUM(AL29:AM29)/SUM(Z29:AA29)-1,"-")</f>
        <v>-0.72371321650885578</v>
      </c>
      <c r="AP29" s="305"/>
      <c r="AQ29" s="359"/>
    </row>
    <row r="30" spans="1:43" x14ac:dyDescent="0.25">
      <c r="A30" s="62"/>
      <c r="B30" s="96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310"/>
      <c r="N30" s="96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310"/>
      <c r="Z30" s="96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6"/>
      <c r="AM30" s="95"/>
      <c r="AN30" s="310"/>
      <c r="AO30" s="364"/>
      <c r="AP30" s="170"/>
      <c r="AQ30" s="360"/>
    </row>
    <row r="31" spans="1:43" x14ac:dyDescent="0.25">
      <c r="A31" s="62" t="s">
        <v>101</v>
      </c>
      <c r="B31" s="120">
        <v>128999302.51172198</v>
      </c>
      <c r="C31" s="121">
        <v>14196149.759753646</v>
      </c>
      <c r="D31" s="121">
        <v>184393.53774047323</v>
      </c>
      <c r="E31" s="121">
        <v>47555684.582591377</v>
      </c>
      <c r="F31" s="121">
        <v>447533937.50476575</v>
      </c>
      <c r="G31" s="121">
        <v>289672420.34377253</v>
      </c>
      <c r="H31" s="121">
        <v>85326445.415131003</v>
      </c>
      <c r="I31" s="121">
        <v>1496027.7337649625</v>
      </c>
      <c r="J31" s="121">
        <v>29846.161063023435</v>
      </c>
      <c r="K31" s="121">
        <v>899296.87300865841</v>
      </c>
      <c r="L31" s="15">
        <v>299404735.20201504</v>
      </c>
      <c r="M31" s="311">
        <v>126952245.53143853</v>
      </c>
      <c r="N31" s="120">
        <v>2226647.4766993518</v>
      </c>
      <c r="O31" s="121">
        <v>10846.402707109401</v>
      </c>
      <c r="P31" s="121">
        <v>1007.01363710127</v>
      </c>
      <c r="Q31" s="121">
        <v>114520.18405254273</v>
      </c>
      <c r="R31" s="121">
        <v>235926190.44267514</v>
      </c>
      <c r="S31" s="121">
        <v>567634395.96816456</v>
      </c>
      <c r="T31" s="121">
        <v>208591861.54025424</v>
      </c>
      <c r="U31" s="121">
        <v>117378.2943372592</v>
      </c>
      <c r="V31" s="121">
        <v>215432.46188530678</v>
      </c>
      <c r="W31" s="121">
        <v>433374.35398403386</v>
      </c>
      <c r="X31" s="15">
        <v>304516482.507029</v>
      </c>
      <c r="Y31" s="311">
        <v>523100865.72724539</v>
      </c>
      <c r="Z31" s="120">
        <v>220494315.52460811</v>
      </c>
      <c r="AA31" s="121">
        <v>15153861.954113478</v>
      </c>
      <c r="AB31" s="121">
        <v>29039027.477067772</v>
      </c>
      <c r="AC31" s="121">
        <v>130041262.63562642</v>
      </c>
      <c r="AD31" s="121">
        <v>564793736.74781168</v>
      </c>
      <c r="AE31" s="121">
        <v>307105464.23866057</v>
      </c>
      <c r="AF31" s="121">
        <v>84225980.827202722</v>
      </c>
      <c r="AG31" s="121">
        <v>1079517.7659326294</v>
      </c>
      <c r="AH31" s="121">
        <v>51186.660986244467</v>
      </c>
      <c r="AI31" s="121">
        <v>537547.37694836897</v>
      </c>
      <c r="AJ31" s="121">
        <v>391451160.68960816</v>
      </c>
      <c r="AK31" s="121">
        <v>461525405.28100103</v>
      </c>
      <c r="AL31" s="120">
        <v>47397867.077343129</v>
      </c>
      <c r="AM31" s="121">
        <v>17708609.913803153</v>
      </c>
      <c r="AN31" s="364">
        <f>+IFERROR(AM31/AA31-1,"-")</f>
        <v>0.16858725303328992</v>
      </c>
      <c r="AO31" s="364">
        <f>+IFERROR(SUM(AL31:AM31)/SUM(Z31:AA31)-1,"-")</f>
        <v>-0.72371321650885578</v>
      </c>
      <c r="AP31" s="170"/>
    </row>
    <row r="32" spans="1:43" x14ac:dyDescent="0.25">
      <c r="A32" s="62"/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312"/>
      <c r="N32" s="120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312"/>
      <c r="Z32" s="120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0"/>
      <c r="AM32" s="121"/>
      <c r="AN32" s="364"/>
      <c r="AO32" s="364"/>
      <c r="AP32" s="170"/>
    </row>
    <row r="33" spans="1:42" x14ac:dyDescent="0.25">
      <c r="A33" s="62" t="s">
        <v>102</v>
      </c>
      <c r="B33" s="120">
        <v>0</v>
      </c>
      <c r="C33" s="121">
        <v>0</v>
      </c>
      <c r="D33" s="121">
        <v>0</v>
      </c>
      <c r="E33" s="121">
        <v>0</v>
      </c>
      <c r="F33" s="121">
        <v>0</v>
      </c>
      <c r="G33" s="121">
        <v>0</v>
      </c>
      <c r="H33" s="121">
        <v>0</v>
      </c>
      <c r="I33" s="121">
        <v>0</v>
      </c>
      <c r="J33" s="121">
        <v>0</v>
      </c>
      <c r="K33" s="121">
        <v>0</v>
      </c>
      <c r="L33" s="121">
        <v>265088.71961474163</v>
      </c>
      <c r="M33" s="312">
        <v>5454.9818586626134</v>
      </c>
      <c r="N33" s="120">
        <v>0</v>
      </c>
      <c r="O33" s="121">
        <v>0</v>
      </c>
      <c r="P33" s="121">
        <v>0</v>
      </c>
      <c r="Q33" s="121">
        <v>0</v>
      </c>
      <c r="R33" s="121">
        <v>406.77127735562306</v>
      </c>
      <c r="S33" s="121">
        <v>0</v>
      </c>
      <c r="T33" s="121">
        <v>0</v>
      </c>
      <c r="U33" s="121">
        <v>0</v>
      </c>
      <c r="V33" s="121">
        <v>0</v>
      </c>
      <c r="W33" s="121">
        <v>0</v>
      </c>
      <c r="X33" s="121">
        <v>0</v>
      </c>
      <c r="Y33" s="312">
        <v>0</v>
      </c>
      <c r="Z33" s="120">
        <v>0</v>
      </c>
      <c r="AA33" s="121">
        <v>0</v>
      </c>
      <c r="AB33" s="121">
        <v>0</v>
      </c>
      <c r="AC33" s="121">
        <v>0</v>
      </c>
      <c r="AD33" s="121">
        <v>0</v>
      </c>
      <c r="AE33" s="121">
        <v>0</v>
      </c>
      <c r="AF33" s="121">
        <v>0</v>
      </c>
      <c r="AG33" s="121">
        <v>0</v>
      </c>
      <c r="AH33" s="121">
        <v>0</v>
      </c>
      <c r="AI33" s="121">
        <v>0</v>
      </c>
      <c r="AJ33" s="121">
        <v>0</v>
      </c>
      <c r="AK33" s="121">
        <v>0</v>
      </c>
      <c r="AL33" s="120">
        <v>0</v>
      </c>
      <c r="AM33" s="121">
        <v>0</v>
      </c>
      <c r="AN33" s="364" t="str">
        <f>+IFERROR(AM33/AA33-1,"-")</f>
        <v>-</v>
      </c>
      <c r="AO33" s="364" t="str">
        <f>+IFERROR(SUM(AL33:AM33)/SUM(Z33:AA33)-1,"-")</f>
        <v>-</v>
      </c>
      <c r="AP33" s="170"/>
    </row>
    <row r="34" spans="1:42" x14ac:dyDescent="0.25">
      <c r="A34" s="63"/>
      <c r="B34" s="184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313"/>
      <c r="N34" s="184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313"/>
      <c r="Z34" s="184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84"/>
      <c r="AM34" s="133"/>
      <c r="AN34" s="313"/>
      <c r="AO34" s="388"/>
      <c r="AP34" s="170"/>
    </row>
    <row r="35" spans="1:42" s="61" customFormat="1" x14ac:dyDescent="0.25">
      <c r="A35" s="59" t="s">
        <v>196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60"/>
      <c r="AO35" s="132"/>
      <c r="AP35" s="170"/>
    </row>
    <row r="36" spans="1:42" x14ac:dyDescent="0.25">
      <c r="A36" s="2" t="s">
        <v>198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56"/>
      <c r="AO36" s="56"/>
      <c r="AP36" s="170"/>
    </row>
    <row r="37" spans="1:42" x14ac:dyDescent="0.25">
      <c r="A37" s="55"/>
      <c r="B37" s="10"/>
      <c r="C37" s="10"/>
      <c r="D37" s="10"/>
      <c r="E37" s="10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0"/>
      <c r="Y37" s="10"/>
      <c r="Z37" s="10"/>
      <c r="AA37" s="10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56"/>
      <c r="AO37" s="56"/>
      <c r="AP37" s="170"/>
    </row>
    <row r="38" spans="1:42" x14ac:dyDescent="0.25">
      <c r="A38" s="19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70"/>
    </row>
    <row r="39" spans="1:42" x14ac:dyDescent="0.25"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0"/>
      <c r="Y39" s="10"/>
      <c r="Z39" s="10"/>
      <c r="AA39" s="10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78"/>
    </row>
    <row r="40" spans="1:42" x14ac:dyDescent="0.25">
      <c r="X40" s="137"/>
      <c r="Y40" s="137"/>
      <c r="Z40" s="137"/>
      <c r="AA40" s="137"/>
    </row>
    <row r="41" spans="1:42" x14ac:dyDescent="0.25">
      <c r="B41" s="246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0"/>
      <c r="Y41" s="10"/>
      <c r="Z41" s="10"/>
      <c r="AA41" s="10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78"/>
    </row>
    <row r="42" spans="1:42" x14ac:dyDescent="0.25">
      <c r="B42" s="152"/>
      <c r="X42" s="137"/>
      <c r="Y42" s="137"/>
      <c r="Z42" s="137"/>
      <c r="AA42" s="137"/>
    </row>
    <row r="43" spans="1:42" x14ac:dyDescent="0.25">
      <c r="X43" s="10"/>
      <c r="Y43" s="10"/>
      <c r="Z43" s="10"/>
      <c r="AA43" s="10"/>
    </row>
    <row r="44" spans="1:42" x14ac:dyDescent="0.25">
      <c r="X44" s="137"/>
      <c r="Y44" s="137"/>
      <c r="Z44" s="137"/>
      <c r="AA44" s="137"/>
    </row>
    <row r="45" spans="1:42" x14ac:dyDescent="0.25">
      <c r="B45" s="246"/>
      <c r="X45" s="10"/>
      <c r="Y45" s="10"/>
      <c r="Z45" s="10"/>
      <c r="AA45" s="10"/>
    </row>
    <row r="46" spans="1:42" x14ac:dyDescent="0.25">
      <c r="B46" s="152"/>
      <c r="X46" s="137"/>
      <c r="Y46" s="137"/>
      <c r="Z46" s="137"/>
      <c r="AA46" s="137"/>
    </row>
    <row r="47" spans="1:42" x14ac:dyDescent="0.25">
      <c r="X47" s="10"/>
      <c r="Y47" s="10"/>
      <c r="Z47" s="10"/>
      <c r="AA47" s="10"/>
    </row>
    <row r="48" spans="1:42" x14ac:dyDescent="0.25">
      <c r="X48" s="137"/>
      <c r="Y48" s="137"/>
      <c r="Z48" s="137"/>
      <c r="AA48" s="137"/>
    </row>
    <row r="52" spans="10:40" x14ac:dyDescent="0.25"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78"/>
    </row>
    <row r="53" spans="10:40" x14ac:dyDescent="0.25"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</row>
    <row r="54" spans="10:40" x14ac:dyDescent="0.25"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</row>
  </sheetData>
  <mergeCells count="5">
    <mergeCell ref="B7:M7"/>
    <mergeCell ref="A7:A8"/>
    <mergeCell ref="N7:Y7"/>
    <mergeCell ref="Z7:AK7"/>
    <mergeCell ref="AL7:AN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Q37"/>
  <sheetViews>
    <sheetView showGridLines="0" zoomScale="90" zoomScaleNormal="90" workbookViewId="0">
      <pane xSplit="1" ySplit="8" topLeftCell="AA9" activePane="bottomRight" state="frozen"/>
      <selection activeCell="AD14" sqref="AD14"/>
      <selection pane="topRight" activeCell="AD14" sqref="AD14"/>
      <selection pane="bottomLeft" activeCell="AD14" sqref="AD14"/>
      <selection pane="bottomRight" activeCell="AH24" sqref="AH24"/>
    </sheetView>
  </sheetViews>
  <sheetFormatPr baseColWidth="10" defaultColWidth="9.109375" defaultRowHeight="14.4" x14ac:dyDescent="0.3"/>
  <cols>
    <col min="1" max="1" width="25.109375" customWidth="1"/>
    <col min="2" max="20" width="11.109375" style="169" customWidth="1"/>
    <col min="21" max="21" width="11.109375" style="274" customWidth="1"/>
    <col min="22" max="39" width="11.109375" style="276" customWidth="1"/>
    <col min="40" max="40" width="10.88671875" customWidth="1"/>
  </cols>
  <sheetData>
    <row r="1" spans="1:43" x14ac:dyDescent="0.3">
      <c r="A1" s="22" t="s">
        <v>191</v>
      </c>
    </row>
    <row r="2" spans="1:43" x14ac:dyDescent="0.3">
      <c r="A2" s="22"/>
    </row>
    <row r="3" spans="1:43" x14ac:dyDescent="0.3">
      <c r="A3" s="22"/>
    </row>
    <row r="4" spans="1:43" x14ac:dyDescent="0.3">
      <c r="A4" s="11" t="s">
        <v>103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</row>
    <row r="5" spans="1:43" ht="15" customHeight="1" x14ac:dyDescent="0.3">
      <c r="A5" s="11" t="s">
        <v>238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</row>
    <row r="6" spans="1:43" x14ac:dyDescent="0.3">
      <c r="A6" s="11" t="s">
        <v>202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3" ht="15" customHeight="1" x14ac:dyDescent="0.3">
      <c r="A7" s="693" t="s">
        <v>0</v>
      </c>
      <c r="B7" s="695">
        <v>2019</v>
      </c>
      <c r="C7" s="696"/>
      <c r="D7" s="696"/>
      <c r="E7" s="696"/>
      <c r="F7" s="696"/>
      <c r="G7" s="696"/>
      <c r="H7" s="696"/>
      <c r="I7" s="696"/>
      <c r="J7" s="696"/>
      <c r="K7" s="696"/>
      <c r="L7" s="696"/>
      <c r="M7" s="696"/>
      <c r="N7" s="695">
        <v>2020</v>
      </c>
      <c r="O7" s="696"/>
      <c r="P7" s="696"/>
      <c r="Q7" s="696"/>
      <c r="R7" s="696"/>
      <c r="S7" s="696"/>
      <c r="T7" s="696"/>
      <c r="U7" s="696"/>
      <c r="V7" s="696"/>
      <c r="W7" s="696"/>
      <c r="X7" s="696"/>
      <c r="Y7" s="697"/>
      <c r="Z7" s="695">
        <v>2021</v>
      </c>
      <c r="AA7" s="696"/>
      <c r="AB7" s="696"/>
      <c r="AC7" s="696"/>
      <c r="AD7" s="696"/>
      <c r="AE7" s="696"/>
      <c r="AF7" s="696"/>
      <c r="AG7" s="696"/>
      <c r="AH7" s="696"/>
      <c r="AI7" s="696"/>
      <c r="AJ7" s="696"/>
      <c r="AK7" s="696"/>
      <c r="AL7" s="695">
        <v>2022</v>
      </c>
      <c r="AM7" s="696"/>
      <c r="AN7" s="697"/>
    </row>
    <row r="8" spans="1:43" ht="27.6" customHeight="1" x14ac:dyDescent="0.3">
      <c r="A8" s="694"/>
      <c r="B8" s="500" t="s">
        <v>1</v>
      </c>
      <c r="C8" s="501" t="s">
        <v>2</v>
      </c>
      <c r="D8" s="500" t="s">
        <v>3</v>
      </c>
      <c r="E8" s="501" t="s">
        <v>4</v>
      </c>
      <c r="F8" s="502" t="s">
        <v>5</v>
      </c>
      <c r="G8" s="500" t="s">
        <v>6</v>
      </c>
      <c r="H8" s="500" t="s">
        <v>7</v>
      </c>
      <c r="I8" s="500" t="s">
        <v>8</v>
      </c>
      <c r="J8" s="500" t="s">
        <v>9</v>
      </c>
      <c r="K8" s="500" t="s">
        <v>10</v>
      </c>
      <c r="L8" s="500" t="s">
        <v>11</v>
      </c>
      <c r="M8" s="503" t="s">
        <v>12</v>
      </c>
      <c r="N8" s="500" t="s">
        <v>1</v>
      </c>
      <c r="O8" s="501" t="s">
        <v>2</v>
      </c>
      <c r="P8" s="500" t="s">
        <v>3</v>
      </c>
      <c r="Q8" s="501" t="s">
        <v>4</v>
      </c>
      <c r="R8" s="502" t="s">
        <v>5</v>
      </c>
      <c r="S8" s="500" t="s">
        <v>6</v>
      </c>
      <c r="T8" s="500" t="s">
        <v>7</v>
      </c>
      <c r="U8" s="500" t="s">
        <v>8</v>
      </c>
      <c r="V8" s="500" t="s">
        <v>9</v>
      </c>
      <c r="W8" s="500" t="s">
        <v>10</v>
      </c>
      <c r="X8" s="500" t="s">
        <v>11</v>
      </c>
      <c r="Y8" s="500" t="s">
        <v>12</v>
      </c>
      <c r="Z8" s="503" t="s">
        <v>1</v>
      </c>
      <c r="AA8" s="500" t="s">
        <v>2</v>
      </c>
      <c r="AB8" s="500" t="s">
        <v>3</v>
      </c>
      <c r="AC8" s="500" t="s">
        <v>4</v>
      </c>
      <c r="AD8" s="504" t="s">
        <v>5</v>
      </c>
      <c r="AE8" s="500" t="s">
        <v>6</v>
      </c>
      <c r="AF8" s="576" t="s">
        <v>7</v>
      </c>
      <c r="AG8" s="598" t="s">
        <v>8</v>
      </c>
      <c r="AH8" s="605" t="s">
        <v>264</v>
      </c>
      <c r="AI8" s="607" t="s">
        <v>10</v>
      </c>
      <c r="AJ8" s="610" t="s">
        <v>11</v>
      </c>
      <c r="AK8" s="617" t="s">
        <v>12</v>
      </c>
      <c r="AL8" s="620" t="s">
        <v>1</v>
      </c>
      <c r="AM8" s="650" t="s">
        <v>2</v>
      </c>
      <c r="AN8" s="651" t="s">
        <v>268</v>
      </c>
    </row>
    <row r="9" spans="1:43" x14ac:dyDescent="0.3">
      <c r="A9" s="67" t="s">
        <v>13</v>
      </c>
      <c r="B9" s="505">
        <f>SUM(B10,B18)</f>
        <v>144.62060300000002</v>
      </c>
      <c r="C9" s="506">
        <f>SUM(C10,C18)</f>
        <v>104.67353907692308</v>
      </c>
      <c r="D9" s="506">
        <f>SUM(D10,D18)</f>
        <v>73.130221384615382</v>
      </c>
      <c r="E9" s="506">
        <f t="shared" ref="E9:L9" si="0">SUM(E10,E18)</f>
        <v>70.591167307692302</v>
      </c>
      <c r="F9" s="506">
        <f t="shared" si="0"/>
        <v>328.72857700000003</v>
      </c>
      <c r="G9" s="506">
        <f t="shared" si="0"/>
        <v>236.66056599999999</v>
      </c>
      <c r="H9" s="506">
        <f t="shared" si="0"/>
        <v>105.72008599999999</v>
      </c>
      <c r="I9" s="506">
        <f t="shared" si="0"/>
        <v>44.259034999999997</v>
      </c>
      <c r="J9" s="506">
        <f t="shared" si="0"/>
        <v>33.392555999999999</v>
      </c>
      <c r="K9" s="506">
        <f t="shared" si="0"/>
        <v>43.894780000000004</v>
      </c>
      <c r="L9" s="506">
        <f t="shared" si="0"/>
        <v>223.97001025000003</v>
      </c>
      <c r="M9" s="506">
        <v>108.19999999999999</v>
      </c>
      <c r="N9" s="505">
        <f>SUM(N10,N18)</f>
        <v>48.252320000000005</v>
      </c>
      <c r="O9" s="506">
        <f t="shared" ref="O9:Y9" si="1">SUM(O10,O18)</f>
        <v>76.01288000000001</v>
      </c>
      <c r="P9" s="506">
        <f t="shared" si="1"/>
        <v>25.931539999999998</v>
      </c>
      <c r="Q9" s="506">
        <f t="shared" si="1"/>
        <v>11.473100000000002</v>
      </c>
      <c r="R9" s="506">
        <f t="shared" si="1"/>
        <v>165.42732000000001</v>
      </c>
      <c r="S9" s="506">
        <f t="shared" si="1"/>
        <v>400.38548000000003</v>
      </c>
      <c r="T9" s="506">
        <f t="shared" si="1"/>
        <v>204.84251</v>
      </c>
      <c r="U9" s="506">
        <f t="shared" si="1"/>
        <v>59.09216</v>
      </c>
      <c r="V9" s="506">
        <f t="shared" si="1"/>
        <v>82.815830000000005</v>
      </c>
      <c r="W9" s="506">
        <f t="shared" si="1"/>
        <v>72.942049999999995</v>
      </c>
      <c r="X9" s="506">
        <f t="shared" si="1"/>
        <v>235.27158</v>
      </c>
      <c r="Y9" s="522">
        <f t="shared" si="1"/>
        <v>422.66647999999998</v>
      </c>
      <c r="Z9" s="505">
        <f t="shared" ref="Z9:AK9" si="2">SUM(Z10,Z18)</f>
        <v>200.4</v>
      </c>
      <c r="AA9" s="506">
        <f t="shared" si="2"/>
        <v>116.41000000000001</v>
      </c>
      <c r="AB9" s="506">
        <f t="shared" si="2"/>
        <v>86.19</v>
      </c>
      <c r="AC9" s="506">
        <f t="shared" si="2"/>
        <v>125.32</v>
      </c>
      <c r="AD9" s="506">
        <f t="shared" si="2"/>
        <v>423.37</v>
      </c>
      <c r="AE9" s="506">
        <f t="shared" si="2"/>
        <v>258.89</v>
      </c>
      <c r="AF9" s="506">
        <f t="shared" si="2"/>
        <v>103.69</v>
      </c>
      <c r="AG9" s="506">
        <f t="shared" si="2"/>
        <v>46.61</v>
      </c>
      <c r="AH9" s="506">
        <f t="shared" si="2"/>
        <v>28.242999999999999</v>
      </c>
      <c r="AI9" s="506">
        <f t="shared" si="2"/>
        <v>31.099999999999998</v>
      </c>
      <c r="AJ9" s="506">
        <f t="shared" si="2"/>
        <v>273.25</v>
      </c>
      <c r="AK9" s="506">
        <f t="shared" si="2"/>
        <v>332.18</v>
      </c>
      <c r="AL9" s="505">
        <f>SUM(AL10,AL18)</f>
        <v>129.72</v>
      </c>
      <c r="AM9" s="506">
        <f t="shared" ref="AM9" si="3">SUM(AM10,AM18)</f>
        <v>52.69</v>
      </c>
      <c r="AN9" s="507">
        <f t="shared" ref="AN9:AN20" si="4">+IFERROR((AM9/AA9-1),"-")</f>
        <v>-0.547375655012456</v>
      </c>
      <c r="AO9" s="271"/>
      <c r="AP9" s="271"/>
      <c r="AQ9" s="122"/>
    </row>
    <row r="10" spans="1:43" x14ac:dyDescent="0.3">
      <c r="A10" s="68" t="s">
        <v>221</v>
      </c>
      <c r="B10" s="508">
        <f>SUM(B11:B12,B15)</f>
        <v>66.574404999999999</v>
      </c>
      <c r="C10" s="509">
        <f>SUM(C11:C12,C15)</f>
        <v>96.710181076923078</v>
      </c>
      <c r="D10" s="509">
        <f>SUM(D11:D12,D15)</f>
        <v>73.112271384615383</v>
      </c>
      <c r="E10" s="509">
        <f>SUM(E11:E12,E15)</f>
        <v>40.761441307692309</v>
      </c>
      <c r="F10" s="509">
        <f t="shared" ref="F10:L10" si="5">SUM(F11:F12,F15)</f>
        <v>38.362834999999997</v>
      </c>
      <c r="G10" s="509">
        <f t="shared" si="5"/>
        <v>54.343223999999999</v>
      </c>
      <c r="H10" s="509">
        <f t="shared" si="5"/>
        <v>51.129570999999991</v>
      </c>
      <c r="I10" s="509">
        <f t="shared" si="5"/>
        <v>43.421033999999999</v>
      </c>
      <c r="J10" s="509">
        <f t="shared" si="5"/>
        <v>33.375546</v>
      </c>
      <c r="K10" s="509">
        <f t="shared" si="5"/>
        <v>43.370490000000004</v>
      </c>
      <c r="L10" s="509">
        <f t="shared" si="5"/>
        <v>32.729214999999996</v>
      </c>
      <c r="M10" s="509">
        <v>28.43</v>
      </c>
      <c r="N10" s="508">
        <f>SUM(N11:N12,N15)</f>
        <v>46.879000000000005</v>
      </c>
      <c r="O10" s="509">
        <f t="shared" ref="O10:Y10" si="6">SUM(O11:O12,O15)</f>
        <v>76.007000000000005</v>
      </c>
      <c r="P10" s="509">
        <f t="shared" si="6"/>
        <v>25.930999999999997</v>
      </c>
      <c r="Q10" s="509">
        <f t="shared" si="6"/>
        <v>11.409000000000002</v>
      </c>
      <c r="R10" s="509">
        <f t="shared" si="6"/>
        <v>13.869</v>
      </c>
      <c r="S10" s="509">
        <f t="shared" si="6"/>
        <v>39.011000000000003</v>
      </c>
      <c r="T10" s="509">
        <f t="shared" si="6"/>
        <v>70.27600000000001</v>
      </c>
      <c r="U10" s="509">
        <f t="shared" si="6"/>
        <v>59.021999999999998</v>
      </c>
      <c r="V10" s="509">
        <f t="shared" si="6"/>
        <v>82.689000000000007</v>
      </c>
      <c r="W10" s="509">
        <f t="shared" si="6"/>
        <v>72.682999999999993</v>
      </c>
      <c r="X10" s="509">
        <f t="shared" si="6"/>
        <v>41.000999999999998</v>
      </c>
      <c r="Y10" s="523">
        <f t="shared" si="6"/>
        <v>48.414000000000001</v>
      </c>
      <c r="Z10" s="508">
        <f t="shared" ref="Z10:AK10" si="7">SUM(Z11:Z12,Z15)</f>
        <v>47.02</v>
      </c>
      <c r="AA10" s="509">
        <f t="shared" si="7"/>
        <v>107.64000000000001</v>
      </c>
      <c r="AB10" s="509">
        <f t="shared" si="7"/>
        <v>68.399999999999991</v>
      </c>
      <c r="AC10" s="509">
        <f t="shared" si="7"/>
        <v>44.8</v>
      </c>
      <c r="AD10" s="509">
        <f t="shared" si="7"/>
        <v>56.860000000000007</v>
      </c>
      <c r="AE10" s="509">
        <f t="shared" si="7"/>
        <v>57.62</v>
      </c>
      <c r="AF10" s="509">
        <f t="shared" si="7"/>
        <v>49.05</v>
      </c>
      <c r="AG10" s="509">
        <f t="shared" si="7"/>
        <v>45.99</v>
      </c>
      <c r="AH10" s="509">
        <f t="shared" si="7"/>
        <v>28.209999999999997</v>
      </c>
      <c r="AI10" s="509">
        <f t="shared" si="7"/>
        <v>30.81</v>
      </c>
      <c r="AJ10" s="509">
        <f t="shared" si="7"/>
        <v>38.22</v>
      </c>
      <c r="AK10" s="509">
        <f t="shared" si="7"/>
        <v>39.980000000000004</v>
      </c>
      <c r="AL10" s="508">
        <f>SUM(AL11:AL12,AL15)</f>
        <v>98.76</v>
      </c>
      <c r="AM10" s="509">
        <f t="shared" ref="AM10" si="8">SUM(AM11:AM12,AM15)</f>
        <v>42.19</v>
      </c>
      <c r="AN10" s="511">
        <f t="shared" si="4"/>
        <v>-0.60804533630620594</v>
      </c>
    </row>
    <row r="11" spans="1:43" x14ac:dyDescent="0.3">
      <c r="A11" s="69" t="s">
        <v>15</v>
      </c>
      <c r="B11" s="512">
        <v>7.0970000000000004</v>
      </c>
      <c r="C11" s="513">
        <v>9.4320000000000004</v>
      </c>
      <c r="D11" s="513">
        <v>9.1750000000000007</v>
      </c>
      <c r="E11" s="513">
        <v>6.5519999999999996</v>
      </c>
      <c r="F11" s="513">
        <v>6.21</v>
      </c>
      <c r="G11" s="513">
        <v>7.2590000000000003</v>
      </c>
      <c r="H11" s="513">
        <v>6.6779999999999999</v>
      </c>
      <c r="I11" s="513">
        <v>7.1529999999999996</v>
      </c>
      <c r="J11" s="513">
        <v>4.6050000000000004</v>
      </c>
      <c r="K11" s="513">
        <v>7.5170000000000003</v>
      </c>
      <c r="L11" s="513">
        <v>7.0830000000000002</v>
      </c>
      <c r="M11" s="513">
        <v>6.2290000000000001</v>
      </c>
      <c r="N11" s="512">
        <v>7.6360000000000001</v>
      </c>
      <c r="O11" s="513">
        <v>12.561999999999999</v>
      </c>
      <c r="P11" s="513">
        <v>7.75</v>
      </c>
      <c r="Q11" s="513">
        <v>5.32</v>
      </c>
      <c r="R11" s="513">
        <v>4.8879999999999999</v>
      </c>
      <c r="S11" s="513">
        <v>7.0839999999999996</v>
      </c>
      <c r="T11" s="513">
        <v>8.4730000000000008</v>
      </c>
      <c r="U11" s="513">
        <v>8.2669999999999995</v>
      </c>
      <c r="V11" s="513">
        <v>9.4499999999999993</v>
      </c>
      <c r="W11" s="513">
        <v>11.691000000000001</v>
      </c>
      <c r="X11" s="513">
        <v>8.0419999999999998</v>
      </c>
      <c r="Y11" s="524">
        <v>9.1989999999999998</v>
      </c>
      <c r="Z11" s="515">
        <v>8.5</v>
      </c>
      <c r="AA11" s="516">
        <v>13.4</v>
      </c>
      <c r="AB11" s="516">
        <v>11.35</v>
      </c>
      <c r="AC11" s="516">
        <v>6.96</v>
      </c>
      <c r="AD11" s="516">
        <v>8.6300000000000008</v>
      </c>
      <c r="AE11" s="516">
        <v>5.4</v>
      </c>
      <c r="AF11" s="516">
        <v>5.51</v>
      </c>
      <c r="AG11" s="516">
        <v>6.58</v>
      </c>
      <c r="AH11" s="516">
        <v>3.97</v>
      </c>
      <c r="AI11" s="516">
        <v>5.85</v>
      </c>
      <c r="AJ11" s="516">
        <v>10.95</v>
      </c>
      <c r="AK11" s="516">
        <v>7.39</v>
      </c>
      <c r="AL11" s="515">
        <v>12.06</v>
      </c>
      <c r="AM11" s="516">
        <v>9.1300000000000008</v>
      </c>
      <c r="AN11" s="514">
        <f t="shared" si="4"/>
        <v>-0.31865671641791038</v>
      </c>
    </row>
    <row r="12" spans="1:43" x14ac:dyDescent="0.3">
      <c r="A12" s="69" t="s">
        <v>16</v>
      </c>
      <c r="B12" s="515">
        <f>SUM(B13:B14)</f>
        <v>55.933</v>
      </c>
      <c r="C12" s="516">
        <f t="shared" ref="C12:L12" si="9">SUM(C13:C14)</f>
        <v>84.256</v>
      </c>
      <c r="D12" s="516">
        <f t="shared" si="9"/>
        <v>60.902000000000001</v>
      </c>
      <c r="E12" s="516">
        <f t="shared" si="9"/>
        <v>31.527999999999999</v>
      </c>
      <c r="F12" s="516">
        <f t="shared" si="9"/>
        <v>29.215999999999998</v>
      </c>
      <c r="G12" s="516">
        <f t="shared" si="9"/>
        <v>44.198</v>
      </c>
      <c r="H12" s="516">
        <f t="shared" si="9"/>
        <v>42.180999999999997</v>
      </c>
      <c r="I12" s="516">
        <f t="shared" si="9"/>
        <v>34.976999999999997</v>
      </c>
      <c r="J12" s="516">
        <f t="shared" si="9"/>
        <v>26.686</v>
      </c>
      <c r="K12" s="516">
        <f t="shared" si="9"/>
        <v>33.439</v>
      </c>
      <c r="L12" s="516">
        <f t="shared" si="9"/>
        <v>22.536999999999999</v>
      </c>
      <c r="M12" s="516">
        <v>19.64</v>
      </c>
      <c r="N12" s="515">
        <v>36.783999999999999</v>
      </c>
      <c r="O12" s="516">
        <v>60.232999999999997</v>
      </c>
      <c r="P12" s="516">
        <v>16.623999999999999</v>
      </c>
      <c r="Q12" s="516">
        <v>5.7220000000000004</v>
      </c>
      <c r="R12" s="516">
        <v>8.4030000000000005</v>
      </c>
      <c r="S12" s="516">
        <v>30.849</v>
      </c>
      <c r="T12" s="516">
        <v>58.588000000000001</v>
      </c>
      <c r="U12" s="516">
        <v>48.494</v>
      </c>
      <c r="V12" s="516">
        <v>69.903000000000006</v>
      </c>
      <c r="W12" s="516">
        <v>57.741999999999997</v>
      </c>
      <c r="X12" s="516">
        <v>29.626999999999999</v>
      </c>
      <c r="Y12" s="525">
        <v>36.572000000000003</v>
      </c>
      <c r="Z12" s="515">
        <f t="shared" ref="Z12:AE12" si="10">SUM(Z13:Z14)</f>
        <v>36.39</v>
      </c>
      <c r="AA12" s="516">
        <f t="shared" si="10"/>
        <v>91.87</v>
      </c>
      <c r="AB12" s="516">
        <f t="shared" si="10"/>
        <v>54.419999999999995</v>
      </c>
      <c r="AC12" s="516">
        <f t="shared" si="10"/>
        <v>35.559999999999995</v>
      </c>
      <c r="AD12" s="516">
        <f t="shared" si="10"/>
        <v>45.910000000000004</v>
      </c>
      <c r="AE12" s="516">
        <f t="shared" si="10"/>
        <v>50.19</v>
      </c>
      <c r="AF12" s="516">
        <f t="shared" ref="AF12:AM12" si="11">SUM(AF13:AF14)</f>
        <v>41.64</v>
      </c>
      <c r="AG12" s="516">
        <f t="shared" si="11"/>
        <v>37.17</v>
      </c>
      <c r="AH12" s="516">
        <f t="shared" si="11"/>
        <v>21.61</v>
      </c>
      <c r="AI12" s="516">
        <f t="shared" si="11"/>
        <v>23.19</v>
      </c>
      <c r="AJ12" s="516">
        <f t="shared" si="11"/>
        <v>25.05</v>
      </c>
      <c r="AK12" s="516">
        <f t="shared" si="11"/>
        <v>30.5</v>
      </c>
      <c r="AL12" s="515">
        <f t="shared" si="11"/>
        <v>85.02</v>
      </c>
      <c r="AM12" s="516">
        <f t="shared" si="11"/>
        <v>31.33</v>
      </c>
      <c r="AN12" s="514">
        <f t="shared" si="4"/>
        <v>-0.65897463807554157</v>
      </c>
    </row>
    <row r="13" spans="1:43" x14ac:dyDescent="0.3">
      <c r="A13" s="70" t="s">
        <v>17</v>
      </c>
      <c r="B13" s="512">
        <v>55.515999999999998</v>
      </c>
      <c r="C13" s="513">
        <v>83.834000000000003</v>
      </c>
      <c r="D13" s="513">
        <v>60.353000000000002</v>
      </c>
      <c r="E13" s="513">
        <v>31.013999999999999</v>
      </c>
      <c r="F13" s="513">
        <v>28.736999999999998</v>
      </c>
      <c r="G13" s="513">
        <v>43.8</v>
      </c>
      <c r="H13" s="513">
        <v>41.728999999999999</v>
      </c>
      <c r="I13" s="513">
        <v>34.402999999999999</v>
      </c>
      <c r="J13" s="513">
        <v>26.062000000000001</v>
      </c>
      <c r="K13" s="513">
        <v>33.002000000000002</v>
      </c>
      <c r="L13" s="513">
        <v>22.050999999999998</v>
      </c>
      <c r="M13" s="513">
        <v>19.178000000000001</v>
      </c>
      <c r="N13" s="512">
        <v>36.326999999999998</v>
      </c>
      <c r="O13" s="513">
        <v>59.813000000000002</v>
      </c>
      <c r="P13" s="513">
        <v>15.994</v>
      </c>
      <c r="Q13" s="513">
        <v>5.2679999999999998</v>
      </c>
      <c r="R13" s="513">
        <v>7.8319999999999999</v>
      </c>
      <c r="S13" s="513">
        <v>30.256</v>
      </c>
      <c r="T13" s="513">
        <v>57.984000000000002</v>
      </c>
      <c r="U13" s="513">
        <v>47.976999999999997</v>
      </c>
      <c r="V13" s="513">
        <v>69.412999999999997</v>
      </c>
      <c r="W13" s="513">
        <v>57.298999999999999</v>
      </c>
      <c r="X13" s="513">
        <v>29.184999999999999</v>
      </c>
      <c r="Y13" s="524">
        <v>36.143999999999998</v>
      </c>
      <c r="Z13" s="515">
        <v>35.75</v>
      </c>
      <c r="AA13" s="516">
        <v>91.12</v>
      </c>
      <c r="AB13" s="516">
        <v>53.87</v>
      </c>
      <c r="AC13" s="516">
        <v>34.9</v>
      </c>
      <c r="AD13" s="516">
        <v>45.35</v>
      </c>
      <c r="AE13" s="516">
        <v>49.69</v>
      </c>
      <c r="AF13" s="516">
        <v>41.15</v>
      </c>
      <c r="AG13" s="516">
        <v>36.79</v>
      </c>
      <c r="AH13" s="516">
        <v>21.12</v>
      </c>
      <c r="AI13" s="516">
        <v>22.66</v>
      </c>
      <c r="AJ13" s="516">
        <v>24.44</v>
      </c>
      <c r="AK13" s="516">
        <v>29.72</v>
      </c>
      <c r="AL13" s="515">
        <v>84.28</v>
      </c>
      <c r="AM13" s="516">
        <v>30.47</v>
      </c>
      <c r="AN13" s="514">
        <f t="shared" si="4"/>
        <v>-0.66560579455662872</v>
      </c>
    </row>
    <row r="14" spans="1:43" x14ac:dyDescent="0.3">
      <c r="A14" s="70" t="s">
        <v>18</v>
      </c>
      <c r="B14" s="512">
        <v>0.41699999999999998</v>
      </c>
      <c r="C14" s="513">
        <v>0.42199999999999999</v>
      </c>
      <c r="D14" s="513">
        <v>0.54900000000000004</v>
      </c>
      <c r="E14" s="513">
        <v>0.51400000000000001</v>
      </c>
      <c r="F14" s="513">
        <v>0.47899999999999998</v>
      </c>
      <c r="G14" s="513">
        <v>0.39800000000000002</v>
      </c>
      <c r="H14" s="513">
        <v>0.45200000000000001</v>
      </c>
      <c r="I14" s="513">
        <v>0.57399999999999995</v>
      </c>
      <c r="J14" s="513">
        <v>0.624</v>
      </c>
      <c r="K14" s="513">
        <v>0.437</v>
      </c>
      <c r="L14" s="513">
        <v>0.48599999999999999</v>
      </c>
      <c r="M14" s="513">
        <v>0.46400000000000002</v>
      </c>
      <c r="N14" s="512">
        <v>0.45700000000000002</v>
      </c>
      <c r="O14" s="513">
        <v>0.42</v>
      </c>
      <c r="P14" s="513">
        <v>0.63</v>
      </c>
      <c r="Q14" s="513">
        <v>0.45400000000000001</v>
      </c>
      <c r="R14" s="513">
        <v>0.57099999999999995</v>
      </c>
      <c r="S14" s="513">
        <v>0.59299999999999997</v>
      </c>
      <c r="T14" s="513">
        <v>0.60399999999999998</v>
      </c>
      <c r="U14" s="513">
        <v>0.51700000000000002</v>
      </c>
      <c r="V14" s="513">
        <v>0.49</v>
      </c>
      <c r="W14" s="513">
        <v>0.443</v>
      </c>
      <c r="X14" s="513">
        <v>0.442</v>
      </c>
      <c r="Y14" s="524">
        <v>0.42799999999999999</v>
      </c>
      <c r="Z14" s="515">
        <v>0.64</v>
      </c>
      <c r="AA14" s="516">
        <v>0.75</v>
      </c>
      <c r="AB14" s="516">
        <v>0.55000000000000004</v>
      </c>
      <c r="AC14" s="516">
        <v>0.66</v>
      </c>
      <c r="AD14" s="516">
        <v>0.56000000000000005</v>
      </c>
      <c r="AE14" s="516">
        <v>0.5</v>
      </c>
      <c r="AF14" s="516">
        <v>0.49</v>
      </c>
      <c r="AG14" s="516">
        <v>0.38</v>
      </c>
      <c r="AH14" s="516">
        <v>0.49</v>
      </c>
      <c r="AI14" s="516">
        <v>0.53</v>
      </c>
      <c r="AJ14" s="516">
        <v>0.61</v>
      </c>
      <c r="AK14" s="516">
        <v>0.78</v>
      </c>
      <c r="AL14" s="515">
        <v>0.74</v>
      </c>
      <c r="AM14" s="516">
        <v>0.86</v>
      </c>
      <c r="AN14" s="514">
        <f t="shared" si="4"/>
        <v>0.14666666666666672</v>
      </c>
    </row>
    <row r="15" spans="1:43" x14ac:dyDescent="0.3">
      <c r="A15" s="69" t="s">
        <v>19</v>
      </c>
      <c r="B15" s="515">
        <f>SUM(B16:B17)</f>
        <v>3.5444049999999998</v>
      </c>
      <c r="C15" s="516">
        <f t="shared" ref="C15:L15" si="12">SUM(C16:C17)</f>
        <v>3.022181076923077</v>
      </c>
      <c r="D15" s="516">
        <f t="shared" si="12"/>
        <v>3.0352713846153847</v>
      </c>
      <c r="E15" s="516">
        <f t="shared" si="12"/>
        <v>2.6814413076923076</v>
      </c>
      <c r="F15" s="516">
        <f t="shared" si="12"/>
        <v>2.9368349999999999</v>
      </c>
      <c r="G15" s="516">
        <f t="shared" si="12"/>
        <v>2.8862239999999999</v>
      </c>
      <c r="H15" s="516">
        <f t="shared" si="12"/>
        <v>2.2705709999999999</v>
      </c>
      <c r="I15" s="516">
        <f t="shared" si="12"/>
        <v>1.291034</v>
      </c>
      <c r="J15" s="516">
        <f t="shared" si="12"/>
        <v>2.084546</v>
      </c>
      <c r="K15" s="516">
        <f t="shared" si="12"/>
        <v>2.4144900000000002</v>
      </c>
      <c r="L15" s="516">
        <f t="shared" si="12"/>
        <v>3.1092149999999998</v>
      </c>
      <c r="M15" s="516">
        <v>2.56</v>
      </c>
      <c r="N15" s="515">
        <v>2.4590000000000001</v>
      </c>
      <c r="O15" s="516">
        <v>3.2120000000000002</v>
      </c>
      <c r="P15" s="516">
        <v>1.5569999999999999</v>
      </c>
      <c r="Q15" s="516">
        <v>0.36699999999999999</v>
      </c>
      <c r="R15" s="516">
        <v>0.57799999999999996</v>
      </c>
      <c r="S15" s="516">
        <v>1.0780000000000001</v>
      </c>
      <c r="T15" s="516">
        <v>3.2149999999999999</v>
      </c>
      <c r="U15" s="516">
        <v>2.2610000000000001</v>
      </c>
      <c r="V15" s="516">
        <v>3.3359999999999999</v>
      </c>
      <c r="W15" s="516">
        <v>3.25</v>
      </c>
      <c r="X15" s="516">
        <v>3.3319999999999999</v>
      </c>
      <c r="Y15" s="525">
        <v>2.6429999999999998</v>
      </c>
      <c r="Z15" s="515">
        <f t="shared" ref="Z15:AE15" si="13">SUM(Z16:Z17)</f>
        <v>2.13</v>
      </c>
      <c r="AA15" s="516">
        <f t="shared" si="13"/>
        <v>2.3699999999999997</v>
      </c>
      <c r="AB15" s="516">
        <f t="shared" si="13"/>
        <v>2.63</v>
      </c>
      <c r="AC15" s="516">
        <f t="shared" si="13"/>
        <v>2.2799999999999998</v>
      </c>
      <c r="AD15" s="516">
        <f t="shared" si="13"/>
        <v>2.3200000000000003</v>
      </c>
      <c r="AE15" s="516">
        <f t="shared" si="13"/>
        <v>2.0300000000000002</v>
      </c>
      <c r="AF15" s="516">
        <f t="shared" ref="AF15:AM15" si="14">SUM(AF16:AF17)</f>
        <v>1.9</v>
      </c>
      <c r="AG15" s="516">
        <f t="shared" si="14"/>
        <v>2.2400000000000002</v>
      </c>
      <c r="AH15" s="516">
        <f t="shared" si="14"/>
        <v>2.6300000000000003</v>
      </c>
      <c r="AI15" s="516">
        <f t="shared" si="14"/>
        <v>1.77</v>
      </c>
      <c r="AJ15" s="516">
        <f t="shared" si="14"/>
        <v>2.2200000000000002</v>
      </c>
      <c r="AK15" s="516">
        <f t="shared" si="14"/>
        <v>2.09</v>
      </c>
      <c r="AL15" s="515">
        <f t="shared" si="14"/>
        <v>1.6800000000000002</v>
      </c>
      <c r="AM15" s="516">
        <f t="shared" si="14"/>
        <v>1.73</v>
      </c>
      <c r="AN15" s="514">
        <f t="shared" si="4"/>
        <v>-0.27004219409282693</v>
      </c>
    </row>
    <row r="16" spans="1:43" x14ac:dyDescent="0.3">
      <c r="A16" s="70" t="s">
        <v>17</v>
      </c>
      <c r="B16" s="512">
        <v>3.5179999999999998</v>
      </c>
      <c r="C16" s="513">
        <v>2.9660000000000002</v>
      </c>
      <c r="D16" s="513">
        <v>2.9990000000000001</v>
      </c>
      <c r="E16" s="513">
        <v>2.6539999999999999</v>
      </c>
      <c r="F16" s="513">
        <v>2.8919999999999999</v>
      </c>
      <c r="G16" s="513">
        <v>2.82</v>
      </c>
      <c r="H16" s="513">
        <v>2.198</v>
      </c>
      <c r="I16" s="513">
        <v>1.1719999999999999</v>
      </c>
      <c r="J16" s="513">
        <v>1.9810000000000001</v>
      </c>
      <c r="K16" s="513">
        <v>2.2400000000000002</v>
      </c>
      <c r="L16" s="513">
        <v>3.0169999999999999</v>
      </c>
      <c r="M16" s="513">
        <v>2.4889999999999999</v>
      </c>
      <c r="N16" s="512">
        <v>2.3769999999999998</v>
      </c>
      <c r="O16" s="513">
        <v>3.1440000000000001</v>
      </c>
      <c r="P16" s="513">
        <v>1.478</v>
      </c>
      <c r="Q16" s="513">
        <v>0.33300000000000002</v>
      </c>
      <c r="R16" s="513">
        <v>0.50900000000000001</v>
      </c>
      <c r="S16" s="513">
        <v>0.95799999999999996</v>
      </c>
      <c r="T16" s="513">
        <v>3.0649999999999999</v>
      </c>
      <c r="U16" s="513">
        <v>2.085</v>
      </c>
      <c r="V16" s="513">
        <v>3.1440000000000001</v>
      </c>
      <c r="W16" s="513">
        <v>3.0339999999999998</v>
      </c>
      <c r="X16" s="513">
        <v>3.1949999999999998</v>
      </c>
      <c r="Y16" s="524">
        <v>2.5339999999999998</v>
      </c>
      <c r="Z16" s="515">
        <v>1.79</v>
      </c>
      <c r="AA16" s="516">
        <v>2.0099999999999998</v>
      </c>
      <c r="AB16" s="516">
        <v>2.25</v>
      </c>
      <c r="AC16" s="516">
        <v>1.88</v>
      </c>
      <c r="AD16" s="516">
        <v>1.82</v>
      </c>
      <c r="AE16" s="516">
        <v>1.58</v>
      </c>
      <c r="AF16" s="516">
        <v>1.52</v>
      </c>
      <c r="AG16" s="516">
        <v>1.83</v>
      </c>
      <c r="AH16" s="516">
        <v>2.2200000000000002</v>
      </c>
      <c r="AI16" s="516">
        <v>1.45</v>
      </c>
      <c r="AJ16" s="516">
        <v>1.86</v>
      </c>
      <c r="AK16" s="516">
        <v>1.68</v>
      </c>
      <c r="AL16" s="515">
        <v>1.3</v>
      </c>
      <c r="AM16" s="516">
        <v>1.37</v>
      </c>
      <c r="AN16" s="514">
        <f t="shared" si="4"/>
        <v>-0.31840796019900486</v>
      </c>
    </row>
    <row r="17" spans="1:41" x14ac:dyDescent="0.3">
      <c r="A17" s="70" t="s">
        <v>18</v>
      </c>
      <c r="B17" s="512">
        <v>2.6405000000000001E-2</v>
      </c>
      <c r="C17" s="513">
        <v>5.6181076923076903E-2</v>
      </c>
      <c r="D17" s="513">
        <v>3.6271384615384601E-2</v>
      </c>
      <c r="E17" s="513">
        <v>2.7441307692307699E-2</v>
      </c>
      <c r="F17" s="513">
        <v>4.4835E-2</v>
      </c>
      <c r="G17" s="513">
        <v>6.6224000000000005E-2</v>
      </c>
      <c r="H17" s="513">
        <v>7.2570999999999997E-2</v>
      </c>
      <c r="I17" s="513">
        <v>0.119034</v>
      </c>
      <c r="J17" s="513">
        <v>0.10354600000000001</v>
      </c>
      <c r="K17" s="513">
        <v>0.17449000000000001</v>
      </c>
      <c r="L17" s="513">
        <v>9.2215000000000005E-2</v>
      </c>
      <c r="M17" s="513">
        <v>7.4897499999999992E-2</v>
      </c>
      <c r="N17" s="512">
        <v>8.2000000000000003E-2</v>
      </c>
      <c r="O17" s="513">
        <v>6.8000000000000005E-2</v>
      </c>
      <c r="P17" s="513">
        <v>7.9000000000000001E-2</v>
      </c>
      <c r="Q17" s="513">
        <v>3.4000000000000002E-2</v>
      </c>
      <c r="R17" s="513">
        <v>6.9000000000000006E-2</v>
      </c>
      <c r="S17" s="513">
        <v>0.12</v>
      </c>
      <c r="T17" s="513">
        <v>0.15</v>
      </c>
      <c r="U17" s="513">
        <v>0.17599999999999999</v>
      </c>
      <c r="V17" s="513">
        <v>0.192</v>
      </c>
      <c r="W17" s="513">
        <v>0.216</v>
      </c>
      <c r="X17" s="513">
        <v>0.13700000000000001</v>
      </c>
      <c r="Y17" s="524">
        <v>0.109</v>
      </c>
      <c r="Z17" s="515">
        <v>0.34</v>
      </c>
      <c r="AA17" s="516">
        <v>0.36</v>
      </c>
      <c r="AB17" s="516">
        <v>0.38</v>
      </c>
      <c r="AC17" s="516">
        <v>0.4</v>
      </c>
      <c r="AD17" s="516">
        <v>0.5</v>
      </c>
      <c r="AE17" s="516">
        <v>0.45</v>
      </c>
      <c r="AF17" s="516">
        <v>0.38</v>
      </c>
      <c r="AG17" s="516">
        <v>0.41</v>
      </c>
      <c r="AH17" s="516">
        <v>0.41</v>
      </c>
      <c r="AI17" s="516">
        <v>0.32</v>
      </c>
      <c r="AJ17" s="516">
        <v>0.36</v>
      </c>
      <c r="AK17" s="516">
        <v>0.41</v>
      </c>
      <c r="AL17" s="515">
        <v>0.38</v>
      </c>
      <c r="AM17" s="516">
        <v>0.36</v>
      </c>
      <c r="AN17" s="514">
        <f t="shared" si="4"/>
        <v>0</v>
      </c>
    </row>
    <row r="18" spans="1:41" x14ac:dyDescent="0.3">
      <c r="A18" s="68" t="s">
        <v>222</v>
      </c>
      <c r="B18" s="517">
        <f t="shared" ref="B18:L18" si="15">SUM(B19:B20)</f>
        <v>78.046198000000004</v>
      </c>
      <c r="C18" s="518">
        <f t="shared" si="15"/>
        <v>7.9633579999999995</v>
      </c>
      <c r="D18" s="518">
        <f t="shared" si="15"/>
        <v>1.7950000000000001E-2</v>
      </c>
      <c r="E18" s="518">
        <f t="shared" si="15"/>
        <v>29.829726000000001</v>
      </c>
      <c r="F18" s="518">
        <f t="shared" si="15"/>
        <v>290.36574200000001</v>
      </c>
      <c r="G18" s="518">
        <f t="shared" si="15"/>
        <v>182.317342</v>
      </c>
      <c r="H18" s="518">
        <f t="shared" si="15"/>
        <v>54.590515000000003</v>
      </c>
      <c r="I18" s="518">
        <f t="shared" si="15"/>
        <v>0.838001</v>
      </c>
      <c r="J18" s="518">
        <f t="shared" si="15"/>
        <v>1.7010000000000004E-2</v>
      </c>
      <c r="K18" s="518">
        <f t="shared" si="15"/>
        <v>0.52429000000000003</v>
      </c>
      <c r="L18" s="518">
        <f t="shared" si="15"/>
        <v>191.24079525000002</v>
      </c>
      <c r="M18" s="518">
        <v>79.77</v>
      </c>
      <c r="N18" s="517">
        <f>SUM(N19:N20)</f>
        <v>1.3733200000000001</v>
      </c>
      <c r="O18" s="518">
        <f>SUM(O19:O20)</f>
        <v>5.8799999999999998E-3</v>
      </c>
      <c r="P18" s="518">
        <f t="shared" ref="P18:Y18" si="16">SUM(P19:P20)</f>
        <v>5.4000000000000001E-4</v>
      </c>
      <c r="Q18" s="518">
        <f t="shared" si="16"/>
        <v>6.4100000000000004E-2</v>
      </c>
      <c r="R18" s="518">
        <f t="shared" si="16"/>
        <v>151.55832000000001</v>
      </c>
      <c r="S18" s="518">
        <f t="shared" si="16"/>
        <v>361.37448000000001</v>
      </c>
      <c r="T18" s="518">
        <f t="shared" si="16"/>
        <v>134.56650999999999</v>
      </c>
      <c r="U18" s="518">
        <f t="shared" si="16"/>
        <v>7.016E-2</v>
      </c>
      <c r="V18" s="518">
        <f t="shared" si="16"/>
        <v>0.12683</v>
      </c>
      <c r="W18" s="518">
        <f t="shared" si="16"/>
        <v>0.25905</v>
      </c>
      <c r="X18" s="518">
        <f t="shared" si="16"/>
        <v>194.27058</v>
      </c>
      <c r="Y18" s="526">
        <f t="shared" si="16"/>
        <v>374.25247999999999</v>
      </c>
      <c r="Z18" s="517">
        <f t="shared" ref="Z18:AE18" si="17">SUM(Z19:Z20)</f>
        <v>153.38</v>
      </c>
      <c r="AA18" s="518">
        <f t="shared" si="17"/>
        <v>8.77</v>
      </c>
      <c r="AB18" s="518">
        <f t="shared" si="17"/>
        <v>17.79</v>
      </c>
      <c r="AC18" s="518">
        <f t="shared" si="17"/>
        <v>80.52</v>
      </c>
      <c r="AD18" s="518">
        <f t="shared" si="17"/>
        <v>366.51</v>
      </c>
      <c r="AE18" s="518">
        <f t="shared" si="17"/>
        <v>201.26999999999998</v>
      </c>
      <c r="AF18" s="518">
        <f t="shared" ref="AF18:AM18" si="18">SUM(AF19:AF20)</f>
        <v>54.64</v>
      </c>
      <c r="AG18" s="518">
        <f t="shared" si="18"/>
        <v>0.62</v>
      </c>
      <c r="AH18" s="518">
        <f t="shared" si="18"/>
        <v>3.3000000000000002E-2</v>
      </c>
      <c r="AI18" s="518">
        <f t="shared" si="18"/>
        <v>0.29000000000000004</v>
      </c>
      <c r="AJ18" s="518">
        <f t="shared" si="18"/>
        <v>235.03</v>
      </c>
      <c r="AK18" s="518">
        <f t="shared" si="18"/>
        <v>292.2</v>
      </c>
      <c r="AL18" s="517">
        <f t="shared" si="18"/>
        <v>30.96</v>
      </c>
      <c r="AM18" s="518">
        <f t="shared" si="18"/>
        <v>10.5</v>
      </c>
      <c r="AN18" s="511">
        <f t="shared" si="4"/>
        <v>0.19726339794754844</v>
      </c>
    </row>
    <row r="19" spans="1:41" x14ac:dyDescent="0.3">
      <c r="A19" s="69" t="s">
        <v>105</v>
      </c>
      <c r="B19" s="512">
        <v>69.890928000000002</v>
      </c>
      <c r="C19" s="513">
        <v>7.7566899999999999</v>
      </c>
      <c r="D19" s="513">
        <v>0</v>
      </c>
      <c r="E19" s="513">
        <v>25.140040000000003</v>
      </c>
      <c r="F19" s="513">
        <v>252.41031899999999</v>
      </c>
      <c r="G19" s="513">
        <v>161.56144</v>
      </c>
      <c r="H19" s="513">
        <v>47.293355000000005</v>
      </c>
      <c r="I19" s="513">
        <v>0.79501999999999995</v>
      </c>
      <c r="J19" s="513">
        <v>1.6370000000000003E-2</v>
      </c>
      <c r="K19" s="513">
        <v>0.51024000000000003</v>
      </c>
      <c r="L19" s="513">
        <v>170.83755625000001</v>
      </c>
      <c r="M19" s="513">
        <v>74.317813000000001</v>
      </c>
      <c r="N19" s="512">
        <v>1.3144100000000001</v>
      </c>
      <c r="O19" s="513">
        <v>5.5999999999999999E-3</v>
      </c>
      <c r="P19" s="513">
        <v>5.4000000000000001E-4</v>
      </c>
      <c r="Q19" s="513">
        <v>5.9920000000000001E-2</v>
      </c>
      <c r="R19" s="513">
        <v>132.02509000000001</v>
      </c>
      <c r="S19" s="513">
        <v>320.05939000000001</v>
      </c>
      <c r="T19" s="513">
        <v>121.98564999999999</v>
      </c>
      <c r="U19" s="513">
        <v>6.8229999999999999E-2</v>
      </c>
      <c r="V19" s="513">
        <v>0.12293000000000001</v>
      </c>
      <c r="W19" s="513">
        <v>0.25192999999999999</v>
      </c>
      <c r="X19" s="513">
        <v>173.58070000000001</v>
      </c>
      <c r="Y19" s="524">
        <v>299.03939000000003</v>
      </c>
      <c r="Z19" s="515">
        <v>127.5</v>
      </c>
      <c r="AA19" s="516">
        <v>8.15</v>
      </c>
      <c r="AB19" s="516">
        <v>16.47</v>
      </c>
      <c r="AC19" s="516">
        <v>69.41</v>
      </c>
      <c r="AD19" s="516">
        <v>319.04000000000002</v>
      </c>
      <c r="AE19" s="516">
        <v>174.79</v>
      </c>
      <c r="AF19" s="516">
        <v>48.53</v>
      </c>
      <c r="AG19" s="516">
        <v>0.57999999999999996</v>
      </c>
      <c r="AH19" s="516">
        <v>0.03</v>
      </c>
      <c r="AI19" s="516">
        <v>0.26</v>
      </c>
      <c r="AJ19" s="516">
        <v>221.16</v>
      </c>
      <c r="AK19" s="516">
        <v>265.14</v>
      </c>
      <c r="AL19" s="515">
        <v>28.09</v>
      </c>
      <c r="AM19" s="516">
        <v>9.89</v>
      </c>
      <c r="AN19" s="514">
        <f t="shared" si="4"/>
        <v>0.21349693251533752</v>
      </c>
    </row>
    <row r="20" spans="1:41" x14ac:dyDescent="0.3">
      <c r="A20" s="71" t="s">
        <v>106</v>
      </c>
      <c r="B20" s="519">
        <v>8.1552699999999998</v>
      </c>
      <c r="C20" s="520">
        <v>0.20666800000000002</v>
      </c>
      <c r="D20" s="520">
        <v>1.7950000000000001E-2</v>
      </c>
      <c r="E20" s="520">
        <v>4.689686</v>
      </c>
      <c r="F20" s="520">
        <v>37.955423000000003</v>
      </c>
      <c r="G20" s="520">
        <v>20.755901999999999</v>
      </c>
      <c r="H20" s="520">
        <v>7.2971599999999999</v>
      </c>
      <c r="I20" s="520">
        <v>4.2980999999999998E-2</v>
      </c>
      <c r="J20" s="520">
        <v>6.4000000000000005E-4</v>
      </c>
      <c r="K20" s="520">
        <v>1.405E-2</v>
      </c>
      <c r="L20" s="520">
        <v>20.403239000000003</v>
      </c>
      <c r="M20" s="520">
        <v>5.4690649999999996</v>
      </c>
      <c r="N20" s="519">
        <v>5.8909999999999997E-2</v>
      </c>
      <c r="O20" s="520">
        <v>2.8000000000000003E-4</v>
      </c>
      <c r="P20" s="520">
        <v>0</v>
      </c>
      <c r="Q20" s="520">
        <v>4.1799999999999997E-3</v>
      </c>
      <c r="R20" s="520">
        <v>19.53323</v>
      </c>
      <c r="S20" s="520">
        <v>41.315089999999998</v>
      </c>
      <c r="T20" s="520">
        <v>12.580860000000001</v>
      </c>
      <c r="U20" s="520">
        <v>1.9299999999999999E-3</v>
      </c>
      <c r="V20" s="520">
        <v>3.8999999999999998E-3</v>
      </c>
      <c r="W20" s="520">
        <v>7.1200000000000005E-3</v>
      </c>
      <c r="X20" s="520">
        <v>20.689880000000002</v>
      </c>
      <c r="Y20" s="527">
        <v>75.213089999999994</v>
      </c>
      <c r="Z20" s="528">
        <v>25.88</v>
      </c>
      <c r="AA20" s="521">
        <v>0.62</v>
      </c>
      <c r="AB20" s="521">
        <v>1.32</v>
      </c>
      <c r="AC20" s="521">
        <v>11.11</v>
      </c>
      <c r="AD20" s="521">
        <v>47.47</v>
      </c>
      <c r="AE20" s="521">
        <v>26.48</v>
      </c>
      <c r="AF20" s="521">
        <v>6.11</v>
      </c>
      <c r="AG20" s="521">
        <v>0.04</v>
      </c>
      <c r="AH20" s="521">
        <v>3.0000000000000001E-3</v>
      </c>
      <c r="AI20" s="521">
        <v>0.03</v>
      </c>
      <c r="AJ20" s="521">
        <v>13.87</v>
      </c>
      <c r="AK20" s="521">
        <v>27.06</v>
      </c>
      <c r="AL20" s="528">
        <v>2.87</v>
      </c>
      <c r="AM20" s="521">
        <v>0.61</v>
      </c>
      <c r="AN20" s="529">
        <f t="shared" si="4"/>
        <v>-1.6129032258064502E-2</v>
      </c>
      <c r="AO20" s="16"/>
    </row>
    <row r="21" spans="1:41" x14ac:dyDescent="0.3">
      <c r="A21" s="1" t="s">
        <v>23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AN21" s="276"/>
    </row>
    <row r="22" spans="1:41" x14ac:dyDescent="0.3">
      <c r="A22" s="1" t="s">
        <v>24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AN22" s="276"/>
    </row>
    <row r="23" spans="1:41" x14ac:dyDescent="0.3">
      <c r="A23" s="2" t="s">
        <v>198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AN23" s="276"/>
    </row>
    <row r="24" spans="1:41" x14ac:dyDescent="0.3">
      <c r="B24" s="248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</row>
    <row r="25" spans="1:41" x14ac:dyDescent="0.3"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</row>
    <row r="26" spans="1:41" x14ac:dyDescent="0.3"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</row>
    <row r="27" spans="1:41" x14ac:dyDescent="0.3"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</row>
    <row r="28" spans="1:41" x14ac:dyDescent="0.3"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</row>
    <row r="29" spans="1:41" x14ac:dyDescent="0.3"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</row>
    <row r="30" spans="1:41" x14ac:dyDescent="0.3"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</row>
    <row r="31" spans="1:41" x14ac:dyDescent="0.3"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</row>
    <row r="32" spans="1:41" x14ac:dyDescent="0.3"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</row>
    <row r="33" spans="2:39" x14ac:dyDescent="0.3"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</row>
    <row r="34" spans="2:39" x14ac:dyDescent="0.3"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G34" s="155"/>
      <c r="AH34" s="155"/>
      <c r="AI34" s="155"/>
      <c r="AJ34" s="155"/>
      <c r="AK34" s="155"/>
      <c r="AL34" s="155"/>
      <c r="AM34" s="155"/>
    </row>
    <row r="35" spans="2:39" x14ac:dyDescent="0.3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</row>
    <row r="36" spans="2:39" x14ac:dyDescent="0.3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</row>
    <row r="37" spans="2:39" x14ac:dyDescent="0.3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</row>
  </sheetData>
  <mergeCells count="5">
    <mergeCell ref="A7:A8"/>
    <mergeCell ref="B7:M7"/>
    <mergeCell ref="N7:Y7"/>
    <mergeCell ref="Z7:AK7"/>
    <mergeCell ref="AL7:AN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P56"/>
  <sheetViews>
    <sheetView showGridLines="0" zoomScale="80" zoomScaleNormal="80" workbookViewId="0">
      <pane xSplit="1" ySplit="7" topLeftCell="AA8" activePane="bottomRight" state="frozen"/>
      <selection activeCell="AD14" sqref="AD14"/>
      <selection pane="topRight" activeCell="AD14" sqref="AD14"/>
      <selection pane="bottomLeft" activeCell="AD14" sqref="AD14"/>
      <selection pane="bottomRight" activeCell="AP22" sqref="AP22"/>
    </sheetView>
  </sheetViews>
  <sheetFormatPr baseColWidth="10" defaultRowHeight="14.4" x14ac:dyDescent="0.3"/>
  <cols>
    <col min="1" max="1" width="12.5546875" customWidth="1"/>
    <col min="2" max="19" width="11.5546875" style="169" customWidth="1"/>
    <col min="20" max="21" width="11.5546875" style="274" customWidth="1"/>
    <col min="22" max="39" width="11.5546875" style="276" customWidth="1"/>
    <col min="40" max="40" width="11.5546875" customWidth="1"/>
    <col min="42" max="42" width="14" bestFit="1" customWidth="1"/>
  </cols>
  <sheetData>
    <row r="1" spans="1:41" x14ac:dyDescent="0.3">
      <c r="A1" s="22" t="s">
        <v>191</v>
      </c>
    </row>
    <row r="2" spans="1:41" x14ac:dyDescent="0.3">
      <c r="A2" s="22"/>
    </row>
    <row r="3" spans="1:41" x14ac:dyDescent="0.3">
      <c r="A3" s="11" t="s">
        <v>107</v>
      </c>
    </row>
    <row r="4" spans="1:41" x14ac:dyDescent="0.3">
      <c r="A4" s="36" t="s">
        <v>239</v>
      </c>
    </row>
    <row r="5" spans="1:41" x14ac:dyDescent="0.3">
      <c r="A5" s="36" t="s">
        <v>203</v>
      </c>
    </row>
    <row r="6" spans="1:41" x14ac:dyDescent="0.3">
      <c r="A6" s="698" t="s">
        <v>26</v>
      </c>
      <c r="B6" s="662">
        <v>2019</v>
      </c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4"/>
      <c r="N6" s="662">
        <v>2020</v>
      </c>
      <c r="O6" s="663"/>
      <c r="P6" s="663"/>
      <c r="Q6" s="663"/>
      <c r="R6" s="663"/>
      <c r="S6" s="663"/>
      <c r="T6" s="663"/>
      <c r="U6" s="663"/>
      <c r="V6" s="663"/>
      <c r="W6" s="663"/>
      <c r="X6" s="663"/>
      <c r="Y6" s="663"/>
      <c r="Z6" s="682">
        <v>2021</v>
      </c>
      <c r="AA6" s="683"/>
      <c r="AB6" s="683"/>
      <c r="AC6" s="683"/>
      <c r="AD6" s="683"/>
      <c r="AE6" s="683"/>
      <c r="AF6" s="683"/>
      <c r="AG6" s="683"/>
      <c r="AH6" s="683"/>
      <c r="AI6" s="683"/>
      <c r="AJ6" s="683"/>
      <c r="AK6" s="683"/>
      <c r="AL6" s="682">
        <v>2022</v>
      </c>
      <c r="AM6" s="683"/>
      <c r="AN6" s="684"/>
    </row>
    <row r="7" spans="1:41" ht="25.2" x14ac:dyDescent="0.3">
      <c r="A7" s="699"/>
      <c r="B7" s="306" t="s">
        <v>1</v>
      </c>
      <c r="C7" s="307" t="s">
        <v>2</v>
      </c>
      <c r="D7" s="306" t="s">
        <v>3</v>
      </c>
      <c r="E7" s="307" t="s">
        <v>4</v>
      </c>
      <c r="F7" s="241" t="s">
        <v>5</v>
      </c>
      <c r="G7" s="306" t="s">
        <v>6</v>
      </c>
      <c r="H7" s="306" t="s">
        <v>7</v>
      </c>
      <c r="I7" s="306" t="s">
        <v>8</v>
      </c>
      <c r="J7" s="306" t="s">
        <v>9</v>
      </c>
      <c r="K7" s="306" t="s">
        <v>10</v>
      </c>
      <c r="L7" s="306" t="s">
        <v>11</v>
      </c>
      <c r="M7" s="306" t="s">
        <v>12</v>
      </c>
      <c r="N7" s="409" t="s">
        <v>1</v>
      </c>
      <c r="O7" s="410" t="s">
        <v>2</v>
      </c>
      <c r="P7" s="409" t="s">
        <v>3</v>
      </c>
      <c r="Q7" s="410" t="s">
        <v>4</v>
      </c>
      <c r="R7" s="241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76" t="s">
        <v>7</v>
      </c>
      <c r="AG7" s="598" t="s">
        <v>8</v>
      </c>
      <c r="AH7" s="605" t="s">
        <v>264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2" t="s">
        <v>2</v>
      </c>
      <c r="AN7" s="653" t="s">
        <v>268</v>
      </c>
    </row>
    <row r="8" spans="1:41" x14ac:dyDescent="0.3">
      <c r="A8" s="343" t="s">
        <v>13</v>
      </c>
      <c r="B8" s="335">
        <f t="shared" ref="B8:Y8" si="0">SUM(B9:B32)</f>
        <v>69890.928</v>
      </c>
      <c r="C8" s="335">
        <f t="shared" si="0"/>
        <v>7756.6900000000005</v>
      </c>
      <c r="D8" s="335">
        <f t="shared" si="0"/>
        <v>0</v>
      </c>
      <c r="E8" s="335">
        <f t="shared" si="0"/>
        <v>25140.040000000005</v>
      </c>
      <c r="F8" s="335">
        <f t="shared" si="0"/>
        <v>252410.31900000002</v>
      </c>
      <c r="G8" s="335">
        <f t="shared" si="0"/>
        <v>161561.44000000003</v>
      </c>
      <c r="H8" s="335">
        <f t="shared" si="0"/>
        <v>47293.354999999996</v>
      </c>
      <c r="I8" s="335">
        <f t="shared" si="0"/>
        <v>795.02</v>
      </c>
      <c r="J8" s="335">
        <f t="shared" si="0"/>
        <v>16.37</v>
      </c>
      <c r="K8" s="335">
        <f t="shared" si="0"/>
        <v>510.24</v>
      </c>
      <c r="L8" s="335">
        <f t="shared" si="0"/>
        <v>170837.55624999999</v>
      </c>
      <c r="M8" s="335">
        <f t="shared" si="0"/>
        <v>74317.813000000009</v>
      </c>
      <c r="N8" s="335">
        <f t="shared" si="0"/>
        <v>1314.4134152307711</v>
      </c>
      <c r="O8" s="335">
        <f t="shared" si="0"/>
        <v>5.6001375428887599</v>
      </c>
      <c r="P8" s="335">
        <f t="shared" si="0"/>
        <v>0.54121673101761603</v>
      </c>
      <c r="Q8" s="335">
        <f t="shared" si="0"/>
        <v>59.922167576567688</v>
      </c>
      <c r="R8" s="335">
        <f t="shared" si="0"/>
        <v>132025.5942382807</v>
      </c>
      <c r="S8" s="335">
        <f t="shared" si="0"/>
        <v>320059.39173262758</v>
      </c>
      <c r="T8" s="335">
        <f t="shared" si="0"/>
        <v>121985.65241409768</v>
      </c>
      <c r="U8" s="335">
        <f t="shared" si="0"/>
        <v>68.234003656307124</v>
      </c>
      <c r="V8" s="335">
        <f t="shared" si="0"/>
        <v>122.9269120462604</v>
      </c>
      <c r="W8" s="335">
        <f t="shared" si="0"/>
        <v>251.9279004798901</v>
      </c>
      <c r="X8" s="335">
        <f t="shared" si="0"/>
        <v>173580.70250412959</v>
      </c>
      <c r="Y8" s="335">
        <f t="shared" si="0"/>
        <v>299039.38664042315</v>
      </c>
      <c r="Z8" s="530">
        <f t="shared" ref="Z8:AF8" si="1">SUM(Z9:Z32)</f>
        <v>127500.56</v>
      </c>
      <c r="AA8" s="531">
        <f t="shared" si="1"/>
        <v>8146.97</v>
      </c>
      <c r="AB8" s="531">
        <f t="shared" si="1"/>
        <v>16467.27</v>
      </c>
      <c r="AC8" s="531">
        <f t="shared" si="1"/>
        <v>69410.559999999983</v>
      </c>
      <c r="AD8" s="531">
        <f t="shared" si="1"/>
        <v>319043.68</v>
      </c>
      <c r="AE8" s="531">
        <f t="shared" si="1"/>
        <v>174789.31000000003</v>
      </c>
      <c r="AF8" s="531">
        <f t="shared" si="1"/>
        <v>48532.220000000016</v>
      </c>
      <c r="AG8" s="531">
        <f t="shared" ref="AG8:AL8" si="2">SUM(AG9:AG32)</f>
        <v>577.09999999999991</v>
      </c>
      <c r="AH8" s="531">
        <f t="shared" si="2"/>
        <v>28.06</v>
      </c>
      <c r="AI8" s="531">
        <f t="shared" si="2"/>
        <v>262.88</v>
      </c>
      <c r="AJ8" s="531">
        <f t="shared" si="2"/>
        <v>221155.36</v>
      </c>
      <c r="AK8" s="531">
        <f t="shared" si="2"/>
        <v>265137.92999999993</v>
      </c>
      <c r="AL8" s="530">
        <f t="shared" si="2"/>
        <v>28093.950000000004</v>
      </c>
      <c r="AM8" s="531">
        <f>SUM(AM9:AM32)</f>
        <v>9894.24</v>
      </c>
      <c r="AN8" s="390">
        <f t="shared" ref="AN8:AN32" si="3">+IFERROR((AM8/AA8-1),"-")</f>
        <v>0.21446869204133545</v>
      </c>
      <c r="AO8" s="274"/>
    </row>
    <row r="9" spans="1:41" x14ac:dyDescent="0.3">
      <c r="A9" s="77" t="s">
        <v>60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2.85</v>
      </c>
      <c r="L9" s="14">
        <v>0</v>
      </c>
      <c r="M9" s="287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3.1340036563071298</v>
      </c>
      <c r="V9" s="14">
        <v>0.35</v>
      </c>
      <c r="W9" s="14">
        <v>3.0149908592321801</v>
      </c>
      <c r="X9" s="14">
        <v>0</v>
      </c>
      <c r="Y9" s="14">
        <v>13.3</v>
      </c>
      <c r="Z9" s="81">
        <v>0</v>
      </c>
      <c r="AA9" s="21">
        <v>9.5399999999999991</v>
      </c>
      <c r="AB9" s="21">
        <v>0.6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81">
        <v>0</v>
      </c>
      <c r="AM9" s="21">
        <v>0</v>
      </c>
      <c r="AN9" s="320">
        <f t="shared" si="3"/>
        <v>-1</v>
      </c>
      <c r="AO9" s="274"/>
    </row>
    <row r="10" spans="1:41" x14ac:dyDescent="0.3">
      <c r="A10" s="77" t="s">
        <v>61</v>
      </c>
      <c r="B10" s="74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30">
        <v>0</v>
      </c>
      <c r="N10" s="74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168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81">
        <v>0</v>
      </c>
      <c r="AM10" s="21">
        <v>0</v>
      </c>
      <c r="AN10" s="320" t="str">
        <f t="shared" si="3"/>
        <v>-</v>
      </c>
      <c r="AO10" s="274"/>
    </row>
    <row r="11" spans="1:41" s="276" customFormat="1" x14ac:dyDescent="0.3">
      <c r="A11" s="77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26.350000000034925</v>
      </c>
      <c r="M11" s="330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168">
        <v>0</v>
      </c>
      <c r="Z11" s="81">
        <v>0</v>
      </c>
      <c r="AA11" s="21">
        <v>45.64</v>
      </c>
      <c r="AB11" s="21">
        <v>12.85</v>
      </c>
      <c r="AC11" s="21">
        <v>0</v>
      </c>
      <c r="AD11" s="21">
        <v>0</v>
      </c>
      <c r="AE11" s="21">
        <v>4.38</v>
      </c>
      <c r="AF11" s="21">
        <v>6.55</v>
      </c>
      <c r="AG11" s="21">
        <v>8.2799999999999994</v>
      </c>
      <c r="AH11" s="21">
        <v>3.14</v>
      </c>
      <c r="AI11" s="21">
        <v>0</v>
      </c>
      <c r="AJ11" s="21">
        <v>7.29</v>
      </c>
      <c r="AK11" s="21">
        <v>6.23</v>
      </c>
      <c r="AL11" s="81">
        <v>60.44</v>
      </c>
      <c r="AM11" s="21">
        <v>23.34</v>
      </c>
      <c r="AN11" s="320">
        <f t="shared" si="3"/>
        <v>-0.48860648553900088</v>
      </c>
    </row>
    <row r="12" spans="1:41" x14ac:dyDescent="0.3">
      <c r="A12" s="77" t="s">
        <v>86</v>
      </c>
      <c r="B12" s="14">
        <v>0</v>
      </c>
      <c r="C12" s="14">
        <v>0</v>
      </c>
      <c r="D12" s="14">
        <v>0</v>
      </c>
      <c r="E12" s="14">
        <v>364.67500000000001</v>
      </c>
      <c r="F12" s="14">
        <v>6275.7209999999995</v>
      </c>
      <c r="G12" s="14">
        <v>14434.75</v>
      </c>
      <c r="H12" s="14">
        <v>9632.8249999999989</v>
      </c>
      <c r="I12" s="14">
        <v>0</v>
      </c>
      <c r="J12" s="14">
        <v>0</v>
      </c>
      <c r="K12" s="14">
        <v>0</v>
      </c>
      <c r="L12" s="14">
        <v>760.52</v>
      </c>
      <c r="M12" s="287">
        <v>1826.2809999999999</v>
      </c>
      <c r="N12" s="14">
        <v>119.68</v>
      </c>
      <c r="O12" s="14">
        <v>0</v>
      </c>
      <c r="P12" s="14">
        <v>0</v>
      </c>
      <c r="Q12" s="14">
        <v>23</v>
      </c>
      <c r="R12" s="14">
        <v>33.75</v>
      </c>
      <c r="S12" s="14">
        <v>14334.975</v>
      </c>
      <c r="T12" s="14">
        <v>10366.740000000002</v>
      </c>
      <c r="U12" s="14">
        <v>0</v>
      </c>
      <c r="V12" s="14">
        <v>33.1740733546618</v>
      </c>
      <c r="W12" s="14">
        <v>101.81656364259599</v>
      </c>
      <c r="X12" s="14">
        <v>8533.0859999999993</v>
      </c>
      <c r="Y12" s="14">
        <v>11858.206131188705</v>
      </c>
      <c r="Z12" s="81">
        <v>3066.68</v>
      </c>
      <c r="AA12" s="21">
        <v>0</v>
      </c>
      <c r="AB12" s="21">
        <v>0</v>
      </c>
      <c r="AC12" s="21">
        <v>1299.43</v>
      </c>
      <c r="AD12" s="21">
        <v>11866.32</v>
      </c>
      <c r="AE12" s="21">
        <v>11176.61</v>
      </c>
      <c r="AF12" s="21">
        <v>4404.33</v>
      </c>
      <c r="AG12" s="21">
        <v>0</v>
      </c>
      <c r="AH12" s="21">
        <v>0</v>
      </c>
      <c r="AI12" s="21">
        <v>0</v>
      </c>
      <c r="AJ12" s="21">
        <v>1371.06</v>
      </c>
      <c r="AK12" s="21">
        <v>860.51</v>
      </c>
      <c r="AL12" s="81">
        <v>0</v>
      </c>
      <c r="AM12" s="21">
        <v>0</v>
      </c>
      <c r="AN12" s="320" t="str">
        <f t="shared" si="3"/>
        <v>-</v>
      </c>
      <c r="AO12" s="274"/>
    </row>
    <row r="13" spans="1:41" x14ac:dyDescent="0.3">
      <c r="A13" s="77" t="s">
        <v>258</v>
      </c>
      <c r="B13" s="14">
        <v>6556.72</v>
      </c>
      <c r="C13" s="14">
        <v>0</v>
      </c>
      <c r="D13" s="14">
        <v>0</v>
      </c>
      <c r="E13" s="14">
        <v>2085.0300000000002</v>
      </c>
      <c r="F13" s="14">
        <v>53592.56</v>
      </c>
      <c r="G13" s="14">
        <v>54886.719999999994</v>
      </c>
      <c r="H13" s="14">
        <v>24759.91</v>
      </c>
      <c r="I13" s="14">
        <v>0</v>
      </c>
      <c r="J13" s="14">
        <v>0</v>
      </c>
      <c r="K13" s="14">
        <v>0</v>
      </c>
      <c r="L13" s="14">
        <v>48764.99749999999</v>
      </c>
      <c r="M13" s="287">
        <v>18308.195999999996</v>
      </c>
      <c r="N13" s="14">
        <v>1194.733415230771</v>
      </c>
      <c r="O13" s="14">
        <v>0</v>
      </c>
      <c r="P13" s="14">
        <v>0</v>
      </c>
      <c r="Q13" s="14">
        <v>0</v>
      </c>
      <c r="R13" s="14">
        <v>33790.76</v>
      </c>
      <c r="S13" s="14">
        <v>80872.789999999994</v>
      </c>
      <c r="T13" s="14">
        <v>52191.909999999996</v>
      </c>
      <c r="U13" s="14">
        <v>65.099999999999994</v>
      </c>
      <c r="V13" s="14">
        <v>0</v>
      </c>
      <c r="W13" s="14">
        <v>0</v>
      </c>
      <c r="X13" s="14">
        <v>54802.939999999995</v>
      </c>
      <c r="Y13" s="14">
        <v>94585.450000000012</v>
      </c>
      <c r="Z13" s="81">
        <v>43873.68</v>
      </c>
      <c r="AA13" s="21">
        <v>0</v>
      </c>
      <c r="AB13" s="21">
        <v>0</v>
      </c>
      <c r="AC13" s="21">
        <v>13070.66</v>
      </c>
      <c r="AD13" s="21">
        <v>71724.83</v>
      </c>
      <c r="AE13" s="21">
        <v>69857.350000000006</v>
      </c>
      <c r="AF13" s="21">
        <v>9996.9599999999991</v>
      </c>
      <c r="AG13" s="21">
        <v>0</v>
      </c>
      <c r="AH13" s="21">
        <v>0</v>
      </c>
      <c r="AI13" s="21">
        <v>0</v>
      </c>
      <c r="AJ13" s="21">
        <v>47037.68</v>
      </c>
      <c r="AK13" s="21">
        <v>42239.62</v>
      </c>
      <c r="AL13" s="81">
        <v>984.44</v>
      </c>
      <c r="AM13" s="21">
        <v>0</v>
      </c>
      <c r="AN13" s="320" t="str">
        <f t="shared" si="3"/>
        <v>-</v>
      </c>
      <c r="AO13" s="274"/>
    </row>
    <row r="14" spans="1:41" x14ac:dyDescent="0.3">
      <c r="A14" s="77" t="s">
        <v>62</v>
      </c>
      <c r="B14" s="14">
        <v>5042.8899999999994</v>
      </c>
      <c r="C14" s="14">
        <v>0</v>
      </c>
      <c r="D14" s="14">
        <v>0</v>
      </c>
      <c r="E14" s="14">
        <v>2540.42</v>
      </c>
      <c r="F14" s="14">
        <v>25188.25</v>
      </c>
      <c r="G14" s="14">
        <v>10459.89</v>
      </c>
      <c r="H14" s="14">
        <v>3270.3600000000006</v>
      </c>
      <c r="I14" s="14">
        <v>0</v>
      </c>
      <c r="J14" s="14">
        <v>0</v>
      </c>
      <c r="K14" s="14">
        <v>0</v>
      </c>
      <c r="L14" s="14">
        <v>26697.29</v>
      </c>
      <c r="M14" s="287">
        <v>6966.94</v>
      </c>
      <c r="N14" s="14">
        <v>0</v>
      </c>
      <c r="O14" s="14">
        <v>0</v>
      </c>
      <c r="P14" s="14">
        <v>0</v>
      </c>
      <c r="Q14" s="14">
        <v>0</v>
      </c>
      <c r="R14" s="14">
        <v>20438.86</v>
      </c>
      <c r="S14" s="14">
        <v>36959.760000000002</v>
      </c>
      <c r="T14" s="14">
        <v>11754.1</v>
      </c>
      <c r="U14" s="14">
        <v>0</v>
      </c>
      <c r="V14" s="14">
        <v>0</v>
      </c>
      <c r="W14" s="14">
        <v>0</v>
      </c>
      <c r="X14" s="14">
        <v>13655.419999999998</v>
      </c>
      <c r="Y14" s="14">
        <v>43538</v>
      </c>
      <c r="Z14" s="81">
        <v>12965.19</v>
      </c>
      <c r="AA14" s="21">
        <v>0</v>
      </c>
      <c r="AB14" s="21">
        <v>0</v>
      </c>
      <c r="AC14" s="21">
        <v>8780.48</v>
      </c>
      <c r="AD14" s="21">
        <v>36231.24</v>
      </c>
      <c r="AE14" s="21">
        <v>14508.84</v>
      </c>
      <c r="AF14" s="21">
        <v>8772.66</v>
      </c>
      <c r="AG14" s="21">
        <v>0</v>
      </c>
      <c r="AH14" s="21">
        <v>0</v>
      </c>
      <c r="AI14" s="21">
        <v>0</v>
      </c>
      <c r="AJ14" s="21">
        <v>22670.11</v>
      </c>
      <c r="AK14" s="21">
        <v>23816</v>
      </c>
      <c r="AL14" s="81">
        <v>3550.1</v>
      </c>
      <c r="AM14" s="21">
        <v>0</v>
      </c>
      <c r="AN14" s="320" t="str">
        <f t="shared" si="3"/>
        <v>-</v>
      </c>
      <c r="AO14" s="274"/>
    </row>
    <row r="15" spans="1:41" s="276" customFormat="1" x14ac:dyDescent="0.3">
      <c r="A15" s="77" t="s">
        <v>251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287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641">
        <v>23.42</v>
      </c>
      <c r="AM15" s="14">
        <v>0</v>
      </c>
      <c r="AN15" s="320" t="str">
        <f t="shared" si="3"/>
        <v>-</v>
      </c>
    </row>
    <row r="16" spans="1:41" x14ac:dyDescent="0.3">
      <c r="A16" s="77" t="s">
        <v>63</v>
      </c>
      <c r="B16" s="14">
        <v>17721.66</v>
      </c>
      <c r="C16" s="14">
        <v>0</v>
      </c>
      <c r="D16" s="14">
        <v>0</v>
      </c>
      <c r="E16" s="14">
        <v>5769.8099999999995</v>
      </c>
      <c r="F16" s="14">
        <v>44497.038</v>
      </c>
      <c r="G16" s="14">
        <v>17080.220000000005</v>
      </c>
      <c r="H16" s="14">
        <v>9120.5600000000013</v>
      </c>
      <c r="I16" s="14">
        <v>145.69999999999999</v>
      </c>
      <c r="J16" s="14">
        <v>16.37</v>
      </c>
      <c r="K16" s="14">
        <v>0</v>
      </c>
      <c r="L16" s="14">
        <v>59718.1895</v>
      </c>
      <c r="M16" s="287">
        <v>12035.699000000001</v>
      </c>
      <c r="N16" s="14">
        <v>0</v>
      </c>
      <c r="O16" s="14">
        <v>5.6001375428887599</v>
      </c>
      <c r="P16" s="14">
        <v>0.54121673101761603</v>
      </c>
      <c r="Q16" s="14">
        <v>35.383103988235504</v>
      </c>
      <c r="R16" s="14">
        <v>36236.807533498184</v>
      </c>
      <c r="S16" s="14">
        <v>63184.156732627562</v>
      </c>
      <c r="T16" s="14">
        <v>17021.423915243508</v>
      </c>
      <c r="U16" s="14">
        <v>0</v>
      </c>
      <c r="V16" s="14">
        <v>80.9528386915986</v>
      </c>
      <c r="W16" s="14">
        <v>147.09634597806192</v>
      </c>
      <c r="X16" s="14">
        <v>25625.106504129606</v>
      </c>
      <c r="Y16" s="14">
        <v>81100.923415478683</v>
      </c>
      <c r="Z16" s="81">
        <v>34300.230000000003</v>
      </c>
      <c r="AA16" s="21">
        <v>175.58</v>
      </c>
      <c r="AB16" s="21">
        <v>0</v>
      </c>
      <c r="AC16" s="21">
        <v>15568.17</v>
      </c>
      <c r="AD16" s="21">
        <v>73314.75</v>
      </c>
      <c r="AE16" s="21">
        <v>31278.02</v>
      </c>
      <c r="AF16" s="21">
        <v>16992.02</v>
      </c>
      <c r="AG16" s="21">
        <v>47.36</v>
      </c>
      <c r="AH16" s="21">
        <v>13.51</v>
      </c>
      <c r="AI16" s="21">
        <v>171.38</v>
      </c>
      <c r="AJ16" s="21">
        <v>50763.78</v>
      </c>
      <c r="AK16" s="21">
        <v>50412.75</v>
      </c>
      <c r="AL16" s="81">
        <v>9110.42</v>
      </c>
      <c r="AM16" s="21">
        <v>0</v>
      </c>
      <c r="AN16" s="320">
        <f t="shared" si="3"/>
        <v>-1</v>
      </c>
      <c r="AO16" s="274"/>
    </row>
    <row r="17" spans="1:41" x14ac:dyDescent="0.3">
      <c r="A17" s="77" t="s">
        <v>64</v>
      </c>
      <c r="B17" s="14">
        <v>1026</v>
      </c>
      <c r="C17" s="14">
        <v>0</v>
      </c>
      <c r="D17" s="14">
        <v>0</v>
      </c>
      <c r="E17" s="14">
        <v>417.75</v>
      </c>
      <c r="F17" s="14">
        <v>3290.25</v>
      </c>
      <c r="G17" s="14">
        <v>428.45</v>
      </c>
      <c r="H17" s="14">
        <v>367.85</v>
      </c>
      <c r="I17" s="14">
        <v>0</v>
      </c>
      <c r="J17" s="14">
        <v>0</v>
      </c>
      <c r="K17" s="14">
        <v>0</v>
      </c>
      <c r="L17" s="14">
        <v>4498.1137500000013</v>
      </c>
      <c r="M17" s="287">
        <v>600.67700000000002</v>
      </c>
      <c r="N17" s="14">
        <v>0</v>
      </c>
      <c r="O17" s="14">
        <v>0</v>
      </c>
      <c r="P17" s="14">
        <v>0</v>
      </c>
      <c r="Q17" s="14">
        <v>0</v>
      </c>
      <c r="R17" s="14">
        <v>356</v>
      </c>
      <c r="S17" s="14">
        <v>1261.25</v>
      </c>
      <c r="T17" s="14">
        <v>0</v>
      </c>
      <c r="U17" s="14">
        <v>0</v>
      </c>
      <c r="V17" s="14">
        <v>0</v>
      </c>
      <c r="W17" s="14">
        <v>0</v>
      </c>
      <c r="X17" s="14">
        <v>938</v>
      </c>
      <c r="Y17" s="14">
        <v>5898</v>
      </c>
      <c r="Z17" s="81">
        <v>2435.65</v>
      </c>
      <c r="AA17" s="21">
        <v>0</v>
      </c>
      <c r="AB17" s="21">
        <v>0</v>
      </c>
      <c r="AC17" s="21">
        <v>552</v>
      </c>
      <c r="AD17" s="21">
        <v>5413.6</v>
      </c>
      <c r="AE17" s="21">
        <v>2103.1999999999998</v>
      </c>
      <c r="AF17" s="21">
        <v>1215.8</v>
      </c>
      <c r="AG17" s="21">
        <v>0</v>
      </c>
      <c r="AH17" s="21">
        <v>0</v>
      </c>
      <c r="AI17" s="21">
        <v>0</v>
      </c>
      <c r="AJ17" s="21">
        <v>2968.8</v>
      </c>
      <c r="AK17" s="21">
        <v>1518.75</v>
      </c>
      <c r="AL17" s="81">
        <v>0</v>
      </c>
      <c r="AM17" s="21">
        <v>0</v>
      </c>
      <c r="AN17" s="320" t="str">
        <f t="shared" si="3"/>
        <v>-</v>
      </c>
      <c r="AO17" s="274"/>
    </row>
    <row r="18" spans="1:41" x14ac:dyDescent="0.3">
      <c r="A18" s="77" t="s">
        <v>78</v>
      </c>
      <c r="B18" s="74">
        <v>0</v>
      </c>
      <c r="C18" s="168">
        <v>0</v>
      </c>
      <c r="D18" s="168">
        <v>0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330">
        <v>0</v>
      </c>
      <c r="N18" s="74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168">
        <v>0</v>
      </c>
      <c r="Z18" s="81">
        <v>0</v>
      </c>
      <c r="AA18" s="21">
        <v>47.86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9.58</v>
      </c>
      <c r="AH18" s="21">
        <v>1.98</v>
      </c>
      <c r="AI18" s="21">
        <v>6.2</v>
      </c>
      <c r="AJ18" s="21">
        <v>74.64</v>
      </c>
      <c r="AK18" s="21">
        <v>80.62</v>
      </c>
      <c r="AL18" s="81">
        <v>0</v>
      </c>
      <c r="AM18" s="21">
        <v>0</v>
      </c>
      <c r="AN18" s="320">
        <f t="shared" si="3"/>
        <v>-1</v>
      </c>
      <c r="AO18" s="274"/>
    </row>
    <row r="19" spans="1:41" x14ac:dyDescent="0.3">
      <c r="A19" s="77" t="s">
        <v>65</v>
      </c>
      <c r="B19" s="14">
        <v>212.16</v>
      </c>
      <c r="C19" s="14">
        <v>0</v>
      </c>
      <c r="D19" s="14">
        <v>0</v>
      </c>
      <c r="E19" s="14">
        <v>2767.9500000000003</v>
      </c>
      <c r="F19" s="14">
        <v>15615.65</v>
      </c>
      <c r="G19" s="14">
        <v>240.25</v>
      </c>
      <c r="H19" s="14">
        <v>0</v>
      </c>
      <c r="I19" s="14">
        <v>0</v>
      </c>
      <c r="J19" s="14">
        <v>0</v>
      </c>
      <c r="K19" s="14">
        <v>0</v>
      </c>
      <c r="L19" s="14">
        <v>7970.29</v>
      </c>
      <c r="M19" s="287">
        <v>8137.0720000000001</v>
      </c>
      <c r="N19" s="14">
        <v>0</v>
      </c>
      <c r="O19" s="14">
        <v>0</v>
      </c>
      <c r="P19" s="14">
        <v>0</v>
      </c>
      <c r="Q19" s="14">
        <v>0</v>
      </c>
      <c r="R19" s="14">
        <v>4147.4599999999991</v>
      </c>
      <c r="S19" s="14">
        <v>9925.34</v>
      </c>
      <c r="T19" s="14">
        <v>1935.9499999999998</v>
      </c>
      <c r="U19" s="14">
        <v>0</v>
      </c>
      <c r="V19" s="14">
        <v>0</v>
      </c>
      <c r="W19" s="14">
        <v>0</v>
      </c>
      <c r="X19" s="14">
        <v>7100.9399999999987</v>
      </c>
      <c r="Y19" s="14">
        <v>14991.199999999999</v>
      </c>
      <c r="Z19" s="81">
        <v>2346.11</v>
      </c>
      <c r="AA19" s="21">
        <v>0</v>
      </c>
      <c r="AB19" s="21">
        <v>0</v>
      </c>
      <c r="AC19" s="21">
        <v>845.5</v>
      </c>
      <c r="AD19" s="21">
        <v>16960.669999999998</v>
      </c>
      <c r="AE19" s="21">
        <v>2083.59</v>
      </c>
      <c r="AF19" s="21">
        <v>0</v>
      </c>
      <c r="AG19" s="21">
        <v>0</v>
      </c>
      <c r="AH19" s="21">
        <v>0</v>
      </c>
      <c r="AI19" s="21">
        <v>0</v>
      </c>
      <c r="AJ19" s="21">
        <v>12558.24</v>
      </c>
      <c r="AK19" s="21">
        <v>13237.67</v>
      </c>
      <c r="AL19" s="81">
        <v>103.08</v>
      </c>
      <c r="AM19" s="21">
        <v>0</v>
      </c>
      <c r="AN19" s="320" t="str">
        <f t="shared" si="3"/>
        <v>-</v>
      </c>
      <c r="AO19" s="274"/>
    </row>
    <row r="20" spans="1:41" x14ac:dyDescent="0.3">
      <c r="A20" s="77" t="s">
        <v>88</v>
      </c>
      <c r="B20" s="14">
        <v>256.16800000000001</v>
      </c>
      <c r="C20" s="14">
        <v>0</v>
      </c>
      <c r="D20" s="14">
        <v>0</v>
      </c>
      <c r="E20" s="14">
        <v>2059.5</v>
      </c>
      <c r="F20" s="14">
        <v>12256.67</v>
      </c>
      <c r="G20" s="14">
        <v>0</v>
      </c>
      <c r="H20" s="14">
        <v>50.2</v>
      </c>
      <c r="I20" s="14">
        <v>0</v>
      </c>
      <c r="J20" s="14">
        <v>0</v>
      </c>
      <c r="K20" s="14">
        <v>0</v>
      </c>
      <c r="L20" s="14">
        <v>6188.9250000000002</v>
      </c>
      <c r="M20" s="287">
        <v>7208.415</v>
      </c>
      <c r="N20" s="14">
        <v>0</v>
      </c>
      <c r="O20" s="14">
        <v>0</v>
      </c>
      <c r="P20" s="14">
        <v>0</v>
      </c>
      <c r="Q20" s="14">
        <v>0</v>
      </c>
      <c r="R20" s="14">
        <v>3770.6000000000004</v>
      </c>
      <c r="S20" s="14">
        <v>20974.350000000002</v>
      </c>
      <c r="T20" s="14">
        <v>7028.85</v>
      </c>
      <c r="U20" s="14">
        <v>0</v>
      </c>
      <c r="V20" s="14">
        <v>0</v>
      </c>
      <c r="W20" s="14">
        <v>0</v>
      </c>
      <c r="X20" s="14">
        <v>8024.4500000000007</v>
      </c>
      <c r="Y20" s="14">
        <v>9539.7000000000007</v>
      </c>
      <c r="Z20" s="81">
        <v>3854.05</v>
      </c>
      <c r="AA20" s="21">
        <v>0</v>
      </c>
      <c r="AB20" s="21">
        <v>0</v>
      </c>
      <c r="AC20" s="21">
        <v>902.85</v>
      </c>
      <c r="AD20" s="21">
        <v>14179.25</v>
      </c>
      <c r="AE20" s="21">
        <v>3028.3</v>
      </c>
      <c r="AF20" s="21">
        <v>467.15</v>
      </c>
      <c r="AG20" s="21">
        <v>0</v>
      </c>
      <c r="AH20" s="21">
        <v>0</v>
      </c>
      <c r="AI20" s="21">
        <v>0</v>
      </c>
      <c r="AJ20" s="21">
        <v>13364.6</v>
      </c>
      <c r="AK20" s="21">
        <v>13710.9</v>
      </c>
      <c r="AL20" s="81">
        <v>1155.75</v>
      </c>
      <c r="AM20" s="21">
        <v>0</v>
      </c>
      <c r="AN20" s="320" t="str">
        <f t="shared" si="3"/>
        <v>-</v>
      </c>
      <c r="AO20" s="274"/>
    </row>
    <row r="21" spans="1:41" x14ac:dyDescent="0.3">
      <c r="A21" s="77" t="s">
        <v>79</v>
      </c>
      <c r="B21" s="14">
        <v>234.65</v>
      </c>
      <c r="C21" s="14">
        <v>0</v>
      </c>
      <c r="D21" s="14">
        <v>0</v>
      </c>
      <c r="E21" s="14">
        <v>784</v>
      </c>
      <c r="F21" s="14">
        <v>6869.64</v>
      </c>
      <c r="G21" s="14">
        <v>198.2</v>
      </c>
      <c r="H21" s="14">
        <v>0</v>
      </c>
      <c r="I21" s="14">
        <v>0</v>
      </c>
      <c r="J21" s="14">
        <v>0</v>
      </c>
      <c r="K21" s="14">
        <v>0</v>
      </c>
      <c r="L21" s="14">
        <v>3228.5499999999997</v>
      </c>
      <c r="M21" s="287">
        <v>3937.4000000000005</v>
      </c>
      <c r="N21" s="14">
        <v>0</v>
      </c>
      <c r="O21" s="14">
        <v>0</v>
      </c>
      <c r="P21" s="14">
        <v>0</v>
      </c>
      <c r="Q21" s="14">
        <v>0</v>
      </c>
      <c r="R21" s="14">
        <v>4577.7</v>
      </c>
      <c r="S21" s="14">
        <v>11309.95</v>
      </c>
      <c r="T21" s="14">
        <v>4893.8999999999996</v>
      </c>
      <c r="U21" s="14">
        <v>0</v>
      </c>
      <c r="V21" s="14">
        <v>0</v>
      </c>
      <c r="W21" s="14">
        <v>0</v>
      </c>
      <c r="X21" s="14">
        <v>4561.3999999999996</v>
      </c>
      <c r="Y21" s="14">
        <v>7594.95</v>
      </c>
      <c r="Z21" s="81">
        <v>4384.45</v>
      </c>
      <c r="AA21" s="21">
        <v>0</v>
      </c>
      <c r="AB21" s="21">
        <v>0</v>
      </c>
      <c r="AC21" s="21">
        <v>483.5</v>
      </c>
      <c r="AD21" s="21">
        <v>10692.6</v>
      </c>
      <c r="AE21" s="21">
        <v>3364.1</v>
      </c>
      <c r="AF21" s="21">
        <v>643.75</v>
      </c>
      <c r="AG21" s="21">
        <v>0</v>
      </c>
      <c r="AH21" s="21">
        <v>0</v>
      </c>
      <c r="AI21" s="21">
        <v>0</v>
      </c>
      <c r="AJ21" s="21">
        <v>6776</v>
      </c>
      <c r="AK21" s="21">
        <v>6837.3</v>
      </c>
      <c r="AL21" s="81">
        <v>1238.9000000000001</v>
      </c>
      <c r="AM21" s="21">
        <v>0</v>
      </c>
      <c r="AN21" s="320" t="str">
        <f t="shared" si="3"/>
        <v>-</v>
      </c>
      <c r="AO21" s="274"/>
    </row>
    <row r="22" spans="1:41" x14ac:dyDescent="0.3">
      <c r="A22" s="77" t="s">
        <v>66</v>
      </c>
      <c r="B22" s="74">
        <v>0</v>
      </c>
      <c r="C22" s="168">
        <v>0</v>
      </c>
      <c r="D22" s="168">
        <v>0</v>
      </c>
      <c r="E22" s="168">
        <v>0</v>
      </c>
      <c r="F22" s="168">
        <v>0</v>
      </c>
      <c r="G22" s="168">
        <v>0</v>
      </c>
      <c r="H22" s="168">
        <v>0</v>
      </c>
      <c r="I22" s="168">
        <v>0</v>
      </c>
      <c r="J22" s="168">
        <v>0</v>
      </c>
      <c r="K22" s="168">
        <v>0</v>
      </c>
      <c r="L22" s="168">
        <v>0</v>
      </c>
      <c r="M22" s="330">
        <v>0</v>
      </c>
      <c r="N22" s="74">
        <v>0</v>
      </c>
      <c r="O22" s="168">
        <v>0</v>
      </c>
      <c r="P22" s="168">
        <v>0</v>
      </c>
      <c r="Q22" s="168">
        <v>0</v>
      </c>
      <c r="R22" s="168">
        <v>0</v>
      </c>
      <c r="S22" s="168">
        <v>0</v>
      </c>
      <c r="T22" s="168">
        <v>0</v>
      </c>
      <c r="U22" s="168">
        <v>0</v>
      </c>
      <c r="V22" s="168">
        <v>0</v>
      </c>
      <c r="W22" s="168">
        <v>0</v>
      </c>
      <c r="X22" s="168">
        <v>0</v>
      </c>
      <c r="Y22" s="168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21">
        <v>0</v>
      </c>
      <c r="AN22" s="320" t="str">
        <f t="shared" si="3"/>
        <v>-</v>
      </c>
      <c r="AO22" s="274"/>
    </row>
    <row r="23" spans="1:41" x14ac:dyDescent="0.3">
      <c r="A23" s="77" t="s">
        <v>67</v>
      </c>
      <c r="B23" s="14">
        <v>631.42000000000007</v>
      </c>
      <c r="C23" s="14">
        <v>0</v>
      </c>
      <c r="D23" s="14">
        <v>0</v>
      </c>
      <c r="E23" s="14">
        <v>2040.1849999999999</v>
      </c>
      <c r="F23" s="14">
        <v>17154.900000000001</v>
      </c>
      <c r="G23" s="14">
        <v>2459.0500000000002</v>
      </c>
      <c r="H23" s="14">
        <v>0</v>
      </c>
      <c r="I23" s="14">
        <v>0</v>
      </c>
      <c r="J23" s="14">
        <v>0</v>
      </c>
      <c r="K23" s="14">
        <v>0</v>
      </c>
      <c r="L23" s="14">
        <v>3262.59</v>
      </c>
      <c r="M23" s="287">
        <v>8647.61</v>
      </c>
      <c r="N23" s="14">
        <v>0</v>
      </c>
      <c r="O23" s="14">
        <v>0</v>
      </c>
      <c r="P23" s="14">
        <v>0</v>
      </c>
      <c r="Q23" s="14">
        <v>0</v>
      </c>
      <c r="R23" s="14">
        <v>2056.11</v>
      </c>
      <c r="S23" s="14">
        <v>17954.669999999998</v>
      </c>
      <c r="T23" s="14">
        <v>6428.59</v>
      </c>
      <c r="U23" s="14">
        <v>0</v>
      </c>
      <c r="V23" s="14">
        <v>0</v>
      </c>
      <c r="W23" s="14">
        <v>0</v>
      </c>
      <c r="X23" s="14">
        <v>7313.23</v>
      </c>
      <c r="Y23" s="14">
        <v>6863.4400000000005</v>
      </c>
      <c r="Z23" s="81">
        <v>3268.14</v>
      </c>
      <c r="AA23" s="21">
        <v>0</v>
      </c>
      <c r="AB23" s="21">
        <v>0</v>
      </c>
      <c r="AC23" s="21">
        <v>1464</v>
      </c>
      <c r="AD23" s="21">
        <v>13306.3</v>
      </c>
      <c r="AE23" s="21">
        <v>2940.65</v>
      </c>
      <c r="AF23" s="21">
        <v>0</v>
      </c>
      <c r="AG23" s="21">
        <v>0</v>
      </c>
      <c r="AH23" s="21">
        <v>0</v>
      </c>
      <c r="AI23" s="21">
        <v>0</v>
      </c>
      <c r="AJ23" s="21">
        <v>15946.9</v>
      </c>
      <c r="AK23" s="21">
        <v>19938.18</v>
      </c>
      <c r="AL23" s="81">
        <v>698.45</v>
      </c>
      <c r="AM23" s="21">
        <v>0</v>
      </c>
      <c r="AN23" s="320" t="str">
        <f t="shared" si="3"/>
        <v>-</v>
      </c>
      <c r="AO23" s="274"/>
    </row>
    <row r="24" spans="1:41" x14ac:dyDescent="0.3">
      <c r="A24" s="77" t="s">
        <v>68</v>
      </c>
      <c r="B24" s="14">
        <v>4622.6500000000005</v>
      </c>
      <c r="C24" s="14">
        <v>0</v>
      </c>
      <c r="D24" s="14">
        <v>0</v>
      </c>
      <c r="E24" s="14">
        <v>2125.7000000000003</v>
      </c>
      <c r="F24" s="14">
        <v>30463.45</v>
      </c>
      <c r="G24" s="14">
        <v>8545.6</v>
      </c>
      <c r="H24" s="14">
        <v>91.649999999999991</v>
      </c>
      <c r="I24" s="14">
        <v>8.1999999999999993</v>
      </c>
      <c r="J24" s="14">
        <v>0</v>
      </c>
      <c r="K24" s="14">
        <v>47.39</v>
      </c>
      <c r="L24" s="14">
        <v>6048.2712499999998</v>
      </c>
      <c r="M24" s="287">
        <v>5884.1209999999992</v>
      </c>
      <c r="N24" s="14">
        <v>0</v>
      </c>
      <c r="O24" s="14">
        <v>0</v>
      </c>
      <c r="P24" s="14">
        <v>0</v>
      </c>
      <c r="Q24" s="14">
        <v>0</v>
      </c>
      <c r="R24" s="14">
        <v>17477.5</v>
      </c>
      <c r="S24" s="14">
        <v>45885.75</v>
      </c>
      <c r="T24" s="14">
        <v>9293.6122648108194</v>
      </c>
      <c r="U24" s="14">
        <v>0</v>
      </c>
      <c r="V24" s="14">
        <v>0</v>
      </c>
      <c r="W24" s="14">
        <v>0</v>
      </c>
      <c r="X24" s="14">
        <v>13358.2</v>
      </c>
      <c r="Y24" s="14">
        <v>15885.787093755753</v>
      </c>
      <c r="Z24" s="81">
        <v>8448.11</v>
      </c>
      <c r="AA24" s="21">
        <v>0</v>
      </c>
      <c r="AB24" s="21">
        <v>0</v>
      </c>
      <c r="AC24" s="21">
        <v>10700.23</v>
      </c>
      <c r="AD24" s="21">
        <v>33997.15</v>
      </c>
      <c r="AE24" s="21">
        <v>18332.43</v>
      </c>
      <c r="AF24" s="21">
        <v>1704.42</v>
      </c>
      <c r="AG24" s="21">
        <v>0</v>
      </c>
      <c r="AH24" s="21">
        <v>0</v>
      </c>
      <c r="AI24" s="21">
        <v>0</v>
      </c>
      <c r="AJ24" s="21">
        <v>26301.09</v>
      </c>
      <c r="AK24" s="21">
        <v>37351.519999999997</v>
      </c>
      <c r="AL24" s="81">
        <v>1521.25</v>
      </c>
      <c r="AM24" s="21">
        <v>0</v>
      </c>
      <c r="AN24" s="320" t="str">
        <f t="shared" si="3"/>
        <v>-</v>
      </c>
      <c r="AO24" s="274"/>
    </row>
    <row r="25" spans="1:41" x14ac:dyDescent="0.3">
      <c r="A25" s="72" t="s">
        <v>81</v>
      </c>
      <c r="B25" s="14">
        <v>412.34000000000003</v>
      </c>
      <c r="C25" s="14">
        <v>0</v>
      </c>
      <c r="D25" s="14">
        <v>0</v>
      </c>
      <c r="E25" s="14">
        <v>957.36</v>
      </c>
      <c r="F25" s="14">
        <v>13408.578000000001</v>
      </c>
      <c r="G25" s="14">
        <v>12416.369999999999</v>
      </c>
      <c r="H25" s="14">
        <v>0</v>
      </c>
      <c r="I25" s="14">
        <v>0</v>
      </c>
      <c r="J25" s="14">
        <v>0</v>
      </c>
      <c r="K25" s="14">
        <v>0</v>
      </c>
      <c r="L25" s="14">
        <v>1767.01</v>
      </c>
      <c r="M25" s="287">
        <v>357.13</v>
      </c>
      <c r="N25" s="14">
        <v>0</v>
      </c>
      <c r="O25" s="14">
        <v>0</v>
      </c>
      <c r="P25" s="14">
        <v>0</v>
      </c>
      <c r="Q25" s="14">
        <v>0</v>
      </c>
      <c r="R25" s="14">
        <v>8309.26</v>
      </c>
      <c r="S25" s="14">
        <v>11443.9</v>
      </c>
      <c r="T25" s="14">
        <v>1050.19</v>
      </c>
      <c r="U25" s="14">
        <v>0</v>
      </c>
      <c r="V25" s="14">
        <v>0</v>
      </c>
      <c r="W25" s="14">
        <v>0</v>
      </c>
      <c r="X25" s="14">
        <v>14300.77</v>
      </c>
      <c r="Y25" s="14">
        <v>4174.0200000000004</v>
      </c>
      <c r="Z25" s="81">
        <v>2458.11</v>
      </c>
      <c r="AA25" s="21">
        <v>0</v>
      </c>
      <c r="AB25" s="21">
        <v>0</v>
      </c>
      <c r="AC25" s="21">
        <v>2929.81</v>
      </c>
      <c r="AD25" s="21">
        <v>18407.02</v>
      </c>
      <c r="AE25" s="21">
        <v>6052.17</v>
      </c>
      <c r="AF25" s="21">
        <v>0</v>
      </c>
      <c r="AG25" s="21">
        <v>0</v>
      </c>
      <c r="AH25" s="21">
        <v>0</v>
      </c>
      <c r="AI25" s="21">
        <v>0</v>
      </c>
      <c r="AJ25" s="21">
        <v>9488.34</v>
      </c>
      <c r="AK25" s="21">
        <v>18509.96</v>
      </c>
      <c r="AL25" s="81">
        <v>78.77</v>
      </c>
      <c r="AM25" s="21">
        <v>0</v>
      </c>
      <c r="AN25" s="320" t="str">
        <f t="shared" si="3"/>
        <v>-</v>
      </c>
      <c r="AO25" s="274"/>
    </row>
    <row r="26" spans="1:41" x14ac:dyDescent="0.3">
      <c r="A26" s="72" t="s">
        <v>69</v>
      </c>
      <c r="B26" s="14">
        <v>2726.9300000000003</v>
      </c>
      <c r="C26" s="14">
        <v>0</v>
      </c>
      <c r="D26" s="14">
        <v>0</v>
      </c>
      <c r="E26" s="14">
        <v>3227.6600000000003</v>
      </c>
      <c r="F26" s="14">
        <v>23797.612000000001</v>
      </c>
      <c r="G26" s="14">
        <v>31407.760000000002</v>
      </c>
      <c r="H26" s="14">
        <v>0</v>
      </c>
      <c r="I26" s="14">
        <v>0</v>
      </c>
      <c r="J26" s="14">
        <v>0</v>
      </c>
      <c r="K26" s="14">
        <v>0</v>
      </c>
      <c r="L26" s="14">
        <v>1906.4592499999997</v>
      </c>
      <c r="M26" s="287">
        <v>408.27199999999999</v>
      </c>
      <c r="N26" s="14">
        <v>0</v>
      </c>
      <c r="O26" s="14">
        <v>0</v>
      </c>
      <c r="P26" s="14">
        <v>0</v>
      </c>
      <c r="Q26" s="14">
        <v>1.5390635883321799</v>
      </c>
      <c r="R26" s="14">
        <v>830.78670478250206</v>
      </c>
      <c r="S26" s="14">
        <v>5952.4999999999982</v>
      </c>
      <c r="T26" s="14">
        <v>20.386234043367701</v>
      </c>
      <c r="U26" s="14">
        <v>0</v>
      </c>
      <c r="V26" s="14">
        <v>8.4499999999999993</v>
      </c>
      <c r="W26" s="14">
        <v>0</v>
      </c>
      <c r="X26" s="14">
        <v>15367.160000000002</v>
      </c>
      <c r="Y26" s="14">
        <v>2996.41</v>
      </c>
      <c r="Z26" s="81">
        <v>6100.16</v>
      </c>
      <c r="AA26" s="21">
        <v>34.909999999999997</v>
      </c>
      <c r="AB26" s="21">
        <v>5.04</v>
      </c>
      <c r="AC26" s="21">
        <v>4725.7299999999996</v>
      </c>
      <c r="AD26" s="21">
        <v>11920.95</v>
      </c>
      <c r="AE26" s="21">
        <v>4222.45</v>
      </c>
      <c r="AF26" s="21">
        <v>0</v>
      </c>
      <c r="AG26" s="21">
        <v>0</v>
      </c>
      <c r="AH26" s="21">
        <v>0</v>
      </c>
      <c r="AI26" s="21">
        <v>0</v>
      </c>
      <c r="AJ26" s="21">
        <v>9908.6200000000008</v>
      </c>
      <c r="AK26" s="21">
        <v>26475.68</v>
      </c>
      <c r="AL26" s="81">
        <v>0</v>
      </c>
      <c r="AM26" s="21">
        <v>0</v>
      </c>
      <c r="AN26" s="320">
        <f t="shared" si="3"/>
        <v>-1</v>
      </c>
      <c r="AO26" s="274"/>
    </row>
    <row r="27" spans="1:41" x14ac:dyDescent="0.3">
      <c r="A27" s="72" t="s">
        <v>82</v>
      </c>
      <c r="B27" s="14">
        <v>8174</v>
      </c>
      <c r="C27" s="14">
        <v>1040</v>
      </c>
      <c r="D27" s="14">
        <v>0</v>
      </c>
      <c r="E27" s="14">
        <v>0</v>
      </c>
      <c r="F27" s="14">
        <v>0</v>
      </c>
      <c r="G27" s="14">
        <v>1403.9</v>
      </c>
      <c r="H27" s="14">
        <v>0</v>
      </c>
      <c r="I27" s="14">
        <v>70.75</v>
      </c>
      <c r="J27" s="14">
        <v>0</v>
      </c>
      <c r="K27" s="14">
        <v>22.25</v>
      </c>
      <c r="L27" s="14">
        <v>0</v>
      </c>
      <c r="M27" s="287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81">
        <v>0</v>
      </c>
      <c r="AA27" s="21">
        <v>2049.25</v>
      </c>
      <c r="AB27" s="21">
        <v>2371.25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1388</v>
      </c>
      <c r="AM27" s="21">
        <v>4272</v>
      </c>
      <c r="AN27" s="320">
        <f t="shared" si="3"/>
        <v>1.0846651213858727</v>
      </c>
      <c r="AO27" s="274"/>
    </row>
    <row r="28" spans="1:41" x14ac:dyDescent="0.3">
      <c r="A28" s="72" t="s">
        <v>90</v>
      </c>
      <c r="B28" s="14">
        <v>5277.99</v>
      </c>
      <c r="C28" s="14">
        <v>942.63</v>
      </c>
      <c r="D28" s="14">
        <v>0</v>
      </c>
      <c r="E28" s="14">
        <v>0</v>
      </c>
      <c r="F28" s="14">
        <v>0</v>
      </c>
      <c r="G28" s="14">
        <v>268.7</v>
      </c>
      <c r="H28" s="14">
        <v>0</v>
      </c>
      <c r="I28" s="14">
        <v>18.54</v>
      </c>
      <c r="J28" s="14">
        <v>0</v>
      </c>
      <c r="K28" s="14">
        <v>0</v>
      </c>
      <c r="L28" s="14">
        <v>0</v>
      </c>
      <c r="M28" s="287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8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81">
        <v>0</v>
      </c>
      <c r="AM28" s="21">
        <v>0</v>
      </c>
      <c r="AN28" s="320" t="str">
        <f t="shared" si="3"/>
        <v>-</v>
      </c>
      <c r="AO28" s="274"/>
    </row>
    <row r="29" spans="1:41" x14ac:dyDescent="0.3">
      <c r="A29" s="78" t="s">
        <v>83</v>
      </c>
      <c r="B29" s="14">
        <v>6880.75</v>
      </c>
      <c r="C29" s="14">
        <v>2158.75</v>
      </c>
      <c r="D29" s="14">
        <v>0</v>
      </c>
      <c r="E29" s="14">
        <v>0</v>
      </c>
      <c r="F29" s="14">
        <v>0</v>
      </c>
      <c r="G29" s="14">
        <v>1392.2</v>
      </c>
      <c r="H29" s="14">
        <v>0</v>
      </c>
      <c r="I29" s="14">
        <v>0</v>
      </c>
      <c r="J29" s="14">
        <v>0</v>
      </c>
      <c r="K29" s="14">
        <v>437.75</v>
      </c>
      <c r="L29" s="14">
        <v>0</v>
      </c>
      <c r="M29" s="287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81">
        <v>0</v>
      </c>
      <c r="AA29" s="21">
        <v>3323</v>
      </c>
      <c r="AB29" s="21">
        <v>4013.5</v>
      </c>
      <c r="AC29" s="21">
        <v>133.9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1236.4000000000001</v>
      </c>
      <c r="AL29" s="81">
        <v>3316.55</v>
      </c>
      <c r="AM29" s="21">
        <v>1753.45</v>
      </c>
      <c r="AN29" s="320">
        <f t="shared" si="3"/>
        <v>-0.47232922058380977</v>
      </c>
      <c r="AO29" s="274"/>
    </row>
    <row r="30" spans="1:41" x14ac:dyDescent="0.3">
      <c r="A30" s="72" t="s">
        <v>91</v>
      </c>
      <c r="B30" s="14">
        <v>5895.7</v>
      </c>
      <c r="C30" s="14">
        <v>1664.25</v>
      </c>
      <c r="D30" s="14">
        <v>0</v>
      </c>
      <c r="E30" s="14">
        <v>0</v>
      </c>
      <c r="F30" s="14">
        <v>0</v>
      </c>
      <c r="G30" s="14">
        <v>957.5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287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81">
        <v>0</v>
      </c>
      <c r="AA30" s="21">
        <v>110</v>
      </c>
      <c r="AB30" s="21">
        <v>2479.1</v>
      </c>
      <c r="AC30" s="21">
        <v>2555.54</v>
      </c>
      <c r="AD30" s="21">
        <v>0</v>
      </c>
      <c r="AE30" s="21">
        <v>0</v>
      </c>
      <c r="AF30" s="21">
        <v>678.05</v>
      </c>
      <c r="AG30" s="21">
        <v>0</v>
      </c>
      <c r="AH30" s="21">
        <v>0</v>
      </c>
      <c r="AI30" s="21">
        <v>0</v>
      </c>
      <c r="AJ30" s="21">
        <v>0</v>
      </c>
      <c r="AK30" s="21">
        <v>745.85</v>
      </c>
      <c r="AL30" s="81">
        <v>2690.15</v>
      </c>
      <c r="AM30" s="21">
        <v>1375.85</v>
      </c>
      <c r="AN30" s="320">
        <f t="shared" si="3"/>
        <v>11.507727272727271</v>
      </c>
      <c r="AO30" s="274"/>
    </row>
    <row r="31" spans="1:41" x14ac:dyDescent="0.3">
      <c r="A31" s="72" t="s">
        <v>217</v>
      </c>
      <c r="B31" s="14">
        <v>4218.8999999999996</v>
      </c>
      <c r="C31" s="14">
        <v>1951.06</v>
      </c>
      <c r="D31" s="14">
        <v>0</v>
      </c>
      <c r="E31" s="14">
        <v>0</v>
      </c>
      <c r="F31" s="14">
        <v>0</v>
      </c>
      <c r="G31" s="14">
        <v>3609.8100000000004</v>
      </c>
      <c r="H31" s="14">
        <v>0</v>
      </c>
      <c r="I31" s="14">
        <v>551.83000000000004</v>
      </c>
      <c r="J31" s="14">
        <v>0</v>
      </c>
      <c r="K31" s="14">
        <v>0</v>
      </c>
      <c r="L31" s="14">
        <v>0</v>
      </c>
      <c r="M31" s="287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81">
        <v>0</v>
      </c>
      <c r="AA31" s="21">
        <v>1857.64</v>
      </c>
      <c r="AB31" s="21">
        <v>5090.63</v>
      </c>
      <c r="AC31" s="21">
        <v>4000.26</v>
      </c>
      <c r="AD31" s="21">
        <v>358.25</v>
      </c>
      <c r="AE31" s="21">
        <v>4213.72</v>
      </c>
      <c r="AF31" s="21">
        <v>2479.98</v>
      </c>
      <c r="AG31" s="21">
        <v>461.08</v>
      </c>
      <c r="AH31" s="21">
        <v>9.43</v>
      </c>
      <c r="AI31" s="21">
        <v>85.3</v>
      </c>
      <c r="AJ31" s="21">
        <v>1918.21</v>
      </c>
      <c r="AK31" s="21">
        <v>5714.64</v>
      </c>
      <c r="AL31" s="81">
        <v>1089.08</v>
      </c>
      <c r="AM31" s="21">
        <v>1564.95</v>
      </c>
      <c r="AN31" s="320">
        <f t="shared" si="3"/>
        <v>-0.15756013005749236</v>
      </c>
      <c r="AO31" s="274"/>
    </row>
    <row r="32" spans="1:41" x14ac:dyDescent="0.3">
      <c r="A32" s="73" t="s">
        <v>70</v>
      </c>
      <c r="B32" s="391">
        <v>0</v>
      </c>
      <c r="C32" s="391">
        <v>0</v>
      </c>
      <c r="D32" s="391">
        <v>0</v>
      </c>
      <c r="E32" s="391">
        <v>0</v>
      </c>
      <c r="F32" s="391">
        <v>0</v>
      </c>
      <c r="G32" s="391">
        <v>1372.07</v>
      </c>
      <c r="H32" s="391">
        <v>0</v>
      </c>
      <c r="I32" s="391">
        <v>0</v>
      </c>
      <c r="J32" s="391">
        <v>0</v>
      </c>
      <c r="K32" s="391">
        <v>0</v>
      </c>
      <c r="L32" s="391">
        <v>0</v>
      </c>
      <c r="M32" s="392">
        <v>0</v>
      </c>
      <c r="N32" s="391">
        <v>0</v>
      </c>
      <c r="O32" s="391">
        <v>0</v>
      </c>
      <c r="P32" s="391">
        <v>0</v>
      </c>
      <c r="Q32" s="391">
        <v>0</v>
      </c>
      <c r="R32" s="391">
        <v>0</v>
      </c>
      <c r="S32" s="391">
        <v>0</v>
      </c>
      <c r="T32" s="391">
        <v>0</v>
      </c>
      <c r="U32" s="391">
        <v>0</v>
      </c>
      <c r="V32" s="391">
        <v>0</v>
      </c>
      <c r="W32" s="391">
        <v>0</v>
      </c>
      <c r="X32" s="391">
        <v>0</v>
      </c>
      <c r="Y32" s="391">
        <v>0</v>
      </c>
      <c r="Z32" s="532">
        <v>0</v>
      </c>
      <c r="AA32" s="391">
        <v>493.55</v>
      </c>
      <c r="AB32" s="391">
        <v>2494.3000000000002</v>
      </c>
      <c r="AC32" s="391">
        <v>1398.5</v>
      </c>
      <c r="AD32" s="391">
        <v>670.75</v>
      </c>
      <c r="AE32" s="391">
        <v>1623.5</v>
      </c>
      <c r="AF32" s="391">
        <v>1170.55</v>
      </c>
      <c r="AG32" s="391">
        <v>50.8</v>
      </c>
      <c r="AH32" s="391">
        <v>0</v>
      </c>
      <c r="AI32" s="391">
        <v>0</v>
      </c>
      <c r="AJ32" s="391">
        <v>0</v>
      </c>
      <c r="AK32" s="391">
        <v>2445.35</v>
      </c>
      <c r="AL32" s="75">
        <v>1085.1500000000001</v>
      </c>
      <c r="AM32" s="391">
        <v>904.65</v>
      </c>
      <c r="AN32" s="533">
        <f t="shared" si="3"/>
        <v>0.83294499037584835</v>
      </c>
      <c r="AO32" s="274"/>
    </row>
    <row r="33" spans="1:42" x14ac:dyDescent="0.3">
      <c r="A33" s="1" t="s">
        <v>23</v>
      </c>
      <c r="B33" s="130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</row>
    <row r="34" spans="1:42" x14ac:dyDescent="0.3">
      <c r="A34" s="1" t="s">
        <v>24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276"/>
      <c r="O34" s="168"/>
      <c r="P34" s="168"/>
      <c r="Q34" s="168"/>
      <c r="R34" s="168"/>
      <c r="S34" s="168"/>
      <c r="T34" s="168"/>
      <c r="U34"/>
      <c r="X34" s="168"/>
      <c r="Y34" s="168"/>
      <c r="AP34" s="274"/>
    </row>
    <row r="35" spans="1:42" x14ac:dyDescent="0.3">
      <c r="A35" s="2" t="s">
        <v>198</v>
      </c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/>
      <c r="X35" s="168"/>
      <c r="Y35" s="168"/>
      <c r="AP35" s="274"/>
    </row>
    <row r="36" spans="1:42" x14ac:dyDescent="0.3">
      <c r="U36"/>
      <c r="X36" s="168"/>
      <c r="Y36" s="168"/>
    </row>
    <row r="37" spans="1:42" x14ac:dyDescent="0.3">
      <c r="U37"/>
    </row>
    <row r="38" spans="1:42" x14ac:dyDescent="0.3">
      <c r="U38"/>
    </row>
    <row r="39" spans="1:42" x14ac:dyDescent="0.3">
      <c r="U39"/>
    </row>
    <row r="40" spans="1:42" x14ac:dyDescent="0.3">
      <c r="U40"/>
    </row>
    <row r="41" spans="1:42" x14ac:dyDescent="0.3">
      <c r="U41"/>
    </row>
    <row r="42" spans="1:42" x14ac:dyDescent="0.3">
      <c r="U42"/>
    </row>
    <row r="43" spans="1:42" x14ac:dyDescent="0.3">
      <c r="U43"/>
    </row>
    <row r="44" spans="1:42" x14ac:dyDescent="0.3">
      <c r="U44"/>
    </row>
    <row r="45" spans="1:42" x14ac:dyDescent="0.3">
      <c r="U45"/>
    </row>
    <row r="46" spans="1:42" x14ac:dyDescent="0.3">
      <c r="U46"/>
    </row>
    <row r="47" spans="1:42" x14ac:dyDescent="0.3">
      <c r="U47"/>
    </row>
    <row r="48" spans="1:42" x14ac:dyDescent="0.3">
      <c r="U48"/>
    </row>
    <row r="49" spans="21:21" x14ac:dyDescent="0.3">
      <c r="U49"/>
    </row>
    <row r="50" spans="21:21" x14ac:dyDescent="0.3">
      <c r="U50"/>
    </row>
    <row r="51" spans="21:21" x14ac:dyDescent="0.3">
      <c r="U51"/>
    </row>
    <row r="52" spans="21:21" x14ac:dyDescent="0.3">
      <c r="U52"/>
    </row>
    <row r="53" spans="21:21" x14ac:dyDescent="0.3">
      <c r="U53"/>
    </row>
    <row r="54" spans="21:21" x14ac:dyDescent="0.3">
      <c r="U54"/>
    </row>
    <row r="55" spans="21:21" x14ac:dyDescent="0.3">
      <c r="U55"/>
    </row>
    <row r="56" spans="21:21" x14ac:dyDescent="0.3">
      <c r="U56"/>
    </row>
  </sheetData>
  <sortState ref="W35:X55">
    <sortCondition descending="1" ref="X35:X55"/>
  </sortState>
  <mergeCells count="5">
    <mergeCell ref="A6:A7"/>
    <mergeCell ref="B6:M6"/>
    <mergeCell ref="N6:Y6"/>
    <mergeCell ref="Z6:AK6"/>
    <mergeCell ref="AL6:AN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P79"/>
  <sheetViews>
    <sheetView showGridLines="0" zoomScale="70" zoomScaleNormal="70" workbookViewId="0">
      <pane xSplit="1" ySplit="7" topLeftCell="AA8" activePane="bottomRight" state="frozen"/>
      <selection activeCell="AD14" sqref="AD14"/>
      <selection pane="topRight" activeCell="AD14" sqref="AD14"/>
      <selection pane="bottomLeft" activeCell="AD14" sqref="AD14"/>
      <selection pane="bottomRight" activeCell="AS35" sqref="AS35"/>
    </sheetView>
  </sheetViews>
  <sheetFormatPr baseColWidth="10" defaultRowHeight="14.4" x14ac:dyDescent="0.3"/>
  <cols>
    <col min="1" max="1" width="14" customWidth="1"/>
    <col min="2" max="19" width="10.6640625" style="169" customWidth="1"/>
    <col min="20" max="20" width="10.6640625" style="274" customWidth="1"/>
    <col min="21" max="25" width="10.6640625" style="276" customWidth="1"/>
    <col min="26" max="39" width="10.44140625" style="276" customWidth="1"/>
    <col min="40" max="40" width="11.44140625" customWidth="1"/>
  </cols>
  <sheetData>
    <row r="1" spans="1:40" x14ac:dyDescent="0.3">
      <c r="A1" s="22" t="s">
        <v>191</v>
      </c>
    </row>
    <row r="2" spans="1:40" x14ac:dyDescent="0.3">
      <c r="A2" s="22"/>
    </row>
    <row r="3" spans="1:40" ht="15" customHeight="1" x14ac:dyDescent="0.3">
      <c r="A3" s="11" t="s">
        <v>108</v>
      </c>
    </row>
    <row r="4" spans="1:40" x14ac:dyDescent="0.3">
      <c r="A4" s="36" t="s">
        <v>240</v>
      </c>
    </row>
    <row r="5" spans="1:40" x14ac:dyDescent="0.3">
      <c r="A5" s="36" t="s">
        <v>203</v>
      </c>
    </row>
    <row r="6" spans="1:40" x14ac:dyDescent="0.3">
      <c r="A6" s="698" t="s">
        <v>26</v>
      </c>
      <c r="B6" s="662">
        <v>2019</v>
      </c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2">
        <v>2020</v>
      </c>
      <c r="O6" s="663"/>
      <c r="P6" s="663"/>
      <c r="Q6" s="663"/>
      <c r="R6" s="663"/>
      <c r="S6" s="663"/>
      <c r="T6" s="663"/>
      <c r="U6" s="663"/>
      <c r="V6" s="663"/>
      <c r="W6" s="663"/>
      <c r="X6" s="663"/>
      <c r="Y6" s="663"/>
      <c r="Z6" s="682">
        <v>2021</v>
      </c>
      <c r="AA6" s="683"/>
      <c r="AB6" s="683"/>
      <c r="AC6" s="683"/>
      <c r="AD6" s="683"/>
      <c r="AE6" s="683"/>
      <c r="AF6" s="683"/>
      <c r="AG6" s="683"/>
      <c r="AH6" s="683"/>
      <c r="AI6" s="683"/>
      <c r="AJ6" s="683"/>
      <c r="AK6" s="683"/>
      <c r="AL6" s="682">
        <v>2022</v>
      </c>
      <c r="AM6" s="683"/>
      <c r="AN6" s="684"/>
    </row>
    <row r="7" spans="1:40" ht="25.2" x14ac:dyDescent="0.3">
      <c r="A7" s="699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409" t="s">
        <v>1</v>
      </c>
      <c r="O7" s="409" t="s">
        <v>2</v>
      </c>
      <c r="P7" s="409" t="s">
        <v>3</v>
      </c>
      <c r="Q7" s="409" t="s">
        <v>4</v>
      </c>
      <c r="R7" s="241" t="s">
        <v>5</v>
      </c>
      <c r="S7" s="409" t="s">
        <v>6</v>
      </c>
      <c r="T7" s="241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11" t="s">
        <v>1</v>
      </c>
      <c r="AA7" s="408" t="s">
        <v>2</v>
      </c>
      <c r="AB7" s="408" t="s">
        <v>3</v>
      </c>
      <c r="AC7" s="411" t="s">
        <v>4</v>
      </c>
      <c r="AD7" s="411" t="s">
        <v>5</v>
      </c>
      <c r="AE7" s="267" t="s">
        <v>6</v>
      </c>
      <c r="AF7" s="576" t="s">
        <v>7</v>
      </c>
      <c r="AG7" s="598" t="s">
        <v>8</v>
      </c>
      <c r="AH7" s="605" t="s">
        <v>264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2" t="s">
        <v>2</v>
      </c>
      <c r="AN7" s="653" t="s">
        <v>268</v>
      </c>
    </row>
    <row r="8" spans="1:40" x14ac:dyDescent="0.3">
      <c r="A8" s="336" t="s">
        <v>13</v>
      </c>
      <c r="B8" s="337">
        <f>SUM(B9:B33)</f>
        <v>8307.9699999999975</v>
      </c>
      <c r="C8" s="337">
        <f t="shared" ref="C8:X8" si="0">SUM(C9:C33)</f>
        <v>366.16700000000003</v>
      </c>
      <c r="D8" s="337">
        <f t="shared" si="0"/>
        <v>92.75</v>
      </c>
      <c r="E8" s="337">
        <f t="shared" si="0"/>
        <v>4961.5340000000006</v>
      </c>
      <c r="F8" s="337">
        <f t="shared" si="0"/>
        <v>39083.835999999996</v>
      </c>
      <c r="G8" s="337">
        <f t="shared" si="0"/>
        <v>21928.328000000005</v>
      </c>
      <c r="H8" s="337">
        <f t="shared" si="0"/>
        <v>7483.9839999999976</v>
      </c>
      <c r="I8" s="337">
        <f t="shared" si="0"/>
        <v>42.981000000000009</v>
      </c>
      <c r="J8" s="337">
        <f t="shared" si="0"/>
        <v>1.24</v>
      </c>
      <c r="K8" s="337">
        <f t="shared" si="0"/>
        <v>153</v>
      </c>
      <c r="L8" s="337">
        <f t="shared" si="0"/>
        <v>21243.599999999999</v>
      </c>
      <c r="M8" s="338">
        <f>SUM(M9:M33)</f>
        <v>5824.5079999999998</v>
      </c>
      <c r="N8" s="337">
        <f>SUM(N9:N33)</f>
        <v>58.912808791331713</v>
      </c>
      <c r="O8" s="337">
        <f t="shared" si="0"/>
        <v>0.28349120595091798</v>
      </c>
      <c r="P8" s="337">
        <f t="shared" si="0"/>
        <v>0</v>
      </c>
      <c r="Q8" s="337">
        <f t="shared" si="0"/>
        <v>4.1792764188317575</v>
      </c>
      <c r="R8" s="337">
        <f t="shared" si="0"/>
        <v>19533.333085598162</v>
      </c>
      <c r="S8" s="337">
        <f t="shared" si="0"/>
        <v>41315.391308256869</v>
      </c>
      <c r="T8" s="337">
        <f t="shared" si="0"/>
        <v>12580.562660465224</v>
      </c>
      <c r="U8" s="337">
        <f t="shared" si="0"/>
        <v>1.9285801340645949</v>
      </c>
      <c r="V8" s="337">
        <f t="shared" si="0"/>
        <v>3.8966644873393328</v>
      </c>
      <c r="W8" s="337">
        <f t="shared" si="0"/>
        <v>7.1205428092626484</v>
      </c>
      <c r="X8" s="337">
        <f t="shared" si="0"/>
        <v>20689.580806756767</v>
      </c>
      <c r="Y8" s="338">
        <f t="shared" ref="Y8:AD8" si="1">SUM(Y9:Y33)</f>
        <v>75213.086037178015</v>
      </c>
      <c r="Z8" s="530">
        <f t="shared" si="1"/>
        <v>25882.350000000002</v>
      </c>
      <c r="AA8" s="531">
        <f t="shared" si="1"/>
        <v>622.1400000000001</v>
      </c>
      <c r="AB8" s="531">
        <f t="shared" si="1"/>
        <v>1321.32</v>
      </c>
      <c r="AC8" s="531">
        <f t="shared" si="1"/>
        <v>11111.439999999999</v>
      </c>
      <c r="AD8" s="531">
        <f t="shared" si="1"/>
        <v>47467.849999999991</v>
      </c>
      <c r="AE8" s="531">
        <f t="shared" ref="AE8:AL8" si="2">SUM(AE9:AE33)</f>
        <v>26476.670000000006</v>
      </c>
      <c r="AF8" s="531">
        <f t="shared" si="2"/>
        <v>6111.87</v>
      </c>
      <c r="AG8" s="531">
        <f t="shared" si="2"/>
        <v>39.29</v>
      </c>
      <c r="AH8" s="531">
        <f t="shared" si="2"/>
        <v>2.93</v>
      </c>
      <c r="AI8" s="531">
        <f t="shared" si="2"/>
        <v>25.380000000000003</v>
      </c>
      <c r="AJ8" s="531">
        <f t="shared" si="2"/>
        <v>13872.490000000002</v>
      </c>
      <c r="AK8" s="531">
        <f t="shared" si="2"/>
        <v>27064.320000000003</v>
      </c>
      <c r="AL8" s="530">
        <f t="shared" si="2"/>
        <v>2871.5100000000007</v>
      </c>
      <c r="AM8" s="531">
        <f>SUM(AM9:AM33)</f>
        <v>610.76</v>
      </c>
      <c r="AN8" s="344">
        <f t="shared" ref="AN8:AN33" si="3">+IFERROR((AM8/AA8-1),"-")</f>
        <v>-1.8291702832160084E-2</v>
      </c>
    </row>
    <row r="9" spans="1:40" x14ac:dyDescent="0.3">
      <c r="A9" s="339" t="s">
        <v>60</v>
      </c>
      <c r="B9" s="168">
        <v>0</v>
      </c>
      <c r="C9" s="168">
        <v>0</v>
      </c>
      <c r="D9" s="168">
        <v>0</v>
      </c>
      <c r="E9" s="168">
        <v>0</v>
      </c>
      <c r="F9" s="168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330">
        <v>0</v>
      </c>
      <c r="N9" s="168">
        <v>0</v>
      </c>
      <c r="O9" s="168">
        <v>0</v>
      </c>
      <c r="P9" s="168">
        <v>0</v>
      </c>
      <c r="Q9" s="168">
        <v>0</v>
      </c>
      <c r="R9" s="168">
        <v>0</v>
      </c>
      <c r="S9" s="168">
        <v>0</v>
      </c>
      <c r="T9" s="168">
        <v>0</v>
      </c>
      <c r="U9" s="168">
        <v>8.8580134064594807E-2</v>
      </c>
      <c r="V9" s="168">
        <v>1.12477148080439E-2</v>
      </c>
      <c r="W9" s="168">
        <v>8.5216331505179793E-2</v>
      </c>
      <c r="X9" s="168">
        <v>0</v>
      </c>
      <c r="Y9" s="330">
        <v>1.9551775217410901</v>
      </c>
      <c r="Z9" s="81">
        <v>0</v>
      </c>
      <c r="AA9" s="21">
        <v>1.1599999999999999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81">
        <v>0</v>
      </c>
      <c r="AM9" s="21">
        <v>0</v>
      </c>
      <c r="AN9" s="295">
        <f t="shared" si="3"/>
        <v>-1</v>
      </c>
    </row>
    <row r="10" spans="1:40" x14ac:dyDescent="0.3">
      <c r="A10" s="339" t="s">
        <v>61</v>
      </c>
      <c r="B10" s="168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30">
        <v>0</v>
      </c>
      <c r="N10" s="168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330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81">
        <v>0</v>
      </c>
      <c r="AM10" s="21">
        <v>0</v>
      </c>
      <c r="AN10" s="295" t="str">
        <f t="shared" si="3"/>
        <v>-</v>
      </c>
    </row>
    <row r="11" spans="1:40" s="276" customFormat="1" x14ac:dyDescent="0.3">
      <c r="A11" s="339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30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330">
        <v>0</v>
      </c>
      <c r="Z11" s="81">
        <v>0</v>
      </c>
      <c r="AA11" s="21">
        <v>5.55</v>
      </c>
      <c r="AB11" s="21">
        <v>1.4</v>
      </c>
      <c r="AC11" s="21">
        <v>0</v>
      </c>
      <c r="AD11" s="21">
        <v>0</v>
      </c>
      <c r="AE11" s="21">
        <v>0.68</v>
      </c>
      <c r="AF11" s="21">
        <v>1.02</v>
      </c>
      <c r="AG11" s="21">
        <v>1.3</v>
      </c>
      <c r="AH11" s="21">
        <v>0.4</v>
      </c>
      <c r="AI11" s="21">
        <v>0</v>
      </c>
      <c r="AJ11" s="21">
        <v>0.11</v>
      </c>
      <c r="AK11" s="21">
        <v>0</v>
      </c>
      <c r="AL11" s="81">
        <v>8.33</v>
      </c>
      <c r="AM11" s="21">
        <v>1.28</v>
      </c>
      <c r="AN11" s="295">
        <f t="shared" si="3"/>
        <v>-0.76936936936936939</v>
      </c>
    </row>
    <row r="12" spans="1:40" x14ac:dyDescent="0.3">
      <c r="A12" s="339" t="s">
        <v>86</v>
      </c>
      <c r="B12" s="14">
        <v>0</v>
      </c>
      <c r="C12" s="14">
        <v>0</v>
      </c>
      <c r="D12" s="14">
        <v>0</v>
      </c>
      <c r="E12" s="14">
        <v>34.1</v>
      </c>
      <c r="F12" s="14">
        <v>1154.577</v>
      </c>
      <c r="G12" s="14">
        <v>1862</v>
      </c>
      <c r="H12" s="14">
        <v>2083.0369999999998</v>
      </c>
      <c r="I12" s="14">
        <v>0</v>
      </c>
      <c r="J12" s="14">
        <v>0</v>
      </c>
      <c r="K12" s="14">
        <v>0</v>
      </c>
      <c r="L12" s="14">
        <v>87.82</v>
      </c>
      <c r="M12" s="287">
        <v>15.22</v>
      </c>
      <c r="N12" s="14">
        <v>3.03</v>
      </c>
      <c r="O12" s="14">
        <v>0</v>
      </c>
      <c r="P12" s="14">
        <v>0</v>
      </c>
      <c r="Q12" s="14">
        <v>2.4</v>
      </c>
      <c r="R12" s="14">
        <v>0</v>
      </c>
      <c r="S12" s="14">
        <v>2990.31</v>
      </c>
      <c r="T12" s="14">
        <v>1912.2675856339335</v>
      </c>
      <c r="U12" s="14">
        <v>0</v>
      </c>
      <c r="V12" s="14">
        <v>0.93763893967093304</v>
      </c>
      <c r="W12" s="14">
        <v>2.8777646252285201</v>
      </c>
      <c r="X12" s="14">
        <v>1332.9269999999999</v>
      </c>
      <c r="Y12" s="287">
        <v>3498.0889999999999</v>
      </c>
      <c r="Z12" s="81">
        <v>905.86</v>
      </c>
      <c r="AA12" s="21">
        <v>0</v>
      </c>
      <c r="AB12" s="21">
        <v>0</v>
      </c>
      <c r="AC12" s="21">
        <v>211.24</v>
      </c>
      <c r="AD12" s="21">
        <v>2083.61</v>
      </c>
      <c r="AE12" s="21">
        <v>1740.31</v>
      </c>
      <c r="AF12" s="21">
        <v>688.66</v>
      </c>
      <c r="AG12" s="21">
        <v>0</v>
      </c>
      <c r="AH12" s="21">
        <v>0</v>
      </c>
      <c r="AI12" s="21">
        <v>0</v>
      </c>
      <c r="AJ12" s="21">
        <v>21</v>
      </c>
      <c r="AK12" s="21">
        <v>139.13</v>
      </c>
      <c r="AL12" s="81">
        <v>0</v>
      </c>
      <c r="AM12" s="21">
        <v>0</v>
      </c>
      <c r="AN12" s="295" t="str">
        <f t="shared" si="3"/>
        <v>-</v>
      </c>
    </row>
    <row r="13" spans="1:40" x14ac:dyDescent="0.3">
      <c r="A13" s="340" t="s">
        <v>258</v>
      </c>
      <c r="B13" s="14">
        <v>1414.1489999999999</v>
      </c>
      <c r="C13" s="14">
        <v>0</v>
      </c>
      <c r="D13" s="14">
        <v>0</v>
      </c>
      <c r="E13" s="14">
        <v>330.31300000000005</v>
      </c>
      <c r="F13" s="14">
        <v>9157.4709999999995</v>
      </c>
      <c r="G13" s="14">
        <v>9584.2750000000015</v>
      </c>
      <c r="H13" s="14">
        <v>3661.2429999999995</v>
      </c>
      <c r="I13" s="14">
        <v>0</v>
      </c>
      <c r="J13" s="14">
        <v>0</v>
      </c>
      <c r="K13" s="14">
        <v>0</v>
      </c>
      <c r="L13" s="14">
        <v>7020.152</v>
      </c>
      <c r="M13" s="287">
        <v>1360.6309999999999</v>
      </c>
      <c r="N13" s="14">
        <v>55.882808791331712</v>
      </c>
      <c r="O13" s="14">
        <v>0</v>
      </c>
      <c r="P13" s="14">
        <v>0</v>
      </c>
      <c r="Q13" s="14">
        <v>0</v>
      </c>
      <c r="R13" s="14">
        <v>5881.1350000000002</v>
      </c>
      <c r="S13" s="14">
        <v>12848.215</v>
      </c>
      <c r="T13" s="14">
        <v>5602.4240000000009</v>
      </c>
      <c r="U13" s="14">
        <v>1.84</v>
      </c>
      <c r="V13" s="14">
        <v>0</v>
      </c>
      <c r="W13" s="14">
        <v>0</v>
      </c>
      <c r="X13" s="14">
        <v>8705.134</v>
      </c>
      <c r="Y13" s="287">
        <v>28332.006999999998</v>
      </c>
      <c r="Z13" s="81">
        <v>11628.33</v>
      </c>
      <c r="AA13" s="21">
        <v>0</v>
      </c>
      <c r="AB13" s="21">
        <v>0</v>
      </c>
      <c r="AC13" s="21">
        <v>2585.25</v>
      </c>
      <c r="AD13" s="21">
        <v>11076.29</v>
      </c>
      <c r="AE13" s="21">
        <v>10558.65</v>
      </c>
      <c r="AF13" s="21">
        <v>1102.42</v>
      </c>
      <c r="AG13" s="21">
        <v>0</v>
      </c>
      <c r="AH13" s="21">
        <v>0</v>
      </c>
      <c r="AI13" s="21">
        <v>0</v>
      </c>
      <c r="AJ13" s="21">
        <v>1050.77</v>
      </c>
      <c r="AK13" s="21">
        <v>3459.86</v>
      </c>
      <c r="AL13" s="81">
        <v>93.75</v>
      </c>
      <c r="AM13" s="21">
        <v>0</v>
      </c>
      <c r="AN13" s="295" t="str">
        <f t="shared" si="3"/>
        <v>-</v>
      </c>
    </row>
    <row r="14" spans="1:40" x14ac:dyDescent="0.3">
      <c r="A14" s="339" t="s">
        <v>62</v>
      </c>
      <c r="B14" s="14">
        <v>1201.9000000000001</v>
      </c>
      <c r="C14" s="14">
        <v>0</v>
      </c>
      <c r="D14" s="14">
        <v>0</v>
      </c>
      <c r="E14" s="14">
        <v>587.75</v>
      </c>
      <c r="F14" s="14">
        <v>4082.16</v>
      </c>
      <c r="G14" s="14">
        <v>1813.8600000000001</v>
      </c>
      <c r="H14" s="14">
        <v>511.90000000000003</v>
      </c>
      <c r="I14" s="14">
        <v>0</v>
      </c>
      <c r="J14" s="14">
        <v>0</v>
      </c>
      <c r="K14" s="14">
        <v>0</v>
      </c>
      <c r="L14" s="14">
        <v>2315.2600000000002</v>
      </c>
      <c r="M14" s="287">
        <v>620.5</v>
      </c>
      <c r="N14" s="14">
        <v>0</v>
      </c>
      <c r="O14" s="14">
        <v>0</v>
      </c>
      <c r="P14" s="14">
        <v>0</v>
      </c>
      <c r="Q14" s="14">
        <v>0</v>
      </c>
      <c r="R14" s="14">
        <v>3578.0670624633303</v>
      </c>
      <c r="S14" s="14">
        <v>5277.1</v>
      </c>
      <c r="T14" s="14">
        <v>1307.078</v>
      </c>
      <c r="U14" s="14">
        <v>0</v>
      </c>
      <c r="V14" s="14">
        <v>0</v>
      </c>
      <c r="W14" s="14">
        <v>0</v>
      </c>
      <c r="X14" s="14">
        <v>2265.8820000000001</v>
      </c>
      <c r="Y14" s="287">
        <v>12454.725999999999</v>
      </c>
      <c r="Z14" s="81">
        <v>3010.17</v>
      </c>
      <c r="AA14" s="21">
        <v>0</v>
      </c>
      <c r="AB14" s="21">
        <v>0</v>
      </c>
      <c r="AC14" s="21">
        <v>1700.05</v>
      </c>
      <c r="AD14" s="21">
        <v>6359.09</v>
      </c>
      <c r="AE14" s="21">
        <v>2327.5100000000002</v>
      </c>
      <c r="AF14" s="21">
        <v>1083.3599999999999</v>
      </c>
      <c r="AG14" s="21">
        <v>0</v>
      </c>
      <c r="AH14" s="21">
        <v>0</v>
      </c>
      <c r="AI14" s="21">
        <v>0</v>
      </c>
      <c r="AJ14" s="21">
        <v>780.04</v>
      </c>
      <c r="AK14" s="21">
        <v>2458.34</v>
      </c>
      <c r="AL14" s="81">
        <v>429.86</v>
      </c>
      <c r="AM14" s="21">
        <v>0</v>
      </c>
      <c r="AN14" s="295" t="str">
        <f t="shared" si="3"/>
        <v>-</v>
      </c>
    </row>
    <row r="15" spans="1:40" s="276" customFormat="1" x14ac:dyDescent="0.3">
      <c r="A15" s="339" t="s">
        <v>251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0</v>
      </c>
      <c r="N15" s="8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641">
        <v>3.23</v>
      </c>
      <c r="AM15" s="21">
        <v>0</v>
      </c>
      <c r="AN15" s="295" t="str">
        <f t="shared" si="3"/>
        <v>-</v>
      </c>
    </row>
    <row r="16" spans="1:40" x14ac:dyDescent="0.3">
      <c r="A16" s="339" t="s">
        <v>63</v>
      </c>
      <c r="B16" s="14">
        <v>3367.6049999999996</v>
      </c>
      <c r="C16" s="14">
        <v>4.45</v>
      </c>
      <c r="D16" s="14">
        <v>1.25</v>
      </c>
      <c r="E16" s="14">
        <v>1228.7900000000002</v>
      </c>
      <c r="F16" s="14">
        <v>8118.19</v>
      </c>
      <c r="G16" s="14">
        <v>2805.2550000000001</v>
      </c>
      <c r="H16" s="14">
        <v>1182.6849999999999</v>
      </c>
      <c r="I16" s="14">
        <v>27.92</v>
      </c>
      <c r="J16" s="14">
        <v>1.24</v>
      </c>
      <c r="K16" s="14">
        <v>0</v>
      </c>
      <c r="L16" s="14">
        <v>8278.3880000000008</v>
      </c>
      <c r="M16" s="287">
        <v>1021.396</v>
      </c>
      <c r="N16" s="14">
        <v>0</v>
      </c>
      <c r="O16" s="14">
        <v>0.28349120595091798</v>
      </c>
      <c r="P16" s="14">
        <v>0</v>
      </c>
      <c r="Q16" s="14">
        <v>1.701365655149627</v>
      </c>
      <c r="R16" s="14">
        <v>5907.3945902170035</v>
      </c>
      <c r="S16" s="14">
        <v>8402.2483082568724</v>
      </c>
      <c r="T16" s="14">
        <v>1440.639923947632</v>
      </c>
      <c r="U16" s="14">
        <v>0</v>
      </c>
      <c r="V16" s="14">
        <v>2.1477778328603563</v>
      </c>
      <c r="W16" s="14">
        <v>4.1575618525289491</v>
      </c>
      <c r="X16" s="14">
        <v>3934.9618067567712</v>
      </c>
      <c r="Y16" s="287">
        <v>21119.59871624767</v>
      </c>
      <c r="Z16" s="81">
        <v>6672.14</v>
      </c>
      <c r="AA16" s="21">
        <v>19.23</v>
      </c>
      <c r="AB16" s="21">
        <v>0</v>
      </c>
      <c r="AC16" s="21">
        <v>3051.64</v>
      </c>
      <c r="AD16" s="21">
        <v>11327.87</v>
      </c>
      <c r="AE16" s="21">
        <v>4781.3599999999997</v>
      </c>
      <c r="AF16" s="21">
        <v>2421.9699999999998</v>
      </c>
      <c r="AG16" s="21">
        <v>9.0399999999999991</v>
      </c>
      <c r="AH16" s="21">
        <v>2.12</v>
      </c>
      <c r="AI16" s="21">
        <v>18.600000000000001</v>
      </c>
      <c r="AJ16" s="21">
        <v>1583.52</v>
      </c>
      <c r="AK16" s="21">
        <v>4705.83</v>
      </c>
      <c r="AL16" s="81">
        <v>1203.68</v>
      </c>
      <c r="AM16" s="21">
        <v>0</v>
      </c>
      <c r="AN16" s="295">
        <f t="shared" si="3"/>
        <v>-1</v>
      </c>
    </row>
    <row r="17" spans="1:40" x14ac:dyDescent="0.3">
      <c r="A17" s="339" t="s">
        <v>64</v>
      </c>
      <c r="B17" s="14">
        <v>235.83999999999997</v>
      </c>
      <c r="C17" s="14">
        <v>0</v>
      </c>
      <c r="D17" s="14">
        <v>0</v>
      </c>
      <c r="E17" s="14">
        <v>98.18</v>
      </c>
      <c r="F17" s="14">
        <v>102.32</v>
      </c>
      <c r="G17" s="14">
        <v>57.88</v>
      </c>
      <c r="H17" s="14">
        <v>32.92</v>
      </c>
      <c r="I17" s="14">
        <v>0</v>
      </c>
      <c r="J17" s="14">
        <v>0</v>
      </c>
      <c r="K17" s="14">
        <v>0</v>
      </c>
      <c r="L17" s="14">
        <v>554.16700000000003</v>
      </c>
      <c r="M17" s="287">
        <v>43.914000000000001</v>
      </c>
      <c r="N17" s="14">
        <v>0</v>
      </c>
      <c r="O17" s="14">
        <v>0</v>
      </c>
      <c r="P17" s="14">
        <v>0</v>
      </c>
      <c r="Q17" s="14">
        <v>0</v>
      </c>
      <c r="R17" s="14">
        <v>43.37</v>
      </c>
      <c r="S17" s="14">
        <v>134.35</v>
      </c>
      <c r="T17" s="14">
        <v>0</v>
      </c>
      <c r="U17" s="14">
        <v>0</v>
      </c>
      <c r="V17" s="14">
        <v>0</v>
      </c>
      <c r="W17" s="14">
        <v>0</v>
      </c>
      <c r="X17" s="14">
        <v>141.66999999999999</v>
      </c>
      <c r="Y17" s="287">
        <v>1481.22</v>
      </c>
      <c r="Z17" s="81">
        <v>367.87</v>
      </c>
      <c r="AA17" s="21">
        <v>0</v>
      </c>
      <c r="AB17" s="21">
        <v>0</v>
      </c>
      <c r="AC17" s="21">
        <v>108.22</v>
      </c>
      <c r="AD17" s="21">
        <v>762.35</v>
      </c>
      <c r="AE17" s="21">
        <v>311.85000000000002</v>
      </c>
      <c r="AF17" s="21">
        <v>160.86000000000001</v>
      </c>
      <c r="AG17" s="21">
        <v>0</v>
      </c>
      <c r="AH17" s="21">
        <v>0</v>
      </c>
      <c r="AI17" s="21">
        <v>0</v>
      </c>
      <c r="AJ17" s="21">
        <v>119.8</v>
      </c>
      <c r="AK17" s="21">
        <v>81.459999999999994</v>
      </c>
      <c r="AL17" s="81">
        <v>0</v>
      </c>
      <c r="AM17" s="21">
        <v>0</v>
      </c>
      <c r="AN17" s="295" t="str">
        <f t="shared" si="3"/>
        <v>-</v>
      </c>
    </row>
    <row r="18" spans="1:40" x14ac:dyDescent="0.3">
      <c r="A18" s="339" t="s">
        <v>78</v>
      </c>
      <c r="B18" s="168">
        <v>0</v>
      </c>
      <c r="C18" s="168">
        <v>0</v>
      </c>
      <c r="D18" s="168">
        <v>0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330">
        <v>0</v>
      </c>
      <c r="N18" s="168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330">
        <v>0</v>
      </c>
      <c r="Z18" s="81">
        <v>0</v>
      </c>
      <c r="AA18" s="21">
        <v>5.73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1.8</v>
      </c>
      <c r="AH18" s="21">
        <v>0.2</v>
      </c>
      <c r="AI18" s="21">
        <v>0.14000000000000001</v>
      </c>
      <c r="AJ18" s="21">
        <v>2.13</v>
      </c>
      <c r="AK18" s="21">
        <v>23.5</v>
      </c>
      <c r="AL18" s="81">
        <v>0</v>
      </c>
      <c r="AM18" s="21">
        <v>0</v>
      </c>
      <c r="AN18" s="295">
        <f t="shared" si="3"/>
        <v>-1</v>
      </c>
    </row>
    <row r="19" spans="1:40" x14ac:dyDescent="0.3">
      <c r="A19" s="339" t="s">
        <v>65</v>
      </c>
      <c r="B19" s="14">
        <v>16</v>
      </c>
      <c r="C19" s="14">
        <v>0</v>
      </c>
      <c r="D19" s="14">
        <v>0</v>
      </c>
      <c r="E19" s="14">
        <v>615.56200000000001</v>
      </c>
      <c r="F19" s="14">
        <v>1984.8890000000001</v>
      </c>
      <c r="G19" s="14">
        <v>21.841999999999999</v>
      </c>
      <c r="H19" s="14">
        <v>0</v>
      </c>
      <c r="I19" s="14">
        <v>0</v>
      </c>
      <c r="J19" s="14">
        <v>0</v>
      </c>
      <c r="K19" s="14">
        <v>0</v>
      </c>
      <c r="L19" s="14">
        <v>993.01800000000003</v>
      </c>
      <c r="M19" s="287">
        <v>674.23599999999999</v>
      </c>
      <c r="N19" s="14">
        <v>0</v>
      </c>
      <c r="O19" s="14">
        <v>0</v>
      </c>
      <c r="P19" s="14">
        <v>0</v>
      </c>
      <c r="Q19" s="14">
        <v>0</v>
      </c>
      <c r="R19" s="14">
        <v>558</v>
      </c>
      <c r="S19" s="14">
        <v>1119.1500000000001</v>
      </c>
      <c r="T19" s="14">
        <v>128.80000000000001</v>
      </c>
      <c r="U19" s="14">
        <v>0</v>
      </c>
      <c r="V19" s="14">
        <v>0</v>
      </c>
      <c r="W19" s="14">
        <v>0</v>
      </c>
      <c r="X19" s="14">
        <v>459.74999999999994</v>
      </c>
      <c r="Y19" s="287">
        <v>2775.5190000000002</v>
      </c>
      <c r="Z19" s="81">
        <v>327.89</v>
      </c>
      <c r="AA19" s="21">
        <v>0</v>
      </c>
      <c r="AB19" s="21">
        <v>0</v>
      </c>
      <c r="AC19" s="21">
        <v>117.8</v>
      </c>
      <c r="AD19" s="21">
        <v>2462.4299999999998</v>
      </c>
      <c r="AE19" s="21">
        <v>337.66</v>
      </c>
      <c r="AF19" s="21">
        <v>0</v>
      </c>
      <c r="AG19" s="21">
        <v>0</v>
      </c>
      <c r="AH19" s="21">
        <v>0</v>
      </c>
      <c r="AI19" s="21">
        <v>0</v>
      </c>
      <c r="AJ19" s="21">
        <v>948.65</v>
      </c>
      <c r="AK19" s="21">
        <v>1161.95</v>
      </c>
      <c r="AL19" s="81">
        <v>12.18</v>
      </c>
      <c r="AM19" s="21">
        <v>0</v>
      </c>
      <c r="AN19" s="295" t="str">
        <f t="shared" si="3"/>
        <v>-</v>
      </c>
    </row>
    <row r="20" spans="1:40" x14ac:dyDescent="0.3">
      <c r="A20" s="339" t="s">
        <v>88</v>
      </c>
      <c r="B20" s="14">
        <v>21.806000000000001</v>
      </c>
      <c r="C20" s="14">
        <v>0</v>
      </c>
      <c r="D20" s="14">
        <v>0</v>
      </c>
      <c r="E20" s="14">
        <v>466.55600000000004</v>
      </c>
      <c r="F20" s="14">
        <v>883.32600000000002</v>
      </c>
      <c r="G20" s="14">
        <v>0</v>
      </c>
      <c r="H20" s="14">
        <v>9.4450000000000003</v>
      </c>
      <c r="I20" s="14">
        <v>0</v>
      </c>
      <c r="J20" s="14">
        <v>0</v>
      </c>
      <c r="K20" s="14">
        <v>0</v>
      </c>
      <c r="L20" s="14">
        <v>732.46900000000005</v>
      </c>
      <c r="M20" s="287">
        <v>294.60399999999998</v>
      </c>
      <c r="N20" s="14">
        <v>0</v>
      </c>
      <c r="O20" s="14">
        <v>0</v>
      </c>
      <c r="P20" s="14">
        <v>0</v>
      </c>
      <c r="Q20" s="14">
        <v>0</v>
      </c>
      <c r="R20" s="14">
        <v>568.548</v>
      </c>
      <c r="S20" s="14">
        <v>2512.6880000000001</v>
      </c>
      <c r="T20" s="14">
        <v>554.30799999999999</v>
      </c>
      <c r="U20" s="14">
        <v>0</v>
      </c>
      <c r="V20" s="14">
        <v>0</v>
      </c>
      <c r="W20" s="14">
        <v>0</v>
      </c>
      <c r="X20" s="14">
        <v>483.68900000000002</v>
      </c>
      <c r="Y20" s="287">
        <v>1660.634</v>
      </c>
      <c r="Z20" s="81">
        <v>388.16</v>
      </c>
      <c r="AA20" s="21">
        <v>0</v>
      </c>
      <c r="AB20" s="21">
        <v>0</v>
      </c>
      <c r="AC20" s="21">
        <v>145.59</v>
      </c>
      <c r="AD20" s="21">
        <v>2075.66</v>
      </c>
      <c r="AE20" s="21">
        <v>466.59</v>
      </c>
      <c r="AF20" s="21">
        <v>56.71</v>
      </c>
      <c r="AG20" s="21">
        <v>0</v>
      </c>
      <c r="AH20" s="21">
        <v>0</v>
      </c>
      <c r="AI20" s="21">
        <v>0</v>
      </c>
      <c r="AJ20" s="21">
        <v>1227.21</v>
      </c>
      <c r="AK20" s="21">
        <v>1471.05</v>
      </c>
      <c r="AL20" s="81">
        <v>134.22</v>
      </c>
      <c r="AM20" s="21">
        <v>0</v>
      </c>
      <c r="AN20" s="295" t="str">
        <f t="shared" si="3"/>
        <v>-</v>
      </c>
    </row>
    <row r="21" spans="1:40" x14ac:dyDescent="0.3">
      <c r="A21" s="339" t="s">
        <v>79</v>
      </c>
      <c r="B21" s="14">
        <v>18.579999999999998</v>
      </c>
      <c r="C21" s="14">
        <v>0</v>
      </c>
      <c r="D21" s="14">
        <v>0</v>
      </c>
      <c r="E21" s="14">
        <v>197.46</v>
      </c>
      <c r="F21" s="14">
        <v>1217.72</v>
      </c>
      <c r="G21" s="14">
        <v>14.28</v>
      </c>
      <c r="H21" s="14">
        <v>0</v>
      </c>
      <c r="I21" s="14">
        <v>0</v>
      </c>
      <c r="J21" s="14">
        <v>0</v>
      </c>
      <c r="K21" s="14">
        <v>0</v>
      </c>
      <c r="L21" s="14">
        <v>436.74299999999999</v>
      </c>
      <c r="M21" s="287">
        <v>365.94000000000005</v>
      </c>
      <c r="N21" s="14">
        <v>0</v>
      </c>
      <c r="O21" s="14">
        <v>0</v>
      </c>
      <c r="P21" s="14">
        <v>0</v>
      </c>
      <c r="Q21" s="14">
        <v>0</v>
      </c>
      <c r="R21" s="14">
        <v>582.87</v>
      </c>
      <c r="S21" s="14">
        <v>1165.68</v>
      </c>
      <c r="T21" s="14">
        <v>321.55</v>
      </c>
      <c r="U21" s="14">
        <v>0</v>
      </c>
      <c r="V21" s="14">
        <v>0</v>
      </c>
      <c r="W21" s="14">
        <v>0</v>
      </c>
      <c r="X21" s="14">
        <v>241.37</v>
      </c>
      <c r="Y21" s="287">
        <v>1036.46</v>
      </c>
      <c r="Z21" s="81">
        <v>383.38</v>
      </c>
      <c r="AA21" s="21">
        <v>0</v>
      </c>
      <c r="AB21" s="21">
        <v>0</v>
      </c>
      <c r="AC21" s="21">
        <v>68.98</v>
      </c>
      <c r="AD21" s="21">
        <v>1386.24</v>
      </c>
      <c r="AE21" s="21">
        <v>535.49</v>
      </c>
      <c r="AF21" s="21">
        <v>72.099999999999994</v>
      </c>
      <c r="AG21" s="21">
        <v>0</v>
      </c>
      <c r="AH21" s="21">
        <v>0</v>
      </c>
      <c r="AI21" s="21">
        <v>0</v>
      </c>
      <c r="AJ21" s="21">
        <v>624.59</v>
      </c>
      <c r="AK21" s="21">
        <v>637.12</v>
      </c>
      <c r="AL21" s="81">
        <v>132.88999999999999</v>
      </c>
      <c r="AM21" s="21">
        <v>0</v>
      </c>
      <c r="AN21" s="295" t="str">
        <f t="shared" si="3"/>
        <v>-</v>
      </c>
    </row>
    <row r="22" spans="1:40" x14ac:dyDescent="0.3">
      <c r="A22" s="339" t="s">
        <v>66</v>
      </c>
      <c r="B22" s="14">
        <v>0</v>
      </c>
      <c r="C22" s="14">
        <v>2.25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3.07</v>
      </c>
      <c r="M22" s="287">
        <v>1.6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87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21">
        <v>0</v>
      </c>
      <c r="AN22" s="295" t="str">
        <f t="shared" si="3"/>
        <v>-</v>
      </c>
    </row>
    <row r="23" spans="1:40" x14ac:dyDescent="0.3">
      <c r="A23" s="339" t="s">
        <v>67</v>
      </c>
      <c r="B23" s="14">
        <v>93.298000000000002</v>
      </c>
      <c r="C23" s="14">
        <v>0</v>
      </c>
      <c r="D23" s="14">
        <v>0</v>
      </c>
      <c r="E23" s="14">
        <v>389.613</v>
      </c>
      <c r="F23" s="14">
        <v>2946.6559999999999</v>
      </c>
      <c r="G23" s="14">
        <v>248.33600000000001</v>
      </c>
      <c r="H23" s="14">
        <v>0</v>
      </c>
      <c r="I23" s="14">
        <v>0</v>
      </c>
      <c r="J23" s="14">
        <v>0</v>
      </c>
      <c r="K23" s="14">
        <v>0</v>
      </c>
      <c r="L23" s="14">
        <v>316.714</v>
      </c>
      <c r="M23" s="287">
        <v>780.17700000000002</v>
      </c>
      <c r="N23" s="14">
        <v>0</v>
      </c>
      <c r="O23" s="14">
        <v>0</v>
      </c>
      <c r="P23" s="14">
        <v>0</v>
      </c>
      <c r="Q23" s="14">
        <v>0</v>
      </c>
      <c r="R23" s="14">
        <v>243.87799999999999</v>
      </c>
      <c r="S23" s="14">
        <v>1735.7179999999998</v>
      </c>
      <c r="T23" s="14">
        <v>553.03200000000004</v>
      </c>
      <c r="U23" s="14">
        <v>0</v>
      </c>
      <c r="V23" s="14">
        <v>0</v>
      </c>
      <c r="W23" s="14">
        <v>0</v>
      </c>
      <c r="X23" s="14">
        <v>364.13200000000001</v>
      </c>
      <c r="Y23" s="287">
        <v>847.79200000000003</v>
      </c>
      <c r="Z23" s="81">
        <v>357.58</v>
      </c>
      <c r="AA23" s="21">
        <v>0</v>
      </c>
      <c r="AB23" s="21">
        <v>0</v>
      </c>
      <c r="AC23" s="21">
        <v>202.81</v>
      </c>
      <c r="AD23" s="21">
        <v>1868.39</v>
      </c>
      <c r="AE23" s="21">
        <v>421</v>
      </c>
      <c r="AF23" s="21">
        <v>0</v>
      </c>
      <c r="AG23" s="21">
        <v>0</v>
      </c>
      <c r="AH23" s="21">
        <v>0</v>
      </c>
      <c r="AI23" s="21">
        <v>0</v>
      </c>
      <c r="AJ23" s="21">
        <v>1833.96</v>
      </c>
      <c r="AK23" s="21">
        <v>2361.16</v>
      </c>
      <c r="AL23" s="81">
        <v>100.8</v>
      </c>
      <c r="AM23" s="21">
        <v>0</v>
      </c>
      <c r="AN23" s="295" t="str">
        <f t="shared" si="3"/>
        <v>-</v>
      </c>
    </row>
    <row r="24" spans="1:40" x14ac:dyDescent="0.3">
      <c r="A24" s="339" t="s">
        <v>68</v>
      </c>
      <c r="B24" s="14">
        <v>413.11099999999999</v>
      </c>
      <c r="C24" s="14">
        <v>84</v>
      </c>
      <c r="D24" s="14">
        <v>74.8</v>
      </c>
      <c r="E24" s="14">
        <v>579.88299999999992</v>
      </c>
      <c r="F24" s="14">
        <v>4687.9349999999995</v>
      </c>
      <c r="G24" s="14">
        <v>820.35700000000008</v>
      </c>
      <c r="H24" s="14">
        <v>2.754</v>
      </c>
      <c r="I24" s="14">
        <v>0.3</v>
      </c>
      <c r="J24" s="14">
        <v>0</v>
      </c>
      <c r="K24" s="14">
        <v>132.05000000000001</v>
      </c>
      <c r="L24" s="14">
        <v>365.97</v>
      </c>
      <c r="M24" s="287">
        <v>577.80700000000002</v>
      </c>
      <c r="N24" s="14">
        <v>0</v>
      </c>
      <c r="O24" s="14">
        <v>0</v>
      </c>
      <c r="P24" s="14">
        <v>0</v>
      </c>
      <c r="Q24" s="14">
        <v>0</v>
      </c>
      <c r="R24" s="14">
        <v>1617.7259999999999</v>
      </c>
      <c r="S24" s="14">
        <v>4202.7020000000002</v>
      </c>
      <c r="T24" s="14">
        <v>697.24016670595915</v>
      </c>
      <c r="U24" s="14">
        <v>0</v>
      </c>
      <c r="V24" s="14">
        <v>0</v>
      </c>
      <c r="W24" s="14">
        <v>0</v>
      </c>
      <c r="X24" s="14">
        <v>564.28499999999997</v>
      </c>
      <c r="Y24" s="287">
        <v>1368.4061434085827</v>
      </c>
      <c r="Z24" s="81">
        <v>701.47</v>
      </c>
      <c r="AA24" s="21">
        <v>0</v>
      </c>
      <c r="AB24" s="21">
        <v>0</v>
      </c>
      <c r="AC24" s="21">
        <v>1296.68</v>
      </c>
      <c r="AD24" s="21">
        <v>4566.82</v>
      </c>
      <c r="AE24" s="21">
        <v>2463.31</v>
      </c>
      <c r="AF24" s="21">
        <v>176.18</v>
      </c>
      <c r="AG24" s="21">
        <v>0</v>
      </c>
      <c r="AH24" s="21">
        <v>0</v>
      </c>
      <c r="AI24" s="21">
        <v>0</v>
      </c>
      <c r="AJ24" s="21">
        <v>3195.89</v>
      </c>
      <c r="AK24" s="21">
        <v>4556.8900000000003</v>
      </c>
      <c r="AL24" s="81">
        <v>168.68</v>
      </c>
      <c r="AM24" s="21">
        <v>0</v>
      </c>
      <c r="AN24" s="295" t="str">
        <f t="shared" si="3"/>
        <v>-</v>
      </c>
    </row>
    <row r="25" spans="1:40" x14ac:dyDescent="0.3">
      <c r="A25" s="341" t="s">
        <v>81</v>
      </c>
      <c r="B25" s="14">
        <v>31.196999999999999</v>
      </c>
      <c r="C25" s="14">
        <v>0</v>
      </c>
      <c r="D25" s="14">
        <v>0</v>
      </c>
      <c r="E25" s="14">
        <v>121.42999999999998</v>
      </c>
      <c r="F25" s="14">
        <v>1938.6210000000001</v>
      </c>
      <c r="G25" s="14">
        <v>1233.5900000000001</v>
      </c>
      <c r="H25" s="14">
        <v>0</v>
      </c>
      <c r="I25" s="14">
        <v>0</v>
      </c>
      <c r="J25" s="14">
        <v>0</v>
      </c>
      <c r="K25" s="14">
        <v>0</v>
      </c>
      <c r="L25" s="14">
        <v>44.54</v>
      </c>
      <c r="M25" s="287">
        <v>43.837999999999994</v>
      </c>
      <c r="N25" s="14">
        <v>0</v>
      </c>
      <c r="O25" s="14">
        <v>0</v>
      </c>
      <c r="P25" s="14">
        <v>0</v>
      </c>
      <c r="Q25" s="14">
        <v>0</v>
      </c>
      <c r="R25" s="14">
        <v>478.32</v>
      </c>
      <c r="S25" s="14">
        <v>617.08699999999999</v>
      </c>
      <c r="T25" s="14">
        <v>61.561999999999998</v>
      </c>
      <c r="U25" s="14">
        <v>0</v>
      </c>
      <c r="V25" s="14">
        <v>0</v>
      </c>
      <c r="W25" s="14">
        <v>0</v>
      </c>
      <c r="X25" s="14">
        <v>1098.192</v>
      </c>
      <c r="Y25" s="287">
        <v>363.21000000000004</v>
      </c>
      <c r="Z25" s="81">
        <v>312.17</v>
      </c>
      <c r="AA25" s="21">
        <v>0</v>
      </c>
      <c r="AB25" s="21">
        <v>0</v>
      </c>
      <c r="AC25" s="21">
        <v>299.56</v>
      </c>
      <c r="AD25" s="21">
        <v>2194.31</v>
      </c>
      <c r="AE25" s="21">
        <v>1047.31</v>
      </c>
      <c r="AF25" s="21">
        <v>0</v>
      </c>
      <c r="AG25" s="21">
        <v>0</v>
      </c>
      <c r="AH25" s="21">
        <v>0</v>
      </c>
      <c r="AI25" s="21">
        <v>0</v>
      </c>
      <c r="AJ25" s="21">
        <v>1131.43</v>
      </c>
      <c r="AK25" s="21">
        <v>2103.83</v>
      </c>
      <c r="AL25" s="81">
        <v>3.67</v>
      </c>
      <c r="AM25" s="21">
        <v>0</v>
      </c>
      <c r="AN25" s="295" t="str">
        <f t="shared" si="3"/>
        <v>-</v>
      </c>
    </row>
    <row r="26" spans="1:40" x14ac:dyDescent="0.3">
      <c r="A26" s="341" t="s">
        <v>69</v>
      </c>
      <c r="B26" s="14">
        <v>134.05700000000002</v>
      </c>
      <c r="C26" s="14">
        <v>0</v>
      </c>
      <c r="D26" s="14">
        <v>0</v>
      </c>
      <c r="E26" s="14">
        <v>311.89700000000005</v>
      </c>
      <c r="F26" s="14">
        <v>2809.971</v>
      </c>
      <c r="G26" s="14">
        <v>2721.1480000000001</v>
      </c>
      <c r="H26" s="14">
        <v>0</v>
      </c>
      <c r="I26" s="14">
        <v>0</v>
      </c>
      <c r="J26" s="14">
        <v>0</v>
      </c>
      <c r="K26" s="14">
        <v>7.2</v>
      </c>
      <c r="L26" s="14">
        <v>88.759</v>
      </c>
      <c r="M26" s="287">
        <v>23.295000000000002</v>
      </c>
      <c r="N26" s="14">
        <v>0</v>
      </c>
      <c r="O26" s="14">
        <v>0</v>
      </c>
      <c r="P26" s="14">
        <v>0</v>
      </c>
      <c r="Q26" s="14">
        <v>7.7910763682131207E-2</v>
      </c>
      <c r="R26" s="14">
        <v>74.024432917832101</v>
      </c>
      <c r="S26" s="14">
        <v>310.14299999999997</v>
      </c>
      <c r="T26" s="14">
        <v>1.6609841777018199</v>
      </c>
      <c r="U26" s="14">
        <v>0</v>
      </c>
      <c r="V26" s="14">
        <v>0.8</v>
      </c>
      <c r="W26" s="14">
        <v>0</v>
      </c>
      <c r="X26" s="14">
        <v>1097.588</v>
      </c>
      <c r="Y26" s="287">
        <v>273.46899999999999</v>
      </c>
      <c r="Z26" s="81">
        <v>827.33</v>
      </c>
      <c r="AA26" s="21">
        <v>4.68</v>
      </c>
      <c r="AB26" s="21">
        <v>0</v>
      </c>
      <c r="AC26" s="21">
        <v>497.63</v>
      </c>
      <c r="AD26" s="21">
        <v>1178.3399999999999</v>
      </c>
      <c r="AE26" s="21">
        <v>695.15</v>
      </c>
      <c r="AF26" s="21">
        <v>0</v>
      </c>
      <c r="AG26" s="21">
        <v>0</v>
      </c>
      <c r="AH26" s="21">
        <v>0</v>
      </c>
      <c r="AI26" s="21">
        <v>0</v>
      </c>
      <c r="AJ26" s="21">
        <v>1158.3499999999999</v>
      </c>
      <c r="AK26" s="21">
        <v>3021.6</v>
      </c>
      <c r="AL26" s="81">
        <v>0</v>
      </c>
      <c r="AM26" s="21">
        <v>0</v>
      </c>
      <c r="AN26" s="295">
        <f t="shared" si="3"/>
        <v>-1</v>
      </c>
    </row>
    <row r="27" spans="1:40" x14ac:dyDescent="0.3">
      <c r="A27" s="341" t="s">
        <v>82</v>
      </c>
      <c r="B27" s="14">
        <v>458.94900000000001</v>
      </c>
      <c r="C27" s="14">
        <v>43.257999999999996</v>
      </c>
      <c r="D27" s="14">
        <v>0</v>
      </c>
      <c r="E27" s="14">
        <v>0</v>
      </c>
      <c r="F27" s="14">
        <v>0</v>
      </c>
      <c r="G27" s="14">
        <v>52.43</v>
      </c>
      <c r="H27" s="14">
        <v>0</v>
      </c>
      <c r="I27" s="14">
        <v>8.6199999999999992</v>
      </c>
      <c r="J27" s="14">
        <v>0</v>
      </c>
      <c r="K27" s="14">
        <v>0.15</v>
      </c>
      <c r="L27" s="14">
        <v>0</v>
      </c>
      <c r="M27" s="287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287">
        <v>0</v>
      </c>
      <c r="Z27" s="81">
        <v>0</v>
      </c>
      <c r="AA27" s="21">
        <v>218.11</v>
      </c>
      <c r="AB27" s="21">
        <v>243.64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60.57</v>
      </c>
      <c r="AM27" s="21">
        <v>220.84</v>
      </c>
      <c r="AN27" s="295">
        <f t="shared" si="3"/>
        <v>1.2516620054101146E-2</v>
      </c>
    </row>
    <row r="28" spans="1:40" x14ac:dyDescent="0.3">
      <c r="A28" s="339" t="s">
        <v>90</v>
      </c>
      <c r="B28" s="14">
        <v>255.45</v>
      </c>
      <c r="C28" s="14">
        <v>26.49</v>
      </c>
      <c r="D28" s="14">
        <v>0</v>
      </c>
      <c r="E28" s="14">
        <v>0</v>
      </c>
      <c r="F28" s="14">
        <v>0</v>
      </c>
      <c r="G28" s="14">
        <v>34.6</v>
      </c>
      <c r="H28" s="14">
        <v>0</v>
      </c>
      <c r="I28" s="14">
        <v>0.1</v>
      </c>
      <c r="J28" s="14">
        <v>0</v>
      </c>
      <c r="K28" s="14">
        <v>0</v>
      </c>
      <c r="L28" s="14">
        <v>0</v>
      </c>
      <c r="M28" s="287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287">
        <v>0</v>
      </c>
      <c r="Z28" s="8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81">
        <v>0</v>
      </c>
      <c r="AM28" s="21">
        <v>0</v>
      </c>
      <c r="AN28" s="295" t="str">
        <f t="shared" si="3"/>
        <v>-</v>
      </c>
    </row>
    <row r="29" spans="1:40" x14ac:dyDescent="0.3">
      <c r="A29" s="339" t="s">
        <v>83</v>
      </c>
      <c r="B29" s="14">
        <v>263.375</v>
      </c>
      <c r="C29" s="14">
        <v>71.834000000000003</v>
      </c>
      <c r="D29" s="14">
        <v>0</v>
      </c>
      <c r="E29" s="14">
        <v>0</v>
      </c>
      <c r="F29" s="14">
        <v>0</v>
      </c>
      <c r="G29" s="14">
        <v>93.86</v>
      </c>
      <c r="H29" s="14">
        <v>0</v>
      </c>
      <c r="I29" s="14">
        <v>0</v>
      </c>
      <c r="J29" s="14">
        <v>0</v>
      </c>
      <c r="K29" s="14">
        <v>13.6</v>
      </c>
      <c r="L29" s="14">
        <v>0</v>
      </c>
      <c r="M29" s="287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287">
        <v>0</v>
      </c>
      <c r="Z29" s="81">
        <v>0</v>
      </c>
      <c r="AA29" s="21">
        <v>195.86</v>
      </c>
      <c r="AB29" s="21">
        <v>359.08</v>
      </c>
      <c r="AC29" s="21">
        <v>8.1199999999999992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62.7</v>
      </c>
      <c r="AL29" s="81">
        <v>190.27</v>
      </c>
      <c r="AM29" s="21">
        <v>119.3</v>
      </c>
      <c r="AN29" s="295">
        <f t="shared" si="3"/>
        <v>-0.39089145307872974</v>
      </c>
    </row>
    <row r="30" spans="1:40" x14ac:dyDescent="0.3">
      <c r="A30" s="339" t="s">
        <v>91</v>
      </c>
      <c r="B30" s="14">
        <v>209.3</v>
      </c>
      <c r="C30" s="14">
        <v>52.3</v>
      </c>
      <c r="D30" s="14">
        <v>0</v>
      </c>
      <c r="E30" s="14">
        <v>0</v>
      </c>
      <c r="F30" s="14">
        <v>0</v>
      </c>
      <c r="G30" s="14">
        <v>122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287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287">
        <v>0</v>
      </c>
      <c r="Z30" s="81">
        <v>0</v>
      </c>
      <c r="AA30" s="21">
        <v>17.95</v>
      </c>
      <c r="AB30" s="21">
        <v>188.05</v>
      </c>
      <c r="AC30" s="21">
        <v>193.85</v>
      </c>
      <c r="AD30" s="21">
        <v>0</v>
      </c>
      <c r="AE30" s="21">
        <v>0</v>
      </c>
      <c r="AF30" s="21">
        <v>47.2</v>
      </c>
      <c r="AG30" s="21">
        <v>0</v>
      </c>
      <c r="AH30" s="21">
        <v>0</v>
      </c>
      <c r="AI30" s="21">
        <v>0</v>
      </c>
      <c r="AJ30" s="21">
        <v>0</v>
      </c>
      <c r="AK30" s="21">
        <v>55</v>
      </c>
      <c r="AL30" s="81">
        <v>163</v>
      </c>
      <c r="AM30" s="21">
        <v>72.5</v>
      </c>
      <c r="AN30" s="295">
        <f t="shared" si="3"/>
        <v>3.03899721448468</v>
      </c>
    </row>
    <row r="31" spans="1:40" x14ac:dyDescent="0.3">
      <c r="A31" s="339" t="s">
        <v>217</v>
      </c>
      <c r="B31" s="14">
        <v>173.35300000000001</v>
      </c>
      <c r="C31" s="14">
        <v>73.775000000000006</v>
      </c>
      <c r="D31" s="14">
        <v>0</v>
      </c>
      <c r="E31" s="14">
        <v>0</v>
      </c>
      <c r="F31" s="14">
        <v>0</v>
      </c>
      <c r="G31" s="14">
        <v>255.82499999999999</v>
      </c>
      <c r="H31" s="14">
        <v>0</v>
      </c>
      <c r="I31" s="14">
        <v>6.0410000000000004</v>
      </c>
      <c r="J31" s="14">
        <v>0</v>
      </c>
      <c r="K31" s="14">
        <v>0</v>
      </c>
      <c r="L31" s="14">
        <v>0</v>
      </c>
      <c r="M31" s="287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287">
        <v>0</v>
      </c>
      <c r="Z31" s="81">
        <v>0</v>
      </c>
      <c r="AA31" s="21">
        <v>132.87</v>
      </c>
      <c r="AB31" s="21">
        <v>380.1</v>
      </c>
      <c r="AC31" s="21">
        <v>511.14</v>
      </c>
      <c r="AD31" s="21">
        <v>50.11</v>
      </c>
      <c r="AE31" s="21">
        <v>564.74</v>
      </c>
      <c r="AF31" s="21">
        <v>222.69</v>
      </c>
      <c r="AG31" s="21">
        <v>24.75</v>
      </c>
      <c r="AH31" s="21">
        <v>0.21</v>
      </c>
      <c r="AI31" s="21">
        <v>6.64</v>
      </c>
      <c r="AJ31" s="21">
        <v>195.04</v>
      </c>
      <c r="AK31" s="21">
        <v>566.80999999999995</v>
      </c>
      <c r="AL31" s="81">
        <v>86.36</v>
      </c>
      <c r="AM31" s="21">
        <v>130.54</v>
      </c>
      <c r="AN31" s="295">
        <f t="shared" si="3"/>
        <v>-1.7535937382403999E-2</v>
      </c>
    </row>
    <row r="32" spans="1:40" x14ac:dyDescent="0.3">
      <c r="A32" s="341" t="s">
        <v>70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176.99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287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287">
        <v>0</v>
      </c>
      <c r="Z32" s="74">
        <v>0</v>
      </c>
      <c r="AA32" s="168">
        <v>21</v>
      </c>
      <c r="AB32" s="168">
        <v>149.05000000000001</v>
      </c>
      <c r="AC32" s="168">
        <v>112.88</v>
      </c>
      <c r="AD32" s="168">
        <v>76.34</v>
      </c>
      <c r="AE32" s="168">
        <v>225.06</v>
      </c>
      <c r="AF32" s="168">
        <v>78.7</v>
      </c>
      <c r="AG32" s="168">
        <v>2.4</v>
      </c>
      <c r="AH32" s="168">
        <v>0</v>
      </c>
      <c r="AI32" s="168">
        <v>0</v>
      </c>
      <c r="AJ32" s="168">
        <v>0</v>
      </c>
      <c r="AK32" s="168">
        <v>198.09</v>
      </c>
      <c r="AL32" s="81">
        <v>80.02</v>
      </c>
      <c r="AM32" s="168">
        <v>66.3</v>
      </c>
      <c r="AN32" s="295">
        <f t="shared" si="3"/>
        <v>2.157142857142857</v>
      </c>
    </row>
    <row r="33" spans="1:42" x14ac:dyDescent="0.3">
      <c r="A33" s="342" t="s">
        <v>72</v>
      </c>
      <c r="B33" s="263">
        <v>0</v>
      </c>
      <c r="C33" s="263">
        <v>7.8100000000000591</v>
      </c>
      <c r="D33" s="263">
        <v>16.700000000000003</v>
      </c>
      <c r="E33" s="263">
        <v>0</v>
      </c>
      <c r="F33" s="263">
        <v>0</v>
      </c>
      <c r="G33" s="263">
        <v>9.7999999999992724</v>
      </c>
      <c r="H33" s="263">
        <v>0</v>
      </c>
      <c r="I33" s="263">
        <v>0</v>
      </c>
      <c r="J33" s="263">
        <v>0</v>
      </c>
      <c r="K33" s="263">
        <v>0</v>
      </c>
      <c r="L33" s="263">
        <v>6.5299999999951979</v>
      </c>
      <c r="M33" s="334">
        <v>1.3500000000003638</v>
      </c>
      <c r="N33" s="263">
        <v>0</v>
      </c>
      <c r="O33" s="263">
        <v>0</v>
      </c>
      <c r="P33" s="263">
        <v>0</v>
      </c>
      <c r="Q33" s="263">
        <v>0</v>
      </c>
      <c r="R33" s="263">
        <v>0</v>
      </c>
      <c r="S33" s="263">
        <v>0</v>
      </c>
      <c r="T33" s="263">
        <v>0</v>
      </c>
      <c r="U33" s="263">
        <v>0</v>
      </c>
      <c r="V33" s="263">
        <v>0</v>
      </c>
      <c r="W33" s="263">
        <v>0</v>
      </c>
      <c r="X33" s="263">
        <v>0</v>
      </c>
      <c r="Y33" s="334">
        <v>0</v>
      </c>
      <c r="Z33" s="185">
        <v>0</v>
      </c>
      <c r="AA33" s="263">
        <v>0</v>
      </c>
      <c r="AB33" s="263">
        <v>0</v>
      </c>
      <c r="AC33" s="263">
        <v>0</v>
      </c>
      <c r="AD33" s="263">
        <v>0</v>
      </c>
      <c r="AE33" s="263">
        <v>0</v>
      </c>
      <c r="AF33" s="263">
        <v>0</v>
      </c>
      <c r="AG33" s="263">
        <v>0</v>
      </c>
      <c r="AH33" s="263">
        <v>0</v>
      </c>
      <c r="AI33" s="263">
        <v>0</v>
      </c>
      <c r="AJ33" s="263">
        <v>0</v>
      </c>
      <c r="AK33" s="263">
        <v>0</v>
      </c>
      <c r="AL33" s="75">
        <v>0</v>
      </c>
      <c r="AM33" s="263">
        <v>0</v>
      </c>
      <c r="AN33" s="534" t="str">
        <f t="shared" si="3"/>
        <v>-</v>
      </c>
    </row>
    <row r="34" spans="1:42" x14ac:dyDescent="0.3">
      <c r="A34" s="1" t="s">
        <v>23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3"/>
    </row>
    <row r="35" spans="1:42" x14ac:dyDescent="0.3">
      <c r="A35" s="1" t="s">
        <v>24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4"/>
    </row>
    <row r="36" spans="1:42" x14ac:dyDescent="0.3">
      <c r="A36" s="2" t="s">
        <v>198</v>
      </c>
      <c r="B36" s="298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Y36" s="168"/>
      <c r="AN36" s="276"/>
      <c r="AO36" s="276"/>
      <c r="AP36" s="276"/>
    </row>
    <row r="37" spans="1:42" x14ac:dyDescent="0.3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Y37" s="168"/>
      <c r="AN37" s="276"/>
      <c r="AO37" s="276"/>
      <c r="AP37" s="276"/>
    </row>
    <row r="38" spans="1:42" x14ac:dyDescent="0.3">
      <c r="AN38" s="276"/>
      <c r="AO38" s="276"/>
      <c r="AP38" s="276"/>
    </row>
    <row r="39" spans="1:42" x14ac:dyDescent="0.3">
      <c r="S39"/>
      <c r="T39"/>
      <c r="AN39" s="276"/>
      <c r="AO39" s="276"/>
      <c r="AP39" s="276"/>
    </row>
    <row r="40" spans="1:42" x14ac:dyDescent="0.3">
      <c r="S40"/>
      <c r="T40"/>
      <c r="AN40" s="276"/>
      <c r="AO40" s="276"/>
      <c r="AP40" s="276"/>
    </row>
    <row r="41" spans="1:42" x14ac:dyDescent="0.3">
      <c r="S41"/>
      <c r="T41"/>
      <c r="AN41" s="276"/>
      <c r="AO41" s="276"/>
      <c r="AP41" s="276"/>
    </row>
    <row r="42" spans="1:42" x14ac:dyDescent="0.3">
      <c r="S42"/>
      <c r="T42"/>
      <c r="AN42" s="276"/>
      <c r="AO42" s="276"/>
      <c r="AP42" s="276"/>
    </row>
    <row r="43" spans="1:42" x14ac:dyDescent="0.3">
      <c r="S43"/>
      <c r="T43"/>
      <c r="AN43" s="276"/>
      <c r="AO43" s="276"/>
      <c r="AP43" s="276"/>
    </row>
    <row r="44" spans="1:42" x14ac:dyDescent="0.3">
      <c r="S44"/>
      <c r="T44"/>
      <c r="AN44" s="276"/>
      <c r="AO44" s="276"/>
      <c r="AP44" s="276"/>
    </row>
    <row r="45" spans="1:42" x14ac:dyDescent="0.3">
      <c r="S45"/>
      <c r="T45"/>
      <c r="AN45" s="276"/>
      <c r="AO45" s="276"/>
      <c r="AP45" s="276"/>
    </row>
    <row r="46" spans="1:42" x14ac:dyDescent="0.3">
      <c r="S46"/>
      <c r="T46"/>
      <c r="AN46" s="276"/>
      <c r="AO46" s="276"/>
      <c r="AP46" s="276"/>
    </row>
    <row r="47" spans="1:42" x14ac:dyDescent="0.3">
      <c r="S47"/>
      <c r="T47"/>
      <c r="AN47" s="276"/>
      <c r="AO47" s="276"/>
      <c r="AP47" s="276"/>
    </row>
    <row r="48" spans="1:42" x14ac:dyDescent="0.3">
      <c r="S48"/>
      <c r="T48"/>
      <c r="AN48" s="276"/>
      <c r="AO48" s="276"/>
      <c r="AP48" s="276"/>
    </row>
    <row r="49" spans="19:42" x14ac:dyDescent="0.3">
      <c r="S49"/>
      <c r="T49"/>
      <c r="AN49" s="276"/>
      <c r="AO49" s="276"/>
      <c r="AP49" s="276"/>
    </row>
    <row r="50" spans="19:42" x14ac:dyDescent="0.3">
      <c r="S50"/>
      <c r="T50"/>
      <c r="AN50" s="276"/>
      <c r="AO50" s="276"/>
      <c r="AP50" s="276"/>
    </row>
    <row r="51" spans="19:42" x14ac:dyDescent="0.3">
      <c r="S51"/>
      <c r="T51"/>
      <c r="AN51" s="276"/>
      <c r="AO51" s="276"/>
      <c r="AP51" s="276"/>
    </row>
    <row r="52" spans="19:42" x14ac:dyDescent="0.3">
      <c r="S52"/>
      <c r="T52"/>
      <c r="AN52" s="276"/>
      <c r="AO52" s="276"/>
      <c r="AP52" s="276"/>
    </row>
    <row r="53" spans="19:42" x14ac:dyDescent="0.3">
      <c r="S53"/>
      <c r="T53"/>
      <c r="AN53" s="276"/>
      <c r="AO53" s="276"/>
      <c r="AP53" s="276"/>
    </row>
    <row r="54" spans="19:42" x14ac:dyDescent="0.3">
      <c r="S54"/>
      <c r="T54"/>
      <c r="AN54" s="276"/>
      <c r="AO54" s="276"/>
      <c r="AP54" s="276"/>
    </row>
    <row r="55" spans="19:42" x14ac:dyDescent="0.3">
      <c r="S55"/>
      <c r="T55"/>
      <c r="AN55" s="276"/>
      <c r="AO55" s="276"/>
      <c r="AP55" s="276"/>
    </row>
    <row r="56" spans="19:42" x14ac:dyDescent="0.3">
      <c r="S56"/>
      <c r="T56"/>
      <c r="AN56" s="276"/>
      <c r="AO56" s="276"/>
      <c r="AP56" s="276"/>
    </row>
    <row r="57" spans="19:42" x14ac:dyDescent="0.3">
      <c r="S57"/>
      <c r="T57"/>
      <c r="AN57" s="276"/>
      <c r="AO57" s="276"/>
      <c r="AP57" s="276"/>
    </row>
    <row r="58" spans="19:42" x14ac:dyDescent="0.3">
      <c r="S58"/>
      <c r="T58"/>
      <c r="AN58" s="276"/>
      <c r="AO58" s="276"/>
      <c r="AP58" s="276"/>
    </row>
    <row r="59" spans="19:42" x14ac:dyDescent="0.3">
      <c r="S59"/>
      <c r="T59"/>
      <c r="AN59" s="276"/>
      <c r="AO59" s="276"/>
      <c r="AP59" s="276"/>
    </row>
    <row r="60" spans="19:42" x14ac:dyDescent="0.3">
      <c r="S60"/>
      <c r="T60"/>
      <c r="AN60" s="276"/>
      <c r="AO60" s="276"/>
      <c r="AP60" s="276"/>
    </row>
    <row r="61" spans="19:42" x14ac:dyDescent="0.3">
      <c r="S61"/>
      <c r="T61"/>
      <c r="AN61" s="276"/>
      <c r="AO61" s="276"/>
      <c r="AP61" s="276"/>
    </row>
    <row r="62" spans="19:42" x14ac:dyDescent="0.3">
      <c r="S62"/>
      <c r="T62"/>
      <c r="AN62" s="276"/>
      <c r="AO62" s="276"/>
      <c r="AP62" s="276"/>
    </row>
    <row r="63" spans="19:42" x14ac:dyDescent="0.3">
      <c r="S63"/>
      <c r="T63"/>
      <c r="AN63" s="276"/>
      <c r="AO63" s="276"/>
      <c r="AP63" s="276"/>
    </row>
    <row r="64" spans="19:42" x14ac:dyDescent="0.3">
      <c r="AN64" s="276"/>
      <c r="AO64" s="276"/>
      <c r="AP64" s="276"/>
    </row>
    <row r="65" spans="40:42" x14ac:dyDescent="0.3">
      <c r="AN65" s="276"/>
      <c r="AO65" s="276"/>
      <c r="AP65" s="276"/>
    </row>
    <row r="66" spans="40:42" x14ac:dyDescent="0.3">
      <c r="AN66" s="276"/>
      <c r="AO66" s="276"/>
      <c r="AP66" s="276"/>
    </row>
    <row r="67" spans="40:42" x14ac:dyDescent="0.3">
      <c r="AN67" s="276"/>
      <c r="AO67" s="276"/>
      <c r="AP67" s="276"/>
    </row>
    <row r="68" spans="40:42" x14ac:dyDescent="0.3">
      <c r="AN68" s="276"/>
      <c r="AO68" s="276"/>
      <c r="AP68" s="276"/>
    </row>
    <row r="69" spans="40:42" x14ac:dyDescent="0.3">
      <c r="AN69" s="276"/>
      <c r="AO69" s="276"/>
      <c r="AP69" s="276"/>
    </row>
    <row r="70" spans="40:42" x14ac:dyDescent="0.3">
      <c r="AN70" s="276"/>
      <c r="AO70" s="276"/>
      <c r="AP70" s="276"/>
    </row>
    <row r="71" spans="40:42" x14ac:dyDescent="0.3">
      <c r="AN71" s="276"/>
      <c r="AO71" s="276"/>
      <c r="AP71" s="276"/>
    </row>
    <row r="72" spans="40:42" x14ac:dyDescent="0.3">
      <c r="AN72" s="276"/>
      <c r="AO72" s="276"/>
      <c r="AP72" s="276"/>
    </row>
    <row r="73" spans="40:42" x14ac:dyDescent="0.3">
      <c r="AN73" s="276"/>
      <c r="AO73" s="276"/>
      <c r="AP73" s="276"/>
    </row>
    <row r="74" spans="40:42" x14ac:dyDescent="0.3">
      <c r="AN74" s="276"/>
      <c r="AO74" s="276"/>
      <c r="AP74" s="276"/>
    </row>
    <row r="75" spans="40:42" x14ac:dyDescent="0.3">
      <c r="AN75" s="276"/>
      <c r="AO75" s="276"/>
      <c r="AP75" s="276"/>
    </row>
    <row r="76" spans="40:42" x14ac:dyDescent="0.3">
      <c r="AN76" s="276"/>
      <c r="AO76" s="276"/>
      <c r="AP76" s="276"/>
    </row>
    <row r="77" spans="40:42" x14ac:dyDescent="0.3">
      <c r="AN77" s="276"/>
      <c r="AO77" s="276"/>
      <c r="AP77" s="276"/>
    </row>
    <row r="78" spans="40:42" x14ac:dyDescent="0.3">
      <c r="AN78" s="276"/>
      <c r="AO78" s="276"/>
      <c r="AP78" s="276"/>
    </row>
    <row r="79" spans="40:42" x14ac:dyDescent="0.3">
      <c r="AN79" s="276"/>
      <c r="AO79" s="276"/>
      <c r="AP79" s="276"/>
    </row>
  </sheetData>
  <sortState ref="AN56:AO75">
    <sortCondition descending="1" ref="AO54:AO75"/>
  </sortState>
  <mergeCells count="5">
    <mergeCell ref="A6:A7"/>
    <mergeCell ref="B6:M6"/>
    <mergeCell ref="N6:Y6"/>
    <mergeCell ref="Z6:AK6"/>
    <mergeCell ref="AL6:AN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R27"/>
  <sheetViews>
    <sheetView showGridLines="0" zoomScale="85" zoomScaleNormal="85" workbookViewId="0">
      <pane xSplit="1" ySplit="7" topLeftCell="AA8" activePane="bottomRight" state="frozen"/>
      <selection activeCell="AD14" sqref="AD14"/>
      <selection pane="topRight" activeCell="AD14" sqref="AD14"/>
      <selection pane="bottomLeft" activeCell="AD14" sqref="AD14"/>
      <selection pane="bottomRight" activeCell="AF14" sqref="AF14"/>
    </sheetView>
  </sheetViews>
  <sheetFormatPr baseColWidth="10" defaultRowHeight="14.4" x14ac:dyDescent="0.3"/>
  <cols>
    <col min="1" max="1" width="13.6640625" customWidth="1"/>
    <col min="2" max="5" width="8.6640625" style="169" bestFit="1" customWidth="1"/>
    <col min="6" max="6" width="7.88671875" style="169" bestFit="1" customWidth="1"/>
    <col min="7" max="14" width="8.6640625" style="169" bestFit="1" customWidth="1"/>
    <col min="15" max="15" width="9.6640625" style="169" bestFit="1" customWidth="1"/>
    <col min="16" max="19" width="8.6640625" style="169" bestFit="1" customWidth="1"/>
    <col min="20" max="20" width="8.6640625" style="274" bestFit="1" customWidth="1"/>
    <col min="21" max="22" width="8.6640625" style="276" bestFit="1" customWidth="1"/>
    <col min="23" max="23" width="9.6640625" style="276" bestFit="1" customWidth="1"/>
    <col min="24" max="25" width="8.6640625" style="276" bestFit="1" customWidth="1"/>
    <col min="26" max="39" width="9.109375" style="276" customWidth="1"/>
    <col min="40" max="40" width="10.88671875" customWidth="1"/>
    <col min="41" max="41" width="12.109375" bestFit="1" customWidth="1"/>
  </cols>
  <sheetData>
    <row r="1" spans="1:44" x14ac:dyDescent="0.3">
      <c r="A1" s="22" t="s">
        <v>191</v>
      </c>
    </row>
    <row r="2" spans="1:44" x14ac:dyDescent="0.3">
      <c r="A2" s="22"/>
    </row>
    <row r="3" spans="1:44" ht="15" customHeight="1" x14ac:dyDescent="0.3">
      <c r="A3" s="11" t="s">
        <v>109</v>
      </c>
    </row>
    <row r="4" spans="1:44" x14ac:dyDescent="0.3">
      <c r="A4" s="36" t="s">
        <v>241</v>
      </c>
    </row>
    <row r="5" spans="1:44" x14ac:dyDescent="0.3">
      <c r="A5" s="36" t="s">
        <v>203</v>
      </c>
    </row>
    <row r="6" spans="1:44" x14ac:dyDescent="0.3">
      <c r="A6" s="680" t="s">
        <v>26</v>
      </c>
      <c r="B6" s="662">
        <v>2019</v>
      </c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4"/>
      <c r="N6" s="662">
        <v>2020</v>
      </c>
      <c r="O6" s="663"/>
      <c r="P6" s="663"/>
      <c r="Q6" s="663"/>
      <c r="R6" s="663"/>
      <c r="S6" s="663"/>
      <c r="T6" s="663"/>
      <c r="U6" s="663"/>
      <c r="V6" s="663"/>
      <c r="W6" s="663"/>
      <c r="X6" s="663"/>
      <c r="Y6" s="664"/>
      <c r="Z6" s="682">
        <v>2021</v>
      </c>
      <c r="AA6" s="683"/>
      <c r="AB6" s="683"/>
      <c r="AC6" s="683"/>
      <c r="AD6" s="683"/>
      <c r="AE6" s="683"/>
      <c r="AF6" s="683"/>
      <c r="AG6" s="683"/>
      <c r="AH6" s="683"/>
      <c r="AI6" s="683"/>
      <c r="AJ6" s="683"/>
      <c r="AK6" s="683"/>
      <c r="AL6" s="682">
        <v>2022</v>
      </c>
      <c r="AM6" s="683"/>
      <c r="AN6" s="684"/>
    </row>
    <row r="7" spans="1:44" ht="27.75" customHeight="1" x14ac:dyDescent="0.3">
      <c r="A7" s="681"/>
      <c r="B7" s="306" t="s">
        <v>1</v>
      </c>
      <c r="C7" s="306" t="s">
        <v>2</v>
      </c>
      <c r="D7" s="306" t="s">
        <v>3</v>
      </c>
      <c r="E7" s="306" t="s">
        <v>4</v>
      </c>
      <c r="F7" s="241" t="s">
        <v>5</v>
      </c>
      <c r="G7" s="306" t="s">
        <v>6</v>
      </c>
      <c r="H7" s="306" t="s">
        <v>7</v>
      </c>
      <c r="I7" s="306" t="s">
        <v>8</v>
      </c>
      <c r="J7" s="306" t="s">
        <v>9</v>
      </c>
      <c r="K7" s="306" t="s">
        <v>10</v>
      </c>
      <c r="L7" s="306" t="s">
        <v>11</v>
      </c>
      <c r="M7" s="306" t="s">
        <v>12</v>
      </c>
      <c r="N7" s="409" t="s">
        <v>1</v>
      </c>
      <c r="O7" s="409" t="s">
        <v>2</v>
      </c>
      <c r="P7" s="409" t="s">
        <v>3</v>
      </c>
      <c r="Q7" s="409" t="s">
        <v>4</v>
      </c>
      <c r="R7" s="241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9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76" t="s">
        <v>7</v>
      </c>
      <c r="AG7" s="598" t="s">
        <v>8</v>
      </c>
      <c r="AH7" s="605" t="s">
        <v>264</v>
      </c>
      <c r="AI7" s="607" t="s">
        <v>10</v>
      </c>
      <c r="AJ7" s="610" t="s">
        <v>11</v>
      </c>
      <c r="AK7" s="617" t="s">
        <v>12</v>
      </c>
      <c r="AL7" s="622" t="s">
        <v>1</v>
      </c>
      <c r="AM7" s="652" t="s">
        <v>2</v>
      </c>
      <c r="AN7" s="623" t="s">
        <v>268</v>
      </c>
    </row>
    <row r="8" spans="1:44" x14ac:dyDescent="0.3">
      <c r="A8" s="91" t="s">
        <v>13</v>
      </c>
      <c r="B8" s="356">
        <f>+SUM(B9:B22)</f>
        <v>7097.0867422000019</v>
      </c>
      <c r="C8" s="356">
        <f t="shared" ref="C8:M8" si="0">+SUM(C9:C22)</f>
        <v>9431.5927914000004</v>
      </c>
      <c r="D8" s="356">
        <f t="shared" si="0"/>
        <v>9174.8434249999991</v>
      </c>
      <c r="E8" s="356">
        <f t="shared" si="0"/>
        <v>6552.0797409999996</v>
      </c>
      <c r="F8" s="356">
        <f>+SUM(F9:F22)</f>
        <v>6209.6831199999988</v>
      </c>
      <c r="G8" s="356">
        <f t="shared" si="0"/>
        <v>7258.6822731999982</v>
      </c>
      <c r="H8" s="356">
        <f t="shared" si="0"/>
        <v>6678.36816</v>
      </c>
      <c r="I8" s="356">
        <f t="shared" si="0"/>
        <v>7153.3506188000019</v>
      </c>
      <c r="J8" s="356">
        <f t="shared" si="0"/>
        <v>4604.7867201999989</v>
      </c>
      <c r="K8" s="356">
        <f t="shared" si="0"/>
        <v>7516.8875309999985</v>
      </c>
      <c r="L8" s="356">
        <f t="shared" si="0"/>
        <v>7083.4016619999975</v>
      </c>
      <c r="M8" s="357">
        <f t="shared" si="0"/>
        <v>6229.3976478600007</v>
      </c>
      <c r="N8" s="356">
        <f>+SUM(N9:N22)</f>
        <v>7636.678612166188</v>
      </c>
      <c r="O8" s="356">
        <f t="shared" ref="O8:Y8" si="1">+SUM(O9:O22)</f>
        <v>12562.218377000214</v>
      </c>
      <c r="P8" s="356">
        <f t="shared" si="1"/>
        <v>7750.5803068445011</v>
      </c>
      <c r="Q8" s="356">
        <f t="shared" si="1"/>
        <v>5320.4956724666663</v>
      </c>
      <c r="R8" s="356">
        <f t="shared" si="1"/>
        <v>4887.4851001999032</v>
      </c>
      <c r="S8" s="356">
        <f t="shared" si="1"/>
        <v>7083.6664970002375</v>
      </c>
      <c r="T8" s="356">
        <f t="shared" si="1"/>
        <v>8473.0853485014668</v>
      </c>
      <c r="U8" s="356">
        <f t="shared" si="1"/>
        <v>8266.7546922317415</v>
      </c>
      <c r="V8" s="356">
        <f t="shared" si="1"/>
        <v>9449.9041088795348</v>
      </c>
      <c r="W8" s="356">
        <f t="shared" si="1"/>
        <v>11691.266495569731</v>
      </c>
      <c r="X8" s="356">
        <f t="shared" si="1"/>
        <v>8042.0985439792676</v>
      </c>
      <c r="Y8" s="357">
        <f t="shared" si="1"/>
        <v>9198.9418307093802</v>
      </c>
      <c r="Z8" s="535">
        <f t="shared" ref="Z8:AF8" si="2">SUM(Z9:Z22)</f>
        <v>8495.02</v>
      </c>
      <c r="AA8" s="536">
        <f t="shared" si="2"/>
        <v>13399.400000000001</v>
      </c>
      <c r="AB8" s="536">
        <f t="shared" si="2"/>
        <v>11347.669999999998</v>
      </c>
      <c r="AC8" s="536">
        <f t="shared" si="2"/>
        <v>6960.16</v>
      </c>
      <c r="AD8" s="536">
        <f t="shared" si="2"/>
        <v>8633.2899999999991</v>
      </c>
      <c r="AE8" s="536">
        <f t="shared" si="2"/>
        <v>5396.31</v>
      </c>
      <c r="AF8" s="536">
        <f t="shared" si="2"/>
        <v>5508.5300000000007</v>
      </c>
      <c r="AG8" s="536">
        <f t="shared" ref="AG8:AM8" si="3">SUM(AG9:AG22)</f>
        <v>6579.18</v>
      </c>
      <c r="AH8" s="536">
        <f t="shared" si="3"/>
        <v>3965.2999999999997</v>
      </c>
      <c r="AI8" s="536">
        <f t="shared" si="3"/>
        <v>5854.86</v>
      </c>
      <c r="AJ8" s="536">
        <f t="shared" si="3"/>
        <v>10952.9</v>
      </c>
      <c r="AK8" s="536">
        <f t="shared" si="3"/>
        <v>7385.45</v>
      </c>
      <c r="AL8" s="535">
        <f t="shared" si="3"/>
        <v>12062.83</v>
      </c>
      <c r="AM8" s="536">
        <f t="shared" si="3"/>
        <v>9128.3299999999981</v>
      </c>
      <c r="AN8" s="344">
        <f t="shared" ref="AN8:AN22" si="4">+IFERROR((AM8/AA8-1),"-")</f>
        <v>-0.31875083958983264</v>
      </c>
    </row>
    <row r="9" spans="1:44" x14ac:dyDescent="0.3">
      <c r="A9" s="348" t="s">
        <v>60</v>
      </c>
      <c r="B9" s="347">
        <v>1471.80053</v>
      </c>
      <c r="C9" s="347">
        <v>1323.9958999999999</v>
      </c>
      <c r="D9" s="347">
        <v>1620.7250400000003</v>
      </c>
      <c r="E9" s="347">
        <v>1486.9294499999999</v>
      </c>
      <c r="F9" s="347">
        <v>1737.7139999999999</v>
      </c>
      <c r="G9" s="347">
        <v>1469.7965099999994</v>
      </c>
      <c r="H9" s="347">
        <v>1646.7858449999997</v>
      </c>
      <c r="I9" s="347">
        <v>1890.6062900000002</v>
      </c>
      <c r="J9" s="347">
        <v>1818.6061099999995</v>
      </c>
      <c r="K9" s="347">
        <v>2138.1731149999996</v>
      </c>
      <c r="L9" s="347">
        <v>1558.4621299999999</v>
      </c>
      <c r="M9" s="349">
        <v>943.07804950000013</v>
      </c>
      <c r="N9" s="347">
        <v>1646.4982361661912</v>
      </c>
      <c r="O9" s="347">
        <v>1848.0172170002165</v>
      </c>
      <c r="P9" s="347">
        <v>1718.7063532445022</v>
      </c>
      <c r="Q9" s="347">
        <v>2130.9636292666673</v>
      </c>
      <c r="R9" s="347">
        <v>764.35716619990387</v>
      </c>
      <c r="S9" s="347">
        <v>2006.1690513202393</v>
      </c>
      <c r="T9" s="347">
        <v>2114.7939834627996</v>
      </c>
      <c r="U9" s="347">
        <v>1876.5633750302397</v>
      </c>
      <c r="V9" s="347">
        <v>1922.686970879533</v>
      </c>
      <c r="W9" s="347">
        <v>1887.1020932497333</v>
      </c>
      <c r="X9" s="347">
        <v>1544.9693419792668</v>
      </c>
      <c r="Y9" s="349">
        <v>1129.37392130938</v>
      </c>
      <c r="Z9" s="81">
        <v>1439.8</v>
      </c>
      <c r="AA9" s="21">
        <v>1702.04</v>
      </c>
      <c r="AB9" s="21">
        <v>2037.97</v>
      </c>
      <c r="AC9" s="21">
        <v>1821.67</v>
      </c>
      <c r="AD9" s="21">
        <v>1903.26</v>
      </c>
      <c r="AE9" s="21">
        <v>1839.99</v>
      </c>
      <c r="AF9" s="21">
        <v>1691.41</v>
      </c>
      <c r="AG9" s="21">
        <v>1660.84</v>
      </c>
      <c r="AH9" s="21">
        <v>1539.24</v>
      </c>
      <c r="AI9" s="21">
        <v>1594.7</v>
      </c>
      <c r="AJ9" s="21">
        <v>1568.77</v>
      </c>
      <c r="AK9" s="21">
        <v>522.12</v>
      </c>
      <c r="AL9" s="81">
        <v>1414.73</v>
      </c>
      <c r="AM9" s="21">
        <v>1521.21</v>
      </c>
      <c r="AN9" s="295">
        <f t="shared" si="4"/>
        <v>-0.10624309651947073</v>
      </c>
    </row>
    <row r="10" spans="1:44" s="169" customFormat="1" x14ac:dyDescent="0.3">
      <c r="A10" s="348" t="s">
        <v>228</v>
      </c>
      <c r="B10" s="347">
        <v>195.49880000000002</v>
      </c>
      <c r="C10" s="347">
        <v>146.07812999999999</v>
      </c>
      <c r="D10" s="347">
        <v>150.290145</v>
      </c>
      <c r="E10" s="347">
        <v>68.447451999999998</v>
      </c>
      <c r="F10" s="347">
        <v>148.8937</v>
      </c>
      <c r="G10" s="347">
        <v>104.20246000000002</v>
      </c>
      <c r="H10" s="347">
        <v>140.79908999999998</v>
      </c>
      <c r="I10" s="347">
        <v>154.16247999999996</v>
      </c>
      <c r="J10" s="347">
        <v>89.724560000000011</v>
      </c>
      <c r="K10" s="347">
        <v>48.611930000000001</v>
      </c>
      <c r="L10" s="347">
        <v>39.512452000000003</v>
      </c>
      <c r="M10" s="349">
        <v>16.27035536</v>
      </c>
      <c r="N10" s="347">
        <v>0</v>
      </c>
      <c r="O10" s="347">
        <v>0</v>
      </c>
      <c r="P10" s="347">
        <v>0</v>
      </c>
      <c r="Q10" s="347">
        <v>138.65379999999999</v>
      </c>
      <c r="R10" s="347">
        <v>15.5</v>
      </c>
      <c r="S10" s="347">
        <v>5.9660840799999999</v>
      </c>
      <c r="T10" s="347">
        <v>83.821342972000011</v>
      </c>
      <c r="U10" s="347">
        <v>9.3390000000000004</v>
      </c>
      <c r="V10" s="347">
        <v>36.714599999999997</v>
      </c>
      <c r="W10" s="347">
        <v>85.6404</v>
      </c>
      <c r="X10" s="347">
        <v>0</v>
      </c>
      <c r="Y10" s="349">
        <v>45.484400000000001</v>
      </c>
      <c r="Z10" s="81">
        <v>59.99</v>
      </c>
      <c r="AA10" s="21">
        <v>178.98</v>
      </c>
      <c r="AB10" s="21">
        <v>51.91</v>
      </c>
      <c r="AC10" s="21">
        <v>115.12</v>
      </c>
      <c r="AD10" s="21">
        <v>61.42</v>
      </c>
      <c r="AE10" s="21">
        <v>27.43</v>
      </c>
      <c r="AF10" s="21">
        <v>64.25</v>
      </c>
      <c r="AG10" s="21">
        <v>76.77</v>
      </c>
      <c r="AH10" s="21">
        <v>15.49</v>
      </c>
      <c r="AI10" s="21">
        <v>0</v>
      </c>
      <c r="AJ10" s="21">
        <v>15.4</v>
      </c>
      <c r="AK10" s="21">
        <v>34.72</v>
      </c>
      <c r="AL10" s="81">
        <v>171.27</v>
      </c>
      <c r="AM10" s="21">
        <v>20.68</v>
      </c>
      <c r="AN10" s="295">
        <f t="shared" si="4"/>
        <v>-0.88445636383953519</v>
      </c>
      <c r="AO10"/>
      <c r="AQ10"/>
      <c r="AR10"/>
    </row>
    <row r="11" spans="1:44" s="169" customFormat="1" x14ac:dyDescent="0.3">
      <c r="A11" s="348" t="s">
        <v>251</v>
      </c>
      <c r="B11" s="347">
        <v>1011.1106</v>
      </c>
      <c r="C11" s="347">
        <v>1170.5974999999999</v>
      </c>
      <c r="D11" s="347">
        <v>929.04750000000013</v>
      </c>
      <c r="E11" s="347">
        <v>911.09200000000021</v>
      </c>
      <c r="F11" s="347">
        <v>942.78159999999968</v>
      </c>
      <c r="G11" s="347">
        <v>977.4285000000001</v>
      </c>
      <c r="H11" s="347">
        <v>689.43750000000011</v>
      </c>
      <c r="I11" s="347">
        <v>696.17899999999986</v>
      </c>
      <c r="J11" s="347">
        <v>298.21449999999999</v>
      </c>
      <c r="K11" s="347">
        <v>962.35170000000005</v>
      </c>
      <c r="L11" s="347">
        <v>719.9217799999999</v>
      </c>
      <c r="M11" s="349">
        <v>830.99296000000004</v>
      </c>
      <c r="N11" s="347">
        <v>0</v>
      </c>
      <c r="O11" s="347">
        <v>0</v>
      </c>
      <c r="P11" s="347">
        <v>0</v>
      </c>
      <c r="Q11" s="347">
        <v>0</v>
      </c>
      <c r="R11" s="347">
        <v>0</v>
      </c>
      <c r="S11" s="347">
        <v>0</v>
      </c>
      <c r="T11" s="347">
        <v>0</v>
      </c>
      <c r="U11" s="347">
        <v>0</v>
      </c>
      <c r="V11" s="347">
        <v>0</v>
      </c>
      <c r="W11" s="347">
        <v>0</v>
      </c>
      <c r="X11" s="347">
        <v>0</v>
      </c>
      <c r="Y11" s="349">
        <v>0</v>
      </c>
      <c r="Z11" s="81">
        <v>601.87</v>
      </c>
      <c r="AA11" s="21">
        <v>1335.41</v>
      </c>
      <c r="AB11" s="21">
        <v>958.63</v>
      </c>
      <c r="AC11" s="21">
        <v>554.08000000000004</v>
      </c>
      <c r="AD11" s="21">
        <v>936.79</v>
      </c>
      <c r="AE11" s="21">
        <v>519.28</v>
      </c>
      <c r="AF11" s="21">
        <v>452.14</v>
      </c>
      <c r="AG11" s="21">
        <v>533.36</v>
      </c>
      <c r="AH11" s="21">
        <v>171.04</v>
      </c>
      <c r="AI11" s="21">
        <v>585.54999999999995</v>
      </c>
      <c r="AJ11" s="21">
        <v>1622.91</v>
      </c>
      <c r="AK11" s="21">
        <v>1261.67</v>
      </c>
      <c r="AL11" s="81">
        <v>1000.54</v>
      </c>
      <c r="AM11" s="21">
        <v>984.32</v>
      </c>
      <c r="AN11" s="295">
        <f t="shared" si="4"/>
        <v>-0.26290802075766995</v>
      </c>
      <c r="AO11"/>
      <c r="AQ11"/>
      <c r="AR11"/>
    </row>
    <row r="12" spans="1:44" x14ac:dyDescent="0.3">
      <c r="A12" s="348" t="s">
        <v>62</v>
      </c>
      <c r="B12" s="347">
        <v>882.66390219999982</v>
      </c>
      <c r="C12" s="347">
        <v>1288.1865963999992</v>
      </c>
      <c r="D12" s="347">
        <v>1180.0070099999998</v>
      </c>
      <c r="E12" s="347">
        <v>773.22709499999996</v>
      </c>
      <c r="F12" s="347">
        <v>582.98736500000007</v>
      </c>
      <c r="G12" s="347">
        <v>730.19107500000018</v>
      </c>
      <c r="H12" s="347">
        <v>588.96281500000009</v>
      </c>
      <c r="I12" s="347">
        <v>671.30125380000004</v>
      </c>
      <c r="J12" s="347">
        <v>761.03536520000011</v>
      </c>
      <c r="K12" s="347">
        <v>772.18268</v>
      </c>
      <c r="L12" s="347">
        <v>650.55718999999988</v>
      </c>
      <c r="M12" s="349">
        <v>588.4833880000001</v>
      </c>
      <c r="N12" s="347">
        <v>1650.7936650000004</v>
      </c>
      <c r="O12" s="347">
        <v>2834.0905980000002</v>
      </c>
      <c r="P12" s="347">
        <v>1908.9599919999998</v>
      </c>
      <c r="Q12" s="347">
        <v>553.63778079999997</v>
      </c>
      <c r="R12" s="347">
        <v>1005.5399920000001</v>
      </c>
      <c r="S12" s="347">
        <v>1484.3126087999997</v>
      </c>
      <c r="T12" s="347">
        <v>1451.8773986000001</v>
      </c>
      <c r="U12" s="347">
        <v>1570.9366980815032</v>
      </c>
      <c r="V12" s="347">
        <v>1787.9110584000002</v>
      </c>
      <c r="W12" s="347">
        <v>2167.6334135199995</v>
      </c>
      <c r="X12" s="347">
        <v>1413.4348568000003</v>
      </c>
      <c r="Y12" s="349">
        <v>1785.9795287999993</v>
      </c>
      <c r="Z12" s="81">
        <v>592.12</v>
      </c>
      <c r="AA12" s="21">
        <v>1095.8800000000001</v>
      </c>
      <c r="AB12" s="21">
        <v>840.12</v>
      </c>
      <c r="AC12" s="21">
        <v>653.36</v>
      </c>
      <c r="AD12" s="21">
        <v>654.74</v>
      </c>
      <c r="AE12" s="21">
        <v>640.96</v>
      </c>
      <c r="AF12" s="21">
        <v>666.74</v>
      </c>
      <c r="AG12" s="21">
        <v>489.37</v>
      </c>
      <c r="AH12" s="21">
        <v>661.72</v>
      </c>
      <c r="AI12" s="21">
        <v>799.11</v>
      </c>
      <c r="AJ12" s="21">
        <v>1252.45</v>
      </c>
      <c r="AK12" s="21">
        <v>695.65</v>
      </c>
      <c r="AL12" s="81">
        <v>963.68</v>
      </c>
      <c r="AM12" s="21">
        <v>815.97</v>
      </c>
      <c r="AN12" s="295">
        <f t="shared" si="4"/>
        <v>-0.25542030149286421</v>
      </c>
    </row>
    <row r="13" spans="1:44" x14ac:dyDescent="0.3">
      <c r="A13" s="348" t="s">
        <v>63</v>
      </c>
      <c r="B13" s="347">
        <v>2866.3272650000004</v>
      </c>
      <c r="C13" s="347">
        <v>4407.1199150000029</v>
      </c>
      <c r="D13" s="347">
        <v>3890.2825799999991</v>
      </c>
      <c r="E13" s="347">
        <v>2542.3571439999996</v>
      </c>
      <c r="F13" s="347">
        <v>2044.8502250000004</v>
      </c>
      <c r="G13" s="347">
        <v>2845.9700881999979</v>
      </c>
      <c r="H13" s="347">
        <v>2986.6477200000004</v>
      </c>
      <c r="I13" s="347">
        <v>3170.0071950000015</v>
      </c>
      <c r="J13" s="347">
        <v>1374.6191449999994</v>
      </c>
      <c r="K13" s="347">
        <v>2733.0927699999997</v>
      </c>
      <c r="L13" s="347">
        <v>3095.0146399999985</v>
      </c>
      <c r="M13" s="349">
        <v>2903.7782499999998</v>
      </c>
      <c r="N13" s="347">
        <v>3431.7034349999976</v>
      </c>
      <c r="O13" s="347">
        <v>6463.0816559999985</v>
      </c>
      <c r="P13" s="347">
        <v>3373.3119735999999</v>
      </c>
      <c r="Q13" s="347">
        <v>1913.7015023999998</v>
      </c>
      <c r="R13" s="347">
        <v>2500.1249939999998</v>
      </c>
      <c r="S13" s="347">
        <v>2997.3435287999991</v>
      </c>
      <c r="T13" s="347">
        <v>4053.6681412000003</v>
      </c>
      <c r="U13" s="347">
        <v>4103.6257551200006</v>
      </c>
      <c r="V13" s="347">
        <v>4721.2209323999996</v>
      </c>
      <c r="W13" s="347">
        <v>6122.3141240000004</v>
      </c>
      <c r="X13" s="347">
        <v>4406.9503852000007</v>
      </c>
      <c r="Y13" s="349">
        <v>5195.0095280000014</v>
      </c>
      <c r="Z13" s="81">
        <v>4519.3900000000003</v>
      </c>
      <c r="AA13" s="21">
        <v>7811.67</v>
      </c>
      <c r="AB13" s="21">
        <v>6594.69</v>
      </c>
      <c r="AC13" s="21">
        <v>3116.69</v>
      </c>
      <c r="AD13" s="21">
        <v>4637.8599999999997</v>
      </c>
      <c r="AE13" s="21">
        <v>1943.2</v>
      </c>
      <c r="AF13" s="21">
        <v>2505.65</v>
      </c>
      <c r="AG13" s="21">
        <v>3477.59</v>
      </c>
      <c r="AH13" s="21">
        <v>1305.02</v>
      </c>
      <c r="AI13" s="21">
        <v>2806.32</v>
      </c>
      <c r="AJ13" s="21">
        <v>6280.42</v>
      </c>
      <c r="AK13" s="21">
        <v>4516.82</v>
      </c>
      <c r="AL13" s="81">
        <v>7752.5</v>
      </c>
      <c r="AM13" s="21">
        <v>5132.6400000000003</v>
      </c>
      <c r="AN13" s="295">
        <f t="shared" si="4"/>
        <v>-0.34295227524972249</v>
      </c>
    </row>
    <row r="14" spans="1:44" s="276" customFormat="1" x14ac:dyDescent="0.3">
      <c r="A14" s="348" t="s">
        <v>226</v>
      </c>
      <c r="B14" s="347">
        <v>0</v>
      </c>
      <c r="C14" s="347">
        <v>0</v>
      </c>
      <c r="D14" s="347">
        <v>0</v>
      </c>
      <c r="E14" s="347">
        <v>0</v>
      </c>
      <c r="F14" s="347">
        <v>0</v>
      </c>
      <c r="G14" s="347">
        <v>94.478999999999999</v>
      </c>
      <c r="H14" s="347">
        <v>0</v>
      </c>
      <c r="I14" s="347">
        <v>0</v>
      </c>
      <c r="J14" s="347">
        <v>6.8460000000000001</v>
      </c>
      <c r="K14" s="347">
        <v>17.325000000000003</v>
      </c>
      <c r="L14" s="347">
        <v>52.09722</v>
      </c>
      <c r="M14" s="349">
        <v>25.336500000000004</v>
      </c>
      <c r="N14" s="347">
        <v>0</v>
      </c>
      <c r="O14" s="347">
        <v>0</v>
      </c>
      <c r="P14" s="347">
        <v>0</v>
      </c>
      <c r="Q14" s="347">
        <v>0</v>
      </c>
      <c r="R14" s="347">
        <v>0</v>
      </c>
      <c r="S14" s="347">
        <v>0</v>
      </c>
      <c r="T14" s="347">
        <v>0</v>
      </c>
      <c r="U14" s="347">
        <v>0</v>
      </c>
      <c r="V14" s="347">
        <v>0</v>
      </c>
      <c r="W14" s="347">
        <v>0</v>
      </c>
      <c r="X14" s="347">
        <v>0</v>
      </c>
      <c r="Y14" s="349">
        <v>0</v>
      </c>
      <c r="Z14" s="81">
        <v>40.98</v>
      </c>
      <c r="AA14" s="21">
        <v>74.040000000000006</v>
      </c>
      <c r="AB14" s="21">
        <v>0</v>
      </c>
      <c r="AC14" s="21">
        <v>0</v>
      </c>
      <c r="AD14" s="21">
        <v>13.64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81">
        <v>0</v>
      </c>
      <c r="AM14" s="21">
        <v>0</v>
      </c>
      <c r="AN14" s="295">
        <f t="shared" si="4"/>
        <v>-1</v>
      </c>
    </row>
    <row r="15" spans="1:44" x14ac:dyDescent="0.3">
      <c r="A15" s="348" t="s">
        <v>64</v>
      </c>
      <c r="B15" s="346">
        <v>0</v>
      </c>
      <c r="C15" s="346">
        <v>0</v>
      </c>
      <c r="D15" s="346">
        <v>0</v>
      </c>
      <c r="E15" s="346">
        <v>0</v>
      </c>
      <c r="F15" s="346">
        <v>0</v>
      </c>
      <c r="G15" s="346">
        <v>0</v>
      </c>
      <c r="H15" s="346">
        <v>0</v>
      </c>
      <c r="I15" s="346">
        <v>0</v>
      </c>
      <c r="J15" s="346">
        <v>0</v>
      </c>
      <c r="K15" s="346">
        <v>0</v>
      </c>
      <c r="L15" s="346">
        <v>0</v>
      </c>
      <c r="M15" s="350">
        <v>0</v>
      </c>
      <c r="N15" s="346">
        <v>0</v>
      </c>
      <c r="O15" s="346">
        <v>0</v>
      </c>
      <c r="P15" s="346">
        <v>0</v>
      </c>
      <c r="Q15" s="346">
        <v>0</v>
      </c>
      <c r="R15" s="346">
        <v>0</v>
      </c>
      <c r="S15" s="346">
        <v>0</v>
      </c>
      <c r="T15" s="346">
        <v>0</v>
      </c>
      <c r="U15" s="346">
        <v>0</v>
      </c>
      <c r="V15" s="346">
        <v>0</v>
      </c>
      <c r="W15" s="346">
        <v>0</v>
      </c>
      <c r="X15" s="346">
        <v>0</v>
      </c>
      <c r="Y15" s="350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81">
        <v>0</v>
      </c>
      <c r="AM15" s="21">
        <v>0</v>
      </c>
      <c r="AN15" s="295" t="str">
        <f t="shared" si="4"/>
        <v>-</v>
      </c>
    </row>
    <row r="16" spans="1:44" x14ac:dyDescent="0.3">
      <c r="A16" s="348" t="s">
        <v>65</v>
      </c>
      <c r="B16" s="347">
        <v>34.317640000000004</v>
      </c>
      <c r="C16" s="347">
        <v>122.59050000000002</v>
      </c>
      <c r="D16" s="347">
        <v>62.551299999999998</v>
      </c>
      <c r="E16" s="347">
        <v>40.263500000000001</v>
      </c>
      <c r="F16" s="347">
        <v>27.442399999999999</v>
      </c>
      <c r="G16" s="347">
        <v>45.981200000000001</v>
      </c>
      <c r="H16" s="347">
        <v>56.851700000000001</v>
      </c>
      <c r="I16" s="347">
        <v>59.705900000000035</v>
      </c>
      <c r="J16" s="347">
        <v>20.667700000000004</v>
      </c>
      <c r="K16" s="347">
        <v>38.548836000000009</v>
      </c>
      <c r="L16" s="347">
        <v>56.183700000000002</v>
      </c>
      <c r="M16" s="349">
        <v>75.314424999999986</v>
      </c>
      <c r="N16" s="347">
        <v>60.834539999999997</v>
      </c>
      <c r="O16" s="347">
        <v>39.187120000000007</v>
      </c>
      <c r="P16" s="347">
        <v>0</v>
      </c>
      <c r="Q16" s="347">
        <v>66.456559999999996</v>
      </c>
      <c r="R16" s="347">
        <v>3.5350000000000001</v>
      </c>
      <c r="S16" s="347">
        <v>21.746079999999999</v>
      </c>
      <c r="T16" s="347">
        <v>32.705040000000004</v>
      </c>
      <c r="U16" s="347">
        <v>36.687759999999997</v>
      </c>
      <c r="V16" s="347">
        <v>29.1934392</v>
      </c>
      <c r="W16" s="347">
        <v>59.544000799999992</v>
      </c>
      <c r="X16" s="347">
        <v>29.800296000000003</v>
      </c>
      <c r="Y16" s="349">
        <v>69.225972800000008</v>
      </c>
      <c r="Z16" s="81">
        <v>63.57</v>
      </c>
      <c r="AA16" s="21">
        <v>0</v>
      </c>
      <c r="AB16" s="21">
        <v>57.83</v>
      </c>
      <c r="AC16" s="21">
        <v>17.91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81">
        <v>0</v>
      </c>
      <c r="AM16" s="21">
        <v>0</v>
      </c>
      <c r="AN16" s="295" t="str">
        <f t="shared" si="4"/>
        <v>-</v>
      </c>
    </row>
    <row r="17" spans="1:41" x14ac:dyDescent="0.3">
      <c r="A17" s="348" t="s">
        <v>66</v>
      </c>
      <c r="B17" s="346">
        <v>0</v>
      </c>
      <c r="C17" s="346">
        <v>0</v>
      </c>
      <c r="D17" s="346">
        <v>0</v>
      </c>
      <c r="E17" s="346">
        <v>0</v>
      </c>
      <c r="F17" s="346">
        <v>0</v>
      </c>
      <c r="G17" s="346">
        <v>0</v>
      </c>
      <c r="H17" s="346">
        <v>0</v>
      </c>
      <c r="I17" s="346">
        <v>0</v>
      </c>
      <c r="J17" s="346">
        <v>0</v>
      </c>
      <c r="K17" s="346">
        <v>0</v>
      </c>
      <c r="L17" s="346">
        <v>0</v>
      </c>
      <c r="M17" s="350">
        <v>0</v>
      </c>
      <c r="N17" s="346">
        <v>56.080500000000001</v>
      </c>
      <c r="O17" s="346">
        <v>61.153040000000004</v>
      </c>
      <c r="P17" s="346">
        <v>86.095839999999995</v>
      </c>
      <c r="Q17" s="346">
        <v>32.115760000000002</v>
      </c>
      <c r="R17" s="346">
        <v>0</v>
      </c>
      <c r="S17" s="346">
        <v>0</v>
      </c>
      <c r="T17" s="346">
        <v>0</v>
      </c>
      <c r="U17" s="346">
        <v>0</v>
      </c>
      <c r="V17" s="346">
        <v>49.326800000000006</v>
      </c>
      <c r="W17" s="346">
        <v>115.27536000000001</v>
      </c>
      <c r="X17" s="346">
        <v>119.20728</v>
      </c>
      <c r="Y17" s="350">
        <v>152.83688000000001</v>
      </c>
      <c r="Z17" s="81">
        <v>131.62</v>
      </c>
      <c r="AA17" s="21">
        <v>126.84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72.19</v>
      </c>
      <c r="AL17" s="81">
        <v>0</v>
      </c>
      <c r="AM17" s="21">
        <v>0</v>
      </c>
      <c r="AN17" s="295">
        <f t="shared" si="4"/>
        <v>-1</v>
      </c>
    </row>
    <row r="18" spans="1:41" x14ac:dyDescent="0.3">
      <c r="A18" s="348" t="s">
        <v>67</v>
      </c>
      <c r="B18" s="347">
        <v>40.729500000000002</v>
      </c>
      <c r="C18" s="347">
        <v>160.72938000000002</v>
      </c>
      <c r="D18" s="347">
        <v>108.34199999999998</v>
      </c>
      <c r="E18" s="347">
        <v>21.783000000000001</v>
      </c>
      <c r="F18" s="347">
        <v>25.6755</v>
      </c>
      <c r="G18" s="347">
        <v>0</v>
      </c>
      <c r="H18" s="347">
        <v>0</v>
      </c>
      <c r="I18" s="347">
        <v>0</v>
      </c>
      <c r="J18" s="347">
        <v>0</v>
      </c>
      <c r="K18" s="347">
        <v>39.229999999999997</v>
      </c>
      <c r="L18" s="347">
        <v>9.73</v>
      </c>
      <c r="M18" s="349">
        <v>16.295999999999999</v>
      </c>
      <c r="N18" s="347">
        <v>52.334249999999997</v>
      </c>
      <c r="O18" s="347">
        <v>192.17845</v>
      </c>
      <c r="P18" s="347">
        <v>39.886220000000002</v>
      </c>
      <c r="Q18" s="347">
        <v>0</v>
      </c>
      <c r="R18" s="347">
        <v>0</v>
      </c>
      <c r="S18" s="347">
        <v>0</v>
      </c>
      <c r="T18" s="347">
        <v>2.54</v>
      </c>
      <c r="U18" s="347">
        <v>12.269920000000001</v>
      </c>
      <c r="V18" s="347">
        <v>5.0463800000000001</v>
      </c>
      <c r="W18" s="347">
        <v>0.80264000000000002</v>
      </c>
      <c r="X18" s="347">
        <v>15.86992</v>
      </c>
      <c r="Y18" s="349">
        <v>32.247840000000004</v>
      </c>
      <c r="Z18" s="81">
        <v>26.64</v>
      </c>
      <c r="AA18" s="21">
        <v>95.59</v>
      </c>
      <c r="AB18" s="21">
        <v>28.82</v>
      </c>
      <c r="AC18" s="21">
        <v>38.43</v>
      </c>
      <c r="AD18" s="21">
        <v>12.55</v>
      </c>
      <c r="AE18" s="21">
        <v>22.09</v>
      </c>
      <c r="AF18" s="21">
        <v>7.98</v>
      </c>
      <c r="AG18" s="21">
        <v>0</v>
      </c>
      <c r="AH18" s="21">
        <v>16.829999999999998</v>
      </c>
      <c r="AI18" s="21">
        <v>16.37</v>
      </c>
      <c r="AJ18" s="21">
        <v>43.17</v>
      </c>
      <c r="AK18" s="21">
        <v>43.6</v>
      </c>
      <c r="AL18" s="81">
        <v>42.22</v>
      </c>
      <c r="AM18" s="21">
        <v>42.67</v>
      </c>
      <c r="AN18" s="295">
        <f t="shared" si="4"/>
        <v>-0.55361439481117269</v>
      </c>
    </row>
    <row r="19" spans="1:41" x14ac:dyDescent="0.3">
      <c r="A19" s="348" t="s">
        <v>68</v>
      </c>
      <c r="B19" s="347">
        <v>108.57209999999999</v>
      </c>
      <c r="C19" s="347">
        <v>436.33258499999988</v>
      </c>
      <c r="D19" s="347">
        <v>221.48824999999999</v>
      </c>
      <c r="E19" s="347">
        <v>78.813000000000002</v>
      </c>
      <c r="F19" s="347">
        <v>160.99439999999998</v>
      </c>
      <c r="G19" s="347">
        <v>337.02644000000004</v>
      </c>
      <c r="H19" s="347">
        <v>82.084649999999996</v>
      </c>
      <c r="I19" s="347">
        <v>42.320999999999991</v>
      </c>
      <c r="J19" s="347">
        <v>4.8000000000000001E-2</v>
      </c>
      <c r="K19" s="347">
        <v>134.62299999999999</v>
      </c>
      <c r="L19" s="347">
        <v>278.77049999999997</v>
      </c>
      <c r="M19" s="349">
        <v>164.8485</v>
      </c>
      <c r="N19" s="347">
        <v>273.40950000000004</v>
      </c>
      <c r="O19" s="347">
        <v>517.6365199999999</v>
      </c>
      <c r="P19" s="347">
        <v>173.53456000000003</v>
      </c>
      <c r="Q19" s="347">
        <v>106.63935999999998</v>
      </c>
      <c r="R19" s="347">
        <v>36.443919999999999</v>
      </c>
      <c r="S19" s="347">
        <v>30.276800000000001</v>
      </c>
      <c r="T19" s="347">
        <v>339.44848000000002</v>
      </c>
      <c r="U19" s="347">
        <v>248.13815999999994</v>
      </c>
      <c r="V19" s="347">
        <v>328.06695999999999</v>
      </c>
      <c r="W19" s="347">
        <v>655.92003999999997</v>
      </c>
      <c r="X19" s="347">
        <v>235.36156</v>
      </c>
      <c r="Y19" s="349">
        <v>462.71586779999996</v>
      </c>
      <c r="Z19" s="81">
        <v>690.34</v>
      </c>
      <c r="AA19" s="21">
        <v>935.07</v>
      </c>
      <c r="AB19" s="21">
        <v>620.98</v>
      </c>
      <c r="AC19" s="21">
        <v>213.16</v>
      </c>
      <c r="AD19" s="21">
        <v>273.49</v>
      </c>
      <c r="AE19" s="21">
        <v>183.1</v>
      </c>
      <c r="AF19" s="21">
        <v>40.56</v>
      </c>
      <c r="AG19" s="21">
        <v>5.5</v>
      </c>
      <c r="AH19" s="21">
        <v>4.09</v>
      </c>
      <c r="AI19" s="21">
        <v>11.2</v>
      </c>
      <c r="AJ19" s="21">
        <v>127.89</v>
      </c>
      <c r="AK19" s="21">
        <v>223.39</v>
      </c>
      <c r="AL19" s="81">
        <v>653.87</v>
      </c>
      <c r="AM19" s="21">
        <v>580.48</v>
      </c>
      <c r="AN19" s="295">
        <f t="shared" si="4"/>
        <v>-0.37921225148919335</v>
      </c>
    </row>
    <row r="20" spans="1:41" x14ac:dyDescent="0.3">
      <c r="A20" s="348" t="s">
        <v>69</v>
      </c>
      <c r="B20" s="347">
        <v>35.663405000000004</v>
      </c>
      <c r="C20" s="347">
        <v>0</v>
      </c>
      <c r="D20" s="347">
        <v>303.67509999999999</v>
      </c>
      <c r="E20" s="347">
        <v>273.66209999999995</v>
      </c>
      <c r="F20" s="347">
        <v>213.11409999999998</v>
      </c>
      <c r="G20" s="347">
        <v>49.706999999999994</v>
      </c>
      <c r="H20" s="347">
        <v>98.054240000000007</v>
      </c>
      <c r="I20" s="347">
        <v>181.78649999999996</v>
      </c>
      <c r="J20" s="347">
        <v>183.26584</v>
      </c>
      <c r="K20" s="347">
        <v>386.04749999999996</v>
      </c>
      <c r="L20" s="347">
        <v>211.12350000000001</v>
      </c>
      <c r="M20" s="349">
        <v>335.33588000000003</v>
      </c>
      <c r="N20" s="347">
        <v>381.11152600000003</v>
      </c>
      <c r="O20" s="347">
        <v>512.67429599999991</v>
      </c>
      <c r="P20" s="347">
        <v>425.53044799999998</v>
      </c>
      <c r="Q20" s="347">
        <v>378.32728000000003</v>
      </c>
      <c r="R20" s="347">
        <v>561.98402800000008</v>
      </c>
      <c r="S20" s="347">
        <v>425.38114399999995</v>
      </c>
      <c r="T20" s="347">
        <v>370.7105622666669</v>
      </c>
      <c r="U20" s="347">
        <v>405.089384</v>
      </c>
      <c r="V20" s="347">
        <v>481.62876799999998</v>
      </c>
      <c r="W20" s="347">
        <v>500.68714399999999</v>
      </c>
      <c r="X20" s="347">
        <v>224.07930399999998</v>
      </c>
      <c r="Y20" s="349">
        <v>300.86093199999999</v>
      </c>
      <c r="Z20" s="81">
        <v>325.52</v>
      </c>
      <c r="AA20" s="21">
        <v>28.45</v>
      </c>
      <c r="AB20" s="21">
        <v>147.9</v>
      </c>
      <c r="AC20" s="21">
        <v>429.74</v>
      </c>
      <c r="AD20" s="21">
        <v>139.54</v>
      </c>
      <c r="AE20" s="21">
        <v>220.26</v>
      </c>
      <c r="AF20" s="21">
        <v>79.8</v>
      </c>
      <c r="AG20" s="21">
        <v>334.31</v>
      </c>
      <c r="AH20" s="21">
        <v>239.76</v>
      </c>
      <c r="AI20" s="21">
        <v>39.979999999999997</v>
      </c>
      <c r="AJ20" s="21">
        <v>41.89</v>
      </c>
      <c r="AK20" s="21">
        <v>15.29</v>
      </c>
      <c r="AL20" s="81">
        <v>57.26</v>
      </c>
      <c r="AM20" s="21">
        <v>11.96</v>
      </c>
      <c r="AN20" s="295">
        <f t="shared" si="4"/>
        <v>-0.57961335676625647</v>
      </c>
    </row>
    <row r="21" spans="1:41" x14ac:dyDescent="0.3">
      <c r="A21" s="348" t="s">
        <v>71</v>
      </c>
      <c r="B21" s="347">
        <v>16.5</v>
      </c>
      <c r="C21" s="347">
        <v>10.065000000000001</v>
      </c>
      <c r="D21" s="347">
        <v>0</v>
      </c>
      <c r="E21" s="347">
        <v>0</v>
      </c>
      <c r="F21" s="347">
        <v>0</v>
      </c>
      <c r="G21" s="347">
        <v>0</v>
      </c>
      <c r="H21" s="347">
        <v>15.378</v>
      </c>
      <c r="I21" s="347">
        <v>8.2720000000000002</v>
      </c>
      <c r="J21" s="347">
        <v>3.641</v>
      </c>
      <c r="K21" s="347">
        <v>0</v>
      </c>
      <c r="L21" s="347">
        <v>0</v>
      </c>
      <c r="M21" s="349">
        <v>0</v>
      </c>
      <c r="N21" s="347">
        <v>0</v>
      </c>
      <c r="O21" s="347">
        <v>0</v>
      </c>
      <c r="P21" s="347">
        <v>0</v>
      </c>
      <c r="Q21" s="347">
        <v>0</v>
      </c>
      <c r="R21" s="347">
        <v>0</v>
      </c>
      <c r="S21" s="347">
        <v>0</v>
      </c>
      <c r="T21" s="347">
        <v>0</v>
      </c>
      <c r="U21" s="347">
        <v>0</v>
      </c>
      <c r="V21" s="347">
        <v>0</v>
      </c>
      <c r="W21" s="347">
        <v>0</v>
      </c>
      <c r="X21" s="347">
        <v>0</v>
      </c>
      <c r="Y21" s="349">
        <v>0</v>
      </c>
      <c r="Z21" s="345">
        <v>3.18</v>
      </c>
      <c r="AA21" s="346">
        <v>15.43</v>
      </c>
      <c r="AB21" s="346">
        <v>8.82</v>
      </c>
      <c r="AC21" s="346">
        <v>0</v>
      </c>
      <c r="AD21" s="346">
        <v>0</v>
      </c>
      <c r="AE21" s="346">
        <v>0</v>
      </c>
      <c r="AF21" s="346">
        <v>0</v>
      </c>
      <c r="AG21" s="346">
        <v>1.44</v>
      </c>
      <c r="AH21" s="346">
        <v>12.11</v>
      </c>
      <c r="AI21" s="346">
        <v>1.63</v>
      </c>
      <c r="AJ21" s="346">
        <v>0</v>
      </c>
      <c r="AK21" s="346">
        <v>0</v>
      </c>
      <c r="AL21" s="345">
        <v>6.76</v>
      </c>
      <c r="AM21" s="346">
        <v>18.399999999999999</v>
      </c>
      <c r="AN21" s="295">
        <f t="shared" si="4"/>
        <v>0.19248217757615027</v>
      </c>
      <c r="AO21" s="16"/>
    </row>
    <row r="22" spans="1:41" s="276" customFormat="1" x14ac:dyDescent="0.3">
      <c r="A22" s="351" t="s">
        <v>72</v>
      </c>
      <c r="B22" s="352">
        <v>433.90300000000116</v>
      </c>
      <c r="C22" s="352">
        <v>365.89728499999728</v>
      </c>
      <c r="D22" s="352">
        <v>708.43449999999939</v>
      </c>
      <c r="E22" s="352">
        <v>355.50500000000011</v>
      </c>
      <c r="F22" s="352">
        <v>325.22982999999931</v>
      </c>
      <c r="G22" s="352">
        <v>603.90000000000055</v>
      </c>
      <c r="H22" s="352">
        <v>373.36659999999938</v>
      </c>
      <c r="I22" s="352">
        <v>279.00900000000092</v>
      </c>
      <c r="J22" s="352">
        <v>48.118500000000495</v>
      </c>
      <c r="K22" s="352">
        <v>246.70100000000093</v>
      </c>
      <c r="L22" s="352">
        <v>412.02855000000091</v>
      </c>
      <c r="M22" s="353">
        <v>329.66334000000097</v>
      </c>
      <c r="N22" s="352">
        <v>83.912959999999998</v>
      </c>
      <c r="O22" s="352">
        <v>94.199479999999994</v>
      </c>
      <c r="P22" s="352">
        <v>24.554919999999999</v>
      </c>
      <c r="Q22" s="352">
        <v>0</v>
      </c>
      <c r="R22" s="352">
        <v>0</v>
      </c>
      <c r="S22" s="352">
        <v>112.4712</v>
      </c>
      <c r="T22" s="352">
        <v>23.520399999999999</v>
      </c>
      <c r="U22" s="352">
        <v>4.1046399999999998</v>
      </c>
      <c r="V22" s="352">
        <v>88.108199999999997</v>
      </c>
      <c r="W22" s="352">
        <v>96.347279999999998</v>
      </c>
      <c r="X22" s="352">
        <v>52.425599999999996</v>
      </c>
      <c r="Y22" s="353">
        <v>25.206959999999999</v>
      </c>
      <c r="Z22" s="354">
        <v>0</v>
      </c>
      <c r="AA22" s="355">
        <v>0</v>
      </c>
      <c r="AB22" s="355">
        <v>0</v>
      </c>
      <c r="AC22" s="355">
        <v>0</v>
      </c>
      <c r="AD22" s="355">
        <v>0</v>
      </c>
      <c r="AE22" s="355">
        <v>0</v>
      </c>
      <c r="AF22" s="355">
        <v>0</v>
      </c>
      <c r="AG22" s="355">
        <v>0</v>
      </c>
      <c r="AH22" s="355">
        <v>0</v>
      </c>
      <c r="AI22" s="355">
        <v>0</v>
      </c>
      <c r="AJ22" s="355">
        <v>0</v>
      </c>
      <c r="AK22" s="355">
        <v>0</v>
      </c>
      <c r="AL22" s="354">
        <v>0</v>
      </c>
      <c r="AM22" s="355">
        <v>0</v>
      </c>
      <c r="AN22" s="534" t="str">
        <f t="shared" si="4"/>
        <v>-</v>
      </c>
      <c r="AO22" s="16"/>
    </row>
    <row r="23" spans="1:41" x14ac:dyDescent="0.3">
      <c r="A23" s="1" t="s">
        <v>23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</row>
    <row r="24" spans="1:41" x14ac:dyDescent="0.3">
      <c r="A24" s="1" t="s">
        <v>24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</row>
    <row r="25" spans="1:41" x14ac:dyDescent="0.3">
      <c r="A25" s="2" t="s">
        <v>198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</row>
    <row r="26" spans="1:41" x14ac:dyDescent="0.3"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</row>
    <row r="27" spans="1:41" x14ac:dyDescent="0.3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</row>
  </sheetData>
  <sortState ref="V24:W35">
    <sortCondition descending="1" ref="W24:W35"/>
  </sortState>
  <mergeCells count="5">
    <mergeCell ref="A6:A7"/>
    <mergeCell ref="B6:M6"/>
    <mergeCell ref="N6:Y6"/>
    <mergeCell ref="Z6:AK6"/>
    <mergeCell ref="AL6:AN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Q68"/>
  <sheetViews>
    <sheetView showGridLines="0" zoomScale="70" zoomScaleNormal="70" workbookViewId="0">
      <pane xSplit="1" ySplit="7" topLeftCell="AA8" activePane="bottomRight" state="frozen"/>
      <selection activeCell="AD14" sqref="AD14"/>
      <selection pane="topRight" activeCell="AD14" sqref="AD14"/>
      <selection pane="bottomLeft" activeCell="AD14" sqref="AD14"/>
      <selection pane="bottomRight" activeCell="AL24" sqref="AL24"/>
    </sheetView>
  </sheetViews>
  <sheetFormatPr baseColWidth="10" defaultRowHeight="14.4" x14ac:dyDescent="0.3"/>
  <cols>
    <col min="1" max="1" width="10.44140625" customWidth="1"/>
    <col min="2" max="3" width="10.33203125" style="169" bestFit="1" customWidth="1"/>
    <col min="4" max="5" width="10" style="169" bestFit="1" customWidth="1"/>
    <col min="6" max="6" width="10.33203125" style="169" bestFit="1" customWidth="1"/>
    <col min="7" max="7" width="9.5546875" style="169" bestFit="1" customWidth="1"/>
    <col min="8" max="8" width="10.33203125" style="169" bestFit="1" customWidth="1"/>
    <col min="9" max="9" width="10" style="169" bestFit="1" customWidth="1"/>
    <col min="10" max="10" width="10.33203125" style="169" bestFit="1" customWidth="1"/>
    <col min="11" max="12" width="10" style="169" bestFit="1" customWidth="1"/>
    <col min="13" max="14" width="10.109375" style="169" bestFit="1" customWidth="1"/>
    <col min="15" max="15" width="9.88671875" style="169" bestFit="1" customWidth="1"/>
    <col min="16" max="16" width="10.109375" style="169" bestFit="1" customWidth="1"/>
    <col min="17" max="17" width="8.88671875" style="169" bestFit="1" customWidth="1"/>
    <col min="18" max="18" width="9.33203125" style="169" bestFit="1" customWidth="1"/>
    <col min="19" max="19" width="10.5546875" style="169" bestFit="1" customWidth="1"/>
    <col min="20" max="20" width="10.109375" style="274" bestFit="1" customWidth="1"/>
    <col min="21" max="21" width="10.5546875" style="276" bestFit="1" customWidth="1"/>
    <col min="22" max="23" width="11.5546875" style="276"/>
    <col min="24" max="24" width="11.44140625" style="276"/>
    <col min="25" max="25" width="11.5546875" style="276"/>
    <col min="26" max="26" width="11.44140625" style="276"/>
    <col min="27" max="28" width="11.5546875" style="276"/>
    <col min="29" max="31" width="11.44140625" style="276"/>
    <col min="32" max="32" width="11.5546875" style="276"/>
    <col min="33" max="35" width="11.44140625" style="276"/>
    <col min="36" max="36" width="11.5546875" style="276"/>
    <col min="37" max="39" width="11.44140625" style="276"/>
    <col min="42" max="42" width="14" bestFit="1" customWidth="1"/>
  </cols>
  <sheetData>
    <row r="1" spans="1:43" x14ac:dyDescent="0.3">
      <c r="A1" s="22" t="s">
        <v>191</v>
      </c>
    </row>
    <row r="2" spans="1:43" x14ac:dyDescent="0.3">
      <c r="A2" s="22"/>
    </row>
    <row r="3" spans="1:43" ht="15" customHeight="1" x14ac:dyDescent="0.3">
      <c r="A3" s="11" t="s">
        <v>110</v>
      </c>
    </row>
    <row r="4" spans="1:43" x14ac:dyDescent="0.3">
      <c r="A4" s="36" t="s">
        <v>242</v>
      </c>
    </row>
    <row r="5" spans="1:43" x14ac:dyDescent="0.3">
      <c r="A5" s="36" t="s">
        <v>203</v>
      </c>
    </row>
    <row r="6" spans="1:43" x14ac:dyDescent="0.3">
      <c r="A6" s="700" t="s">
        <v>26</v>
      </c>
      <c r="B6" s="662">
        <v>2019</v>
      </c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2">
        <v>2020</v>
      </c>
      <c r="O6" s="663"/>
      <c r="P6" s="663"/>
      <c r="Q6" s="663"/>
      <c r="R6" s="663"/>
      <c r="S6" s="663"/>
      <c r="T6" s="663"/>
      <c r="U6" s="663"/>
      <c r="V6" s="663"/>
      <c r="W6" s="663"/>
      <c r="X6" s="663"/>
      <c r="Y6" s="663"/>
      <c r="Z6" s="682">
        <v>2021</v>
      </c>
      <c r="AA6" s="683"/>
      <c r="AB6" s="683"/>
      <c r="AC6" s="683"/>
      <c r="AD6" s="683"/>
      <c r="AE6" s="683"/>
      <c r="AF6" s="683"/>
      <c r="AG6" s="683"/>
      <c r="AH6" s="683"/>
      <c r="AI6" s="683"/>
      <c r="AJ6" s="683"/>
      <c r="AK6" s="683"/>
      <c r="AL6" s="682">
        <v>2022</v>
      </c>
      <c r="AM6" s="683"/>
      <c r="AN6" s="684"/>
    </row>
    <row r="7" spans="1:43" ht="25.2" x14ac:dyDescent="0.3">
      <c r="A7" s="701"/>
      <c r="B7" s="224" t="s">
        <v>1</v>
      </c>
      <c r="C7" s="228" t="s">
        <v>2</v>
      </c>
      <c r="D7" s="224" t="s">
        <v>3</v>
      </c>
      <c r="E7" s="228" t="s">
        <v>4</v>
      </c>
      <c r="F7" s="241" t="s">
        <v>5</v>
      </c>
      <c r="G7" s="242" t="s">
        <v>6</v>
      </c>
      <c r="H7" s="243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409" t="s">
        <v>1</v>
      </c>
      <c r="O7" s="410" t="s">
        <v>2</v>
      </c>
      <c r="P7" s="409" t="s">
        <v>3</v>
      </c>
      <c r="Q7" s="410" t="s">
        <v>4</v>
      </c>
      <c r="R7" s="241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9" t="s">
        <v>1</v>
      </c>
      <c r="AA7" s="409" t="s">
        <v>2</v>
      </c>
      <c r="AB7" s="409" t="s">
        <v>3</v>
      </c>
      <c r="AC7" s="409" t="s">
        <v>4</v>
      </c>
      <c r="AD7" s="409" t="s">
        <v>5</v>
      </c>
      <c r="AE7" s="267" t="s">
        <v>6</v>
      </c>
      <c r="AF7" s="576" t="s">
        <v>7</v>
      </c>
      <c r="AG7" s="598" t="s">
        <v>8</v>
      </c>
      <c r="AH7" s="605" t="s">
        <v>264</v>
      </c>
      <c r="AI7" s="607" t="s">
        <v>10</v>
      </c>
      <c r="AJ7" s="610" t="s">
        <v>11</v>
      </c>
      <c r="AK7" s="617" t="s">
        <v>12</v>
      </c>
      <c r="AL7" s="622" t="s">
        <v>1</v>
      </c>
      <c r="AM7" s="652" t="s">
        <v>2</v>
      </c>
      <c r="AN7" s="653" t="s">
        <v>268</v>
      </c>
    </row>
    <row r="8" spans="1:43" x14ac:dyDescent="0.3">
      <c r="A8" s="343" t="s">
        <v>13</v>
      </c>
      <c r="B8" s="335">
        <f>SUM(B9:B35)</f>
        <v>55933.373486141259</v>
      </c>
      <c r="C8" s="337">
        <f t="shared" ref="C8:M8" si="0">SUM(C9:C35)</f>
        <v>84256.360680122758</v>
      </c>
      <c r="D8" s="337">
        <f t="shared" si="0"/>
        <v>60902.738013565322</v>
      </c>
      <c r="E8" s="337">
        <f t="shared" si="0"/>
        <v>31527.503081168939</v>
      </c>
      <c r="F8" s="337">
        <f t="shared" si="0"/>
        <v>29216.146113659059</v>
      </c>
      <c r="G8" s="337">
        <f t="shared" si="0"/>
        <v>44197.793691586638</v>
      </c>
      <c r="H8" s="337">
        <f t="shared" si="0"/>
        <v>42180.672540598622</v>
      </c>
      <c r="I8" s="337">
        <f t="shared" si="0"/>
        <v>34976.983364130145</v>
      </c>
      <c r="J8" s="337">
        <f t="shared" si="0"/>
        <v>26685.387739149814</v>
      </c>
      <c r="K8" s="337">
        <f t="shared" si="0"/>
        <v>33438.883090353731</v>
      </c>
      <c r="L8" s="337">
        <f t="shared" si="0"/>
        <v>22537.390789000008</v>
      </c>
      <c r="M8" s="338">
        <f t="shared" si="0"/>
        <v>19642.263139000006</v>
      </c>
      <c r="N8" s="335">
        <v>36326.186937031685</v>
      </c>
      <c r="O8" s="337">
        <v>59813.337209742247</v>
      </c>
      <c r="P8" s="337">
        <v>15993.360526095417</v>
      </c>
      <c r="Q8" s="337">
        <v>5267.4734749771987</v>
      </c>
      <c r="R8" s="337">
        <v>7831.554381208869</v>
      </c>
      <c r="S8" s="337">
        <v>30255.985360727173</v>
      </c>
      <c r="T8" s="337">
        <v>57983.114896019892</v>
      </c>
      <c r="U8" s="337">
        <v>47976.935951636362</v>
      </c>
      <c r="V8" s="337">
        <v>69413.631151505964</v>
      </c>
      <c r="W8" s="337">
        <v>57299.448536491698</v>
      </c>
      <c r="X8" s="337">
        <v>29185.528213454552</v>
      </c>
      <c r="Y8" s="338">
        <v>36143.857209112233</v>
      </c>
      <c r="Z8" s="530">
        <f>SUM(Z9:Z35)</f>
        <v>35751.47</v>
      </c>
      <c r="AA8" s="531">
        <f>SUM(AA9:AA35)</f>
        <v>91120.61</v>
      </c>
      <c r="AB8" s="531">
        <f>SUM(AB9:AB35)</f>
        <v>53871.88</v>
      </c>
      <c r="AC8" s="531">
        <f>SUM(AC9:AC35)</f>
        <v>34901.760000000009</v>
      </c>
      <c r="AD8" s="531">
        <f>SUM(AD9:AD35)</f>
        <v>45346.909999999989</v>
      </c>
      <c r="AE8" s="531">
        <f t="shared" ref="AE8:AM8" si="1">SUM(AE9:AE35)</f>
        <v>49690.81</v>
      </c>
      <c r="AF8" s="531">
        <f t="shared" si="1"/>
        <v>41152.129999999997</v>
      </c>
      <c r="AG8" s="531">
        <f t="shared" si="1"/>
        <v>36791.9</v>
      </c>
      <c r="AH8" s="531">
        <f t="shared" si="1"/>
        <v>21121.220000000005</v>
      </c>
      <c r="AI8" s="531">
        <f t="shared" si="1"/>
        <v>22657.220000000005</v>
      </c>
      <c r="AJ8" s="531">
        <f t="shared" si="1"/>
        <v>24437.09</v>
      </c>
      <c r="AK8" s="531">
        <f t="shared" si="1"/>
        <v>29721.609999999997</v>
      </c>
      <c r="AL8" s="530">
        <f t="shared" si="1"/>
        <v>84275.04</v>
      </c>
      <c r="AM8" s="531">
        <f t="shared" si="1"/>
        <v>30468.09</v>
      </c>
      <c r="AN8" s="358">
        <f t="shared" ref="AN8:AN35" si="2">+IFERROR((AM8/AA8-1),"-")</f>
        <v>-0.66562899436252676</v>
      </c>
    </row>
    <row r="9" spans="1:43" x14ac:dyDescent="0.3">
      <c r="A9" s="115" t="s">
        <v>212</v>
      </c>
      <c r="B9" s="14">
        <v>1880.0139999999999</v>
      </c>
      <c r="C9" s="14">
        <v>1266.915</v>
      </c>
      <c r="D9" s="14">
        <v>1668.204</v>
      </c>
      <c r="E9" s="14">
        <v>1830.18732</v>
      </c>
      <c r="F9" s="14">
        <v>1641.4208400000007</v>
      </c>
      <c r="G9" s="14">
        <v>1336.0273099999997</v>
      </c>
      <c r="H9" s="14">
        <v>1602.6217300000001</v>
      </c>
      <c r="I9" s="14">
        <v>1489.2972927399999</v>
      </c>
      <c r="J9" s="14">
        <v>1707.02199</v>
      </c>
      <c r="K9" s="14">
        <v>1496.3087900000003</v>
      </c>
      <c r="L9" s="14">
        <v>1571.9429599999999</v>
      </c>
      <c r="M9" s="287">
        <v>1695.8613000000005</v>
      </c>
      <c r="N9" s="14">
        <v>1993.8495300000011</v>
      </c>
      <c r="O9" s="14">
        <v>1989.0310714545474</v>
      </c>
      <c r="P9" s="14">
        <v>1569.4448909090906</v>
      </c>
      <c r="Q9" s="14">
        <v>2054.8123505454555</v>
      </c>
      <c r="R9" s="14">
        <v>1769.6242883636364</v>
      </c>
      <c r="S9" s="14">
        <v>1776.178495454546</v>
      </c>
      <c r="T9" s="14">
        <v>1157.6735756363632</v>
      </c>
      <c r="U9" s="14">
        <v>1335.7028456363641</v>
      </c>
      <c r="V9" s="14">
        <v>1026.8496390909088</v>
      </c>
      <c r="W9" s="14">
        <v>1295.8428203636365</v>
      </c>
      <c r="X9" s="14">
        <v>1083.0969654545459</v>
      </c>
      <c r="Y9" s="287">
        <v>854.4698118181816</v>
      </c>
      <c r="Z9" s="81">
        <v>1049.47</v>
      </c>
      <c r="AA9" s="21">
        <v>1458.57</v>
      </c>
      <c r="AB9" s="21">
        <v>1901.9</v>
      </c>
      <c r="AC9" s="21">
        <v>1852.44</v>
      </c>
      <c r="AD9" s="21">
        <v>1656.82</v>
      </c>
      <c r="AE9" s="21">
        <v>1360.89</v>
      </c>
      <c r="AF9" s="21">
        <v>1749.9</v>
      </c>
      <c r="AG9" s="21">
        <v>1541.3</v>
      </c>
      <c r="AH9" s="21">
        <v>1480.06</v>
      </c>
      <c r="AI9" s="21">
        <v>1699.02</v>
      </c>
      <c r="AJ9" s="21">
        <v>1757.41</v>
      </c>
      <c r="AK9" s="21">
        <v>1733.25</v>
      </c>
      <c r="AL9" s="81">
        <v>1997.89</v>
      </c>
      <c r="AM9" s="21">
        <v>1885.57</v>
      </c>
      <c r="AN9" s="332">
        <f t="shared" si="2"/>
        <v>0.29275249045297791</v>
      </c>
    </row>
    <row r="10" spans="1:43" x14ac:dyDescent="0.3">
      <c r="A10" s="115" t="s">
        <v>111</v>
      </c>
      <c r="B10" s="14">
        <v>724.82</v>
      </c>
      <c r="C10" s="14">
        <v>550.80100000000004</v>
      </c>
      <c r="D10" s="14">
        <v>650.00299999999993</v>
      </c>
      <c r="E10" s="14">
        <v>746.77915999999993</v>
      </c>
      <c r="F10" s="14">
        <v>587.17448999999999</v>
      </c>
      <c r="G10" s="14">
        <v>324.06100000000004</v>
      </c>
      <c r="H10" s="14">
        <v>434.39599999999996</v>
      </c>
      <c r="I10" s="14">
        <v>475.24500000000018</v>
      </c>
      <c r="J10" s="14">
        <v>473.4199999999999</v>
      </c>
      <c r="K10" s="14">
        <v>610.43999999999994</v>
      </c>
      <c r="L10" s="14">
        <v>569.00436999999999</v>
      </c>
      <c r="M10" s="287">
        <v>477.99999999999994</v>
      </c>
      <c r="N10" s="14">
        <v>482.85000000000008</v>
      </c>
      <c r="O10" s="14">
        <v>542.16102000000001</v>
      </c>
      <c r="P10" s="14">
        <v>205.05607000000003</v>
      </c>
      <c r="Q10" s="14">
        <v>536.37793199999999</v>
      </c>
      <c r="R10" s="14">
        <v>497.37842799999999</v>
      </c>
      <c r="S10" s="14">
        <v>531.57511799999997</v>
      </c>
      <c r="T10" s="14">
        <v>272.72938000000005</v>
      </c>
      <c r="U10" s="14">
        <v>405.72610600000013</v>
      </c>
      <c r="V10" s="14">
        <v>54.249999999999993</v>
      </c>
      <c r="W10" s="14">
        <v>318.88965999999999</v>
      </c>
      <c r="X10" s="14">
        <v>792.73</v>
      </c>
      <c r="Y10" s="287">
        <v>763.65</v>
      </c>
      <c r="Z10" s="81">
        <v>884.63</v>
      </c>
      <c r="AA10" s="21">
        <v>843.73</v>
      </c>
      <c r="AB10" s="21">
        <v>401.49</v>
      </c>
      <c r="AC10" s="21">
        <v>641.1</v>
      </c>
      <c r="AD10" s="21">
        <v>436.26</v>
      </c>
      <c r="AE10" s="21">
        <v>273.01</v>
      </c>
      <c r="AF10" s="21">
        <v>352.65</v>
      </c>
      <c r="AG10" s="21">
        <v>525.73</v>
      </c>
      <c r="AH10" s="21">
        <v>257.58</v>
      </c>
      <c r="AI10" s="21">
        <v>341.71</v>
      </c>
      <c r="AJ10" s="21">
        <v>432.24</v>
      </c>
      <c r="AK10" s="21">
        <v>708.44</v>
      </c>
      <c r="AL10" s="81">
        <v>763.32</v>
      </c>
      <c r="AM10" s="21">
        <v>531.52</v>
      </c>
      <c r="AN10" s="332">
        <f t="shared" si="2"/>
        <v>-0.37003543787704596</v>
      </c>
      <c r="AP10" s="274"/>
    </row>
    <row r="11" spans="1:43" x14ac:dyDescent="0.3">
      <c r="A11" s="115" t="s">
        <v>75</v>
      </c>
      <c r="B11" s="74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30">
        <v>0</v>
      </c>
      <c r="N11" s="74">
        <v>88.969499999999996</v>
      </c>
      <c r="O11" s="168">
        <v>48.356999999999999</v>
      </c>
      <c r="P11" s="168">
        <v>15.184999999999999</v>
      </c>
      <c r="Q11" s="168">
        <v>9.7210000000000001</v>
      </c>
      <c r="R11" s="168">
        <v>0</v>
      </c>
      <c r="S11" s="168">
        <v>16.998000000000001</v>
      </c>
      <c r="T11" s="168">
        <v>62.984999999999999</v>
      </c>
      <c r="U11" s="168">
        <v>65.143000000000015</v>
      </c>
      <c r="V11" s="168">
        <v>0</v>
      </c>
      <c r="W11" s="168">
        <v>0</v>
      </c>
      <c r="X11" s="168">
        <v>0</v>
      </c>
      <c r="Y11" s="330">
        <v>0</v>
      </c>
      <c r="Z11" s="81">
        <v>45.91</v>
      </c>
      <c r="AA11" s="21">
        <v>1.98</v>
      </c>
      <c r="AB11" s="21">
        <v>0</v>
      </c>
      <c r="AC11" s="21">
        <v>0</v>
      </c>
      <c r="AD11" s="21">
        <v>7.1</v>
      </c>
      <c r="AE11" s="21">
        <v>123.28</v>
      </c>
      <c r="AF11" s="21">
        <v>81.16</v>
      </c>
      <c r="AG11" s="21">
        <v>114.36</v>
      </c>
      <c r="AH11" s="21">
        <v>109.71</v>
      </c>
      <c r="AI11" s="21">
        <v>82.36</v>
      </c>
      <c r="AJ11" s="21">
        <v>49.37</v>
      </c>
      <c r="AK11" s="21">
        <v>51.1</v>
      </c>
      <c r="AL11" s="81">
        <v>151.74</v>
      </c>
      <c r="AM11" s="21">
        <v>140.97</v>
      </c>
      <c r="AN11" s="332">
        <f t="shared" si="2"/>
        <v>70.196969696969703</v>
      </c>
      <c r="AP11" s="274"/>
    </row>
    <row r="12" spans="1:43" x14ac:dyDescent="0.3">
      <c r="A12" s="115" t="s">
        <v>60</v>
      </c>
      <c r="B12" s="14">
        <v>22268.477970000025</v>
      </c>
      <c r="C12" s="14">
        <v>21764.233744886147</v>
      </c>
      <c r="D12" s="14">
        <v>27614.283673241069</v>
      </c>
      <c r="E12" s="14">
        <v>15904.898387803734</v>
      </c>
      <c r="F12" s="14">
        <v>13975.087743661537</v>
      </c>
      <c r="G12" s="14">
        <v>21135.576996340584</v>
      </c>
      <c r="H12" s="14">
        <v>21261.489055290484</v>
      </c>
      <c r="I12" s="14">
        <v>15722.241410102104</v>
      </c>
      <c r="J12" s="14">
        <v>10345.585717265858</v>
      </c>
      <c r="K12" s="14">
        <v>9515.9434700998845</v>
      </c>
      <c r="L12" s="14">
        <v>7111.0209700000032</v>
      </c>
      <c r="M12" s="287">
        <v>5053.1954500000002</v>
      </c>
      <c r="N12" s="14">
        <v>6459.3945299999978</v>
      </c>
      <c r="O12" s="14">
        <v>4147.9617350828948</v>
      </c>
      <c r="P12" s="14">
        <v>4764.5823499999997</v>
      </c>
      <c r="Q12" s="14">
        <v>1387.6853970171148</v>
      </c>
      <c r="R12" s="14">
        <v>1997.8060900000007</v>
      </c>
      <c r="S12" s="14">
        <v>15609.538480999996</v>
      </c>
      <c r="T12" s="14">
        <v>33985.163492095548</v>
      </c>
      <c r="U12" s="14">
        <v>27093.994459999994</v>
      </c>
      <c r="V12" s="14">
        <v>35266.105696111692</v>
      </c>
      <c r="W12" s="14">
        <v>26654.739636094062</v>
      </c>
      <c r="X12" s="14">
        <v>15073.009604000001</v>
      </c>
      <c r="Y12" s="287">
        <v>18277.297209214488</v>
      </c>
      <c r="Z12" s="81">
        <v>15175.41</v>
      </c>
      <c r="AA12" s="21">
        <v>23767.919999999998</v>
      </c>
      <c r="AB12" s="21">
        <v>24763.84</v>
      </c>
      <c r="AC12" s="21">
        <v>19808.96</v>
      </c>
      <c r="AD12" s="21">
        <v>27381.03</v>
      </c>
      <c r="AE12" s="21">
        <v>29269.66</v>
      </c>
      <c r="AF12" s="21">
        <v>24245.55</v>
      </c>
      <c r="AG12" s="21">
        <v>22604.05</v>
      </c>
      <c r="AH12" s="21">
        <v>12349.2</v>
      </c>
      <c r="AI12" s="21">
        <v>10670.9</v>
      </c>
      <c r="AJ12" s="21">
        <v>11027.49</v>
      </c>
      <c r="AK12" s="21">
        <v>14044.67</v>
      </c>
      <c r="AL12" s="81">
        <v>18523.52</v>
      </c>
      <c r="AM12" s="21">
        <v>13765.32</v>
      </c>
      <c r="AN12" s="332">
        <f t="shared" si="2"/>
        <v>-0.42084456696252759</v>
      </c>
      <c r="AP12" s="274"/>
    </row>
    <row r="13" spans="1:43" s="276" customFormat="1" x14ac:dyDescent="0.3">
      <c r="A13" s="69" t="s">
        <v>257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287">
        <v>0</v>
      </c>
      <c r="N13" s="14">
        <v>44.51</v>
      </c>
      <c r="O13" s="14">
        <v>116.97</v>
      </c>
      <c r="P13" s="14">
        <v>9.68</v>
      </c>
      <c r="Q13" s="14">
        <v>0</v>
      </c>
      <c r="R13" s="14">
        <v>0</v>
      </c>
      <c r="S13" s="14">
        <v>34.340000000000003</v>
      </c>
      <c r="T13" s="14">
        <v>148.61200000000002</v>
      </c>
      <c r="U13" s="14">
        <v>108.1</v>
      </c>
      <c r="V13" s="14">
        <v>201.10999999999999</v>
      </c>
      <c r="W13" s="14">
        <v>220.60000000000002</v>
      </c>
      <c r="X13" s="14">
        <v>0</v>
      </c>
      <c r="Y13" s="287">
        <v>157.40199999999999</v>
      </c>
      <c r="Z13" s="81">
        <v>133.56</v>
      </c>
      <c r="AA13" s="21">
        <v>128.75</v>
      </c>
      <c r="AB13" s="21">
        <v>228.16</v>
      </c>
      <c r="AC13" s="21">
        <v>59.15</v>
      </c>
      <c r="AD13" s="21">
        <v>40.58</v>
      </c>
      <c r="AE13" s="21">
        <v>106.06</v>
      </c>
      <c r="AF13" s="21">
        <v>11.09</v>
      </c>
      <c r="AG13" s="21">
        <v>44.87</v>
      </c>
      <c r="AH13" s="21">
        <v>0</v>
      </c>
      <c r="AI13" s="21">
        <v>42.34</v>
      </c>
      <c r="AJ13" s="21">
        <v>15.31</v>
      </c>
      <c r="AK13" s="21">
        <v>48.65</v>
      </c>
      <c r="AL13" s="81">
        <v>44.19</v>
      </c>
      <c r="AM13" s="21">
        <v>1.82</v>
      </c>
      <c r="AN13" s="332">
        <f t="shared" si="2"/>
        <v>-0.98586407766990292</v>
      </c>
    </row>
    <row r="14" spans="1:43" x14ac:dyDescent="0.3">
      <c r="A14" s="115" t="s">
        <v>112</v>
      </c>
      <c r="B14" s="14">
        <v>5964.7907500000001</v>
      </c>
      <c r="C14" s="14">
        <v>5808.9670000000015</v>
      </c>
      <c r="D14" s="14">
        <v>8774.8460000000032</v>
      </c>
      <c r="E14" s="14">
        <v>4199.6410000000005</v>
      </c>
      <c r="F14" s="14">
        <v>2543.1400000000008</v>
      </c>
      <c r="G14" s="14">
        <v>6501.5490000000018</v>
      </c>
      <c r="H14" s="14">
        <v>5209.2529999999997</v>
      </c>
      <c r="I14" s="14">
        <v>5286.804000000001</v>
      </c>
      <c r="J14" s="14">
        <v>4317.6859999999997</v>
      </c>
      <c r="K14" s="14">
        <v>4393.5710000000017</v>
      </c>
      <c r="L14" s="14">
        <v>3184.6890000000003</v>
      </c>
      <c r="M14" s="287">
        <v>2139.5879999999997</v>
      </c>
      <c r="N14" s="14">
        <v>1752.1030000000003</v>
      </c>
      <c r="O14" s="14">
        <v>1134.00847</v>
      </c>
      <c r="P14" s="14">
        <v>98.868710000000007</v>
      </c>
      <c r="Q14" s="14">
        <v>77.11</v>
      </c>
      <c r="R14" s="14">
        <v>142.24139</v>
      </c>
      <c r="S14" s="14">
        <v>2758.3857399999997</v>
      </c>
      <c r="T14" s="14">
        <v>7878.7058258879988</v>
      </c>
      <c r="U14" s="14">
        <v>5763.5061250000008</v>
      </c>
      <c r="V14" s="14">
        <v>8571.3845260480011</v>
      </c>
      <c r="W14" s="14">
        <v>8647.2422199999983</v>
      </c>
      <c r="X14" s="14">
        <v>6363.6521600000005</v>
      </c>
      <c r="Y14" s="287">
        <v>6300.9323453599982</v>
      </c>
      <c r="Z14" s="81">
        <v>5314.16</v>
      </c>
      <c r="AA14" s="21">
        <v>3155.15</v>
      </c>
      <c r="AB14" s="21">
        <v>5359.71</v>
      </c>
      <c r="AC14" s="21">
        <v>3825.08</v>
      </c>
      <c r="AD14" s="21">
        <v>4152.6099999999997</v>
      </c>
      <c r="AE14" s="21">
        <v>5729.94</v>
      </c>
      <c r="AF14" s="21">
        <v>5535.42</v>
      </c>
      <c r="AG14" s="21">
        <v>4774.68</v>
      </c>
      <c r="AH14" s="21">
        <v>542.09</v>
      </c>
      <c r="AI14" s="21">
        <v>1192.72</v>
      </c>
      <c r="AJ14" s="21">
        <v>885.52</v>
      </c>
      <c r="AK14" s="21">
        <v>1688.16</v>
      </c>
      <c r="AL14" s="81">
        <v>2604.9299999999998</v>
      </c>
      <c r="AM14" s="21">
        <v>2237.7199999999998</v>
      </c>
      <c r="AN14" s="332">
        <f t="shared" si="2"/>
        <v>-0.29077222952949944</v>
      </c>
    </row>
    <row r="15" spans="1:43" x14ac:dyDescent="0.3">
      <c r="A15" s="115" t="s">
        <v>197</v>
      </c>
      <c r="B15" s="14">
        <v>235.488</v>
      </c>
      <c r="C15" s="14">
        <v>519.14</v>
      </c>
      <c r="D15" s="14">
        <v>1048.047</v>
      </c>
      <c r="E15" s="14">
        <v>811.18799999999999</v>
      </c>
      <c r="F15" s="14">
        <v>557.15</v>
      </c>
      <c r="G15" s="14">
        <v>20.584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352.68199999999996</v>
      </c>
      <c r="N15" s="14">
        <v>19.221820000000001</v>
      </c>
      <c r="O15" s="14">
        <v>448.81</v>
      </c>
      <c r="P15" s="14">
        <v>299.08</v>
      </c>
      <c r="Q15" s="14">
        <v>482.69500000000005</v>
      </c>
      <c r="R15" s="14">
        <v>676.83199999999999</v>
      </c>
      <c r="S15" s="14">
        <v>753.84100000000001</v>
      </c>
      <c r="T15" s="14">
        <v>144.316</v>
      </c>
      <c r="U15" s="14">
        <v>50.005600000000001</v>
      </c>
      <c r="V15" s="14">
        <v>0</v>
      </c>
      <c r="W15" s="14">
        <v>0</v>
      </c>
      <c r="X15" s="14">
        <v>158.4880000000002</v>
      </c>
      <c r="Y15" s="287">
        <v>509.18359772727268</v>
      </c>
      <c r="Z15" s="81">
        <v>393.05</v>
      </c>
      <c r="AA15" s="21">
        <v>234.15</v>
      </c>
      <c r="AB15" s="21">
        <v>77.959999999999994</v>
      </c>
      <c r="AC15" s="21">
        <v>149.97</v>
      </c>
      <c r="AD15" s="21">
        <v>108.89</v>
      </c>
      <c r="AE15" s="21">
        <v>83.53</v>
      </c>
      <c r="AF15" s="21">
        <v>110.07</v>
      </c>
      <c r="AG15" s="21">
        <v>107.16</v>
      </c>
      <c r="AH15" s="21">
        <v>54.89</v>
      </c>
      <c r="AI15" s="21">
        <v>135.81</v>
      </c>
      <c r="AJ15" s="21">
        <v>285.75</v>
      </c>
      <c r="AK15" s="21">
        <v>480.69</v>
      </c>
      <c r="AL15" s="81">
        <v>961.54</v>
      </c>
      <c r="AM15" s="21">
        <v>1040.79</v>
      </c>
      <c r="AN15" s="332">
        <f t="shared" si="2"/>
        <v>3.4449711723254319</v>
      </c>
    </row>
    <row r="16" spans="1:43" s="169" customFormat="1" x14ac:dyDescent="0.3">
      <c r="A16" s="115" t="s">
        <v>228</v>
      </c>
      <c r="B16" s="14">
        <v>1557.5746000000001</v>
      </c>
      <c r="C16" s="14">
        <v>1399.9374000000003</v>
      </c>
      <c r="D16" s="14">
        <v>2008.9749000000002</v>
      </c>
      <c r="E16" s="14">
        <v>1034.3966000000003</v>
      </c>
      <c r="F16" s="14">
        <v>994.63529999999992</v>
      </c>
      <c r="G16" s="14">
        <v>1554.0991999999999</v>
      </c>
      <c r="H16" s="14">
        <v>1414.6821000000004</v>
      </c>
      <c r="I16" s="14">
        <v>1272.6657</v>
      </c>
      <c r="J16" s="14">
        <v>1215.1586999999997</v>
      </c>
      <c r="K16" s="14">
        <v>1087.9916000000001</v>
      </c>
      <c r="L16" s="14">
        <v>1019.5729</v>
      </c>
      <c r="M16" s="287">
        <v>685.23230000000001</v>
      </c>
      <c r="N16" s="14">
        <v>1340.14615</v>
      </c>
      <c r="O16" s="14">
        <v>1263.4360649999999</v>
      </c>
      <c r="P16" s="14">
        <v>574.14640999999995</v>
      </c>
      <c r="Q16" s="14">
        <v>81.227400000000003</v>
      </c>
      <c r="R16" s="14">
        <v>325.48812499999997</v>
      </c>
      <c r="S16" s="14">
        <v>974.50727499999982</v>
      </c>
      <c r="T16" s="14">
        <v>1494.656217</v>
      </c>
      <c r="U16" s="14">
        <v>2474.2858249999999</v>
      </c>
      <c r="V16" s="14">
        <v>2711.7294499999998</v>
      </c>
      <c r="W16" s="14">
        <v>2694.5961999999995</v>
      </c>
      <c r="X16" s="14">
        <v>1871.1194</v>
      </c>
      <c r="Y16" s="287">
        <v>1738.046325</v>
      </c>
      <c r="Z16" s="81">
        <v>1900.26</v>
      </c>
      <c r="AA16" s="21">
        <v>2375.69</v>
      </c>
      <c r="AB16" s="21">
        <v>3259.31</v>
      </c>
      <c r="AC16" s="21">
        <v>1310.49</v>
      </c>
      <c r="AD16" s="21">
        <v>1457.02</v>
      </c>
      <c r="AE16" s="21">
        <v>2586.25</v>
      </c>
      <c r="AF16" s="21">
        <v>1482.58</v>
      </c>
      <c r="AG16" s="21">
        <v>1898.08</v>
      </c>
      <c r="AH16" s="21">
        <v>1060.25</v>
      </c>
      <c r="AI16" s="21">
        <v>1114.1500000000001</v>
      </c>
      <c r="AJ16" s="21">
        <v>1089.54</v>
      </c>
      <c r="AK16" s="21">
        <v>929.5</v>
      </c>
      <c r="AL16" s="81">
        <v>2059.36</v>
      </c>
      <c r="AM16" s="21">
        <v>1052.47</v>
      </c>
      <c r="AN16" s="332">
        <f t="shared" si="2"/>
        <v>-0.5569834448097184</v>
      </c>
      <c r="AO16"/>
      <c r="AP16"/>
      <c r="AQ16"/>
    </row>
    <row r="17" spans="1:43" s="169" customFormat="1" x14ac:dyDescent="0.3">
      <c r="A17" s="115" t="s">
        <v>225</v>
      </c>
      <c r="B17" s="14">
        <v>309.80099999999999</v>
      </c>
      <c r="C17" s="14">
        <v>563.92499999999995</v>
      </c>
      <c r="D17" s="14">
        <v>616.32000000000005</v>
      </c>
      <c r="E17" s="14">
        <v>387.88000000000005</v>
      </c>
      <c r="F17" s="14">
        <v>364.29999999999995</v>
      </c>
      <c r="G17" s="14">
        <v>550.59</v>
      </c>
      <c r="H17" s="14">
        <v>286.11999999999995</v>
      </c>
      <c r="I17" s="14">
        <v>236.21999999999997</v>
      </c>
      <c r="J17" s="14">
        <v>0</v>
      </c>
      <c r="K17" s="14">
        <v>0</v>
      </c>
      <c r="L17" s="14">
        <v>242.8</v>
      </c>
      <c r="M17" s="287">
        <v>239.95</v>
      </c>
      <c r="N17" s="14">
        <v>223.15999999999997</v>
      </c>
      <c r="O17" s="14">
        <v>43.519999999999996</v>
      </c>
      <c r="P17" s="14">
        <v>215.744</v>
      </c>
      <c r="Q17" s="14">
        <v>61.54</v>
      </c>
      <c r="R17" s="14">
        <v>0</v>
      </c>
      <c r="S17" s="14">
        <v>333.92</v>
      </c>
      <c r="T17" s="14">
        <v>610.00999999999988</v>
      </c>
      <c r="U17" s="14">
        <v>721.33</v>
      </c>
      <c r="V17" s="14">
        <v>701.64400000000001</v>
      </c>
      <c r="W17" s="14">
        <v>602.19999999999993</v>
      </c>
      <c r="X17" s="14">
        <v>152.642</v>
      </c>
      <c r="Y17" s="287">
        <v>268.3</v>
      </c>
      <c r="Z17" s="81">
        <v>179.06</v>
      </c>
      <c r="AA17" s="21">
        <v>373.3</v>
      </c>
      <c r="AB17" s="21">
        <v>386.86</v>
      </c>
      <c r="AC17" s="21">
        <v>408.16</v>
      </c>
      <c r="AD17" s="21">
        <v>418.63</v>
      </c>
      <c r="AE17" s="21">
        <v>145.02000000000001</v>
      </c>
      <c r="AF17" s="21">
        <v>226.43</v>
      </c>
      <c r="AG17" s="21">
        <v>132.9</v>
      </c>
      <c r="AH17" s="21">
        <v>27.3</v>
      </c>
      <c r="AI17" s="21">
        <v>181.52</v>
      </c>
      <c r="AJ17" s="21">
        <v>72.19</v>
      </c>
      <c r="AK17" s="21">
        <v>85.03</v>
      </c>
      <c r="AL17" s="81">
        <v>273.48</v>
      </c>
      <c r="AM17" s="21">
        <v>186.37</v>
      </c>
      <c r="AN17" s="332">
        <f t="shared" si="2"/>
        <v>-0.50075006697026514</v>
      </c>
      <c r="AO17"/>
      <c r="AP17"/>
      <c r="AQ17"/>
    </row>
    <row r="18" spans="1:43" x14ac:dyDescent="0.3">
      <c r="A18" s="115" t="s">
        <v>62</v>
      </c>
      <c r="B18" s="14">
        <v>5036.2536263707225</v>
      </c>
      <c r="C18" s="14">
        <v>14335.310084625715</v>
      </c>
      <c r="D18" s="14">
        <v>5101.6289399136413</v>
      </c>
      <c r="E18" s="14">
        <v>1853.3016186677471</v>
      </c>
      <c r="F18" s="14">
        <v>1723.2290195106641</v>
      </c>
      <c r="G18" s="14">
        <v>791.31841914476865</v>
      </c>
      <c r="H18" s="14">
        <v>1070.9954481758659</v>
      </c>
      <c r="I18" s="14">
        <v>241.351</v>
      </c>
      <c r="J18" s="14">
        <v>58.606000000000002</v>
      </c>
      <c r="K18" s="14">
        <v>1499.3106407001655</v>
      </c>
      <c r="L18" s="14">
        <v>1377.8889999999999</v>
      </c>
      <c r="M18" s="287">
        <v>1436.0909999999997</v>
      </c>
      <c r="N18" s="14">
        <v>5243.0459650316825</v>
      </c>
      <c r="O18" s="14">
        <v>12028.455638204796</v>
      </c>
      <c r="P18" s="14">
        <v>926.87189518632829</v>
      </c>
      <c r="Q18" s="14">
        <v>24.790574028628857</v>
      </c>
      <c r="R18" s="14">
        <v>397.13758729414781</v>
      </c>
      <c r="S18" s="14">
        <v>142.24219687263326</v>
      </c>
      <c r="T18" s="14">
        <v>391.61849999999998</v>
      </c>
      <c r="U18" s="14">
        <v>201.482</v>
      </c>
      <c r="V18" s="14">
        <v>1850.5771672553803</v>
      </c>
      <c r="W18" s="14">
        <v>3532.7786100340181</v>
      </c>
      <c r="X18" s="14">
        <v>253.80349999999999</v>
      </c>
      <c r="Y18" s="287">
        <v>9.9951739922909102</v>
      </c>
      <c r="Z18" s="81">
        <v>628.75</v>
      </c>
      <c r="AA18" s="21">
        <v>15111.48</v>
      </c>
      <c r="AB18" s="21">
        <v>7721.85</v>
      </c>
      <c r="AC18" s="21">
        <v>1013.45</v>
      </c>
      <c r="AD18" s="21">
        <v>1093.82</v>
      </c>
      <c r="AE18" s="21">
        <v>585.74</v>
      </c>
      <c r="AF18" s="21">
        <v>412.45</v>
      </c>
      <c r="AG18" s="21">
        <v>127.28</v>
      </c>
      <c r="AH18" s="21">
        <v>777.82</v>
      </c>
      <c r="AI18" s="21">
        <v>721.59</v>
      </c>
      <c r="AJ18" s="21">
        <v>1445.87</v>
      </c>
      <c r="AK18" s="21">
        <v>868.11</v>
      </c>
      <c r="AL18" s="81">
        <v>13150.05</v>
      </c>
      <c r="AM18" s="21">
        <v>1586.59</v>
      </c>
      <c r="AN18" s="332">
        <f t="shared" si="2"/>
        <v>-0.89500763657828353</v>
      </c>
    </row>
    <row r="19" spans="1:43" x14ac:dyDescent="0.3">
      <c r="A19" s="115" t="s">
        <v>63</v>
      </c>
      <c r="B19" s="14">
        <v>92.86</v>
      </c>
      <c r="C19" s="14">
        <v>612.96000000000015</v>
      </c>
      <c r="D19" s="14">
        <v>505.06</v>
      </c>
      <c r="E19" s="14">
        <v>149.72160000000002</v>
      </c>
      <c r="F19" s="14">
        <v>364.71999999999997</v>
      </c>
      <c r="G19" s="14">
        <v>522.45000000000005</v>
      </c>
      <c r="H19" s="14">
        <v>413.81</v>
      </c>
      <c r="I19" s="14">
        <v>544.48</v>
      </c>
      <c r="J19" s="14">
        <v>193.07999999999998</v>
      </c>
      <c r="K19" s="14">
        <v>68.460000000000008</v>
      </c>
      <c r="L19" s="14">
        <v>76.599999999999994</v>
      </c>
      <c r="M19" s="287">
        <v>190.54850000000002</v>
      </c>
      <c r="N19" s="14">
        <v>136.8415</v>
      </c>
      <c r="O19" s="14">
        <v>109.15635</v>
      </c>
      <c r="P19" s="14">
        <v>142.26500000000001</v>
      </c>
      <c r="Q19" s="14">
        <v>116.39</v>
      </c>
      <c r="R19" s="14">
        <v>431.89198999999996</v>
      </c>
      <c r="S19" s="14">
        <v>564.28881000000001</v>
      </c>
      <c r="T19" s="14">
        <v>513.63879999999995</v>
      </c>
      <c r="U19" s="14">
        <v>400.14</v>
      </c>
      <c r="V19" s="14">
        <v>420.87999999999994</v>
      </c>
      <c r="W19" s="14">
        <v>263.60000000000002</v>
      </c>
      <c r="X19" s="14">
        <v>1</v>
      </c>
      <c r="Y19" s="287">
        <v>168.13489999999999</v>
      </c>
      <c r="Z19" s="81">
        <v>428.02</v>
      </c>
      <c r="AA19" s="21">
        <v>799.52</v>
      </c>
      <c r="AB19" s="21">
        <v>336.59</v>
      </c>
      <c r="AC19" s="21">
        <v>526.20000000000005</v>
      </c>
      <c r="AD19" s="21">
        <v>646.66</v>
      </c>
      <c r="AE19" s="21">
        <v>768.75</v>
      </c>
      <c r="AF19" s="21">
        <v>273.88</v>
      </c>
      <c r="AG19" s="21">
        <v>186.54</v>
      </c>
      <c r="AH19" s="21">
        <v>291.35000000000002</v>
      </c>
      <c r="AI19" s="21">
        <v>151.4</v>
      </c>
      <c r="AJ19" s="21">
        <v>539.55999999999995</v>
      </c>
      <c r="AK19" s="21">
        <v>382.98</v>
      </c>
      <c r="AL19" s="81">
        <v>667.52</v>
      </c>
      <c r="AM19" s="21">
        <v>326.22000000000003</v>
      </c>
      <c r="AN19" s="332">
        <f t="shared" si="2"/>
        <v>-0.59198018811286768</v>
      </c>
    </row>
    <row r="20" spans="1:43" x14ac:dyDescent="0.3">
      <c r="A20" s="115" t="s">
        <v>64</v>
      </c>
      <c r="B20" s="14">
        <v>0</v>
      </c>
      <c r="C20" s="14">
        <v>0</v>
      </c>
      <c r="D20" s="14">
        <v>0</v>
      </c>
      <c r="E20" s="14">
        <v>0</v>
      </c>
      <c r="F20" s="14">
        <v>59.63</v>
      </c>
      <c r="G20" s="14">
        <v>135.94</v>
      </c>
      <c r="H20" s="14">
        <v>100.8</v>
      </c>
      <c r="I20" s="14">
        <v>0</v>
      </c>
      <c r="J20" s="14">
        <v>9.56</v>
      </c>
      <c r="K20" s="14">
        <v>18.599999999999998</v>
      </c>
      <c r="L20" s="14">
        <v>0</v>
      </c>
      <c r="M20" s="287">
        <v>41.031999999999996</v>
      </c>
      <c r="N20" s="14">
        <v>121.89848999999998</v>
      </c>
      <c r="O20" s="14">
        <v>41.670029999999997</v>
      </c>
      <c r="P20" s="14">
        <v>40.341379999999994</v>
      </c>
      <c r="Q20" s="14">
        <v>17.716900000000003</v>
      </c>
      <c r="R20" s="14">
        <v>13.438299999999998</v>
      </c>
      <c r="S20" s="14">
        <v>68.984684399999992</v>
      </c>
      <c r="T20" s="14">
        <v>412.38063540000002</v>
      </c>
      <c r="U20" s="14">
        <v>240.84106000000003</v>
      </c>
      <c r="V20" s="14">
        <v>143.77771799999996</v>
      </c>
      <c r="W20" s="14">
        <v>116.49375999999998</v>
      </c>
      <c r="X20" s="14">
        <v>107.75398</v>
      </c>
      <c r="Y20" s="287">
        <v>289.17579000000001</v>
      </c>
      <c r="Z20" s="81">
        <v>400.45</v>
      </c>
      <c r="AA20" s="21">
        <v>430.54</v>
      </c>
      <c r="AB20" s="21">
        <v>166.98</v>
      </c>
      <c r="AC20" s="21">
        <v>110.78</v>
      </c>
      <c r="AD20" s="21">
        <v>188.42</v>
      </c>
      <c r="AE20" s="21">
        <v>386.62</v>
      </c>
      <c r="AF20" s="21">
        <v>93.84</v>
      </c>
      <c r="AG20" s="21">
        <v>63.33</v>
      </c>
      <c r="AH20" s="21">
        <v>90.9</v>
      </c>
      <c r="AI20" s="21">
        <v>198.82</v>
      </c>
      <c r="AJ20" s="21">
        <v>273.49</v>
      </c>
      <c r="AK20" s="21">
        <v>318.97000000000003</v>
      </c>
      <c r="AL20" s="81">
        <v>403.24</v>
      </c>
      <c r="AM20" s="21">
        <v>439.01</v>
      </c>
      <c r="AN20" s="332">
        <f t="shared" si="2"/>
        <v>1.9672968829841597E-2</v>
      </c>
    </row>
    <row r="21" spans="1:43" s="169" customFormat="1" x14ac:dyDescent="0.3">
      <c r="A21" s="115" t="s">
        <v>226</v>
      </c>
      <c r="B21" s="14">
        <v>123.13399999999999</v>
      </c>
      <c r="C21" s="14">
        <v>207.279</v>
      </c>
      <c r="D21" s="14">
        <v>399.14</v>
      </c>
      <c r="E21" s="14">
        <v>236.36799999999999</v>
      </c>
      <c r="F21" s="14">
        <v>140.447</v>
      </c>
      <c r="G21" s="14">
        <v>177.91900000000001</v>
      </c>
      <c r="H21" s="14">
        <v>171.56900000000002</v>
      </c>
      <c r="I21" s="14">
        <v>0</v>
      </c>
      <c r="J21" s="14">
        <v>0</v>
      </c>
      <c r="K21" s="14">
        <v>36.305999999999997</v>
      </c>
      <c r="L21" s="14">
        <v>151.50399999999999</v>
      </c>
      <c r="M21" s="287">
        <v>0</v>
      </c>
      <c r="N21" s="14">
        <v>0</v>
      </c>
      <c r="O21" s="14">
        <v>0</v>
      </c>
      <c r="P21" s="14">
        <v>0</v>
      </c>
      <c r="Q21" s="14">
        <v>1.9770000000000001</v>
      </c>
      <c r="R21" s="14">
        <v>1.9770000000000001</v>
      </c>
      <c r="S21" s="14">
        <v>81.654300000000006</v>
      </c>
      <c r="T21" s="14">
        <v>48.684979999999996</v>
      </c>
      <c r="U21" s="14">
        <v>23.510680000000001</v>
      </c>
      <c r="V21" s="14">
        <v>133.38145000000003</v>
      </c>
      <c r="W21" s="14">
        <v>241.16999999999996</v>
      </c>
      <c r="X21" s="14">
        <v>88.695589999999996</v>
      </c>
      <c r="Y21" s="287">
        <v>31.400329999999997</v>
      </c>
      <c r="Z21" s="81">
        <v>43.11</v>
      </c>
      <c r="AA21" s="21">
        <v>129.68</v>
      </c>
      <c r="AB21" s="21">
        <v>40.049999999999997</v>
      </c>
      <c r="AC21" s="21">
        <v>0</v>
      </c>
      <c r="AD21" s="21">
        <v>39.700000000000003</v>
      </c>
      <c r="AE21" s="21">
        <v>0</v>
      </c>
      <c r="AF21" s="21">
        <v>0</v>
      </c>
      <c r="AG21" s="21">
        <v>45.45</v>
      </c>
      <c r="AH21" s="21">
        <v>10.62</v>
      </c>
      <c r="AI21" s="21">
        <v>29.81</v>
      </c>
      <c r="AJ21" s="21">
        <v>415.29</v>
      </c>
      <c r="AK21" s="21">
        <v>398.1</v>
      </c>
      <c r="AL21" s="81">
        <v>22.99</v>
      </c>
      <c r="AM21" s="21">
        <v>0</v>
      </c>
      <c r="AN21" s="332">
        <f t="shared" si="2"/>
        <v>-1</v>
      </c>
      <c r="AO21"/>
      <c r="AP21"/>
      <c r="AQ21"/>
    </row>
    <row r="22" spans="1:43" x14ac:dyDescent="0.3">
      <c r="A22" s="115" t="s">
        <v>113</v>
      </c>
      <c r="B22" s="14">
        <v>0</v>
      </c>
      <c r="C22" s="14">
        <v>39.340000000000003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11.08</v>
      </c>
      <c r="J22" s="14">
        <v>0</v>
      </c>
      <c r="K22" s="14">
        <v>0</v>
      </c>
      <c r="L22" s="14">
        <v>0</v>
      </c>
      <c r="M22" s="287">
        <v>0</v>
      </c>
      <c r="N22" s="14">
        <v>0</v>
      </c>
      <c r="O22" s="14">
        <v>33.924999999999997</v>
      </c>
      <c r="P22" s="14">
        <v>9.4910999999999994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87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21">
        <v>0</v>
      </c>
      <c r="AN22" s="332" t="str">
        <f t="shared" si="2"/>
        <v>-</v>
      </c>
    </row>
    <row r="23" spans="1:43" x14ac:dyDescent="0.3">
      <c r="A23" s="115" t="s">
        <v>68</v>
      </c>
      <c r="B23" s="14">
        <v>10416.876229999996</v>
      </c>
      <c r="C23" s="14">
        <v>23576.556000000004</v>
      </c>
      <c r="D23" s="14">
        <v>5549.4910000000018</v>
      </c>
      <c r="E23" s="14">
        <v>433.13300000000004</v>
      </c>
      <c r="F23" s="14">
        <v>1829.4749999999999</v>
      </c>
      <c r="G23" s="14">
        <v>2950.3989000000006</v>
      </c>
      <c r="H23" s="14">
        <v>2224.3200000000002</v>
      </c>
      <c r="I23" s="14">
        <v>2371.0450000000005</v>
      </c>
      <c r="J23" s="14">
        <v>1757.5769999999995</v>
      </c>
      <c r="K23" s="14">
        <v>4391.1887999999999</v>
      </c>
      <c r="L23" s="14">
        <v>1194.9950000000001</v>
      </c>
      <c r="M23" s="287">
        <v>1656.2431999999999</v>
      </c>
      <c r="N23" s="14">
        <v>4536.3485799999999</v>
      </c>
      <c r="O23" s="14">
        <v>10377.503139999999</v>
      </c>
      <c r="P23" s="14">
        <v>1957.9951599999999</v>
      </c>
      <c r="Q23" s="14">
        <v>114.20005999999999</v>
      </c>
      <c r="R23" s="14">
        <v>424.37097966108399</v>
      </c>
      <c r="S23" s="14">
        <v>2146.2484799999997</v>
      </c>
      <c r="T23" s="14">
        <v>3553.4738299999985</v>
      </c>
      <c r="U23" s="14">
        <v>3067.8897100000013</v>
      </c>
      <c r="V23" s="14">
        <v>5583.5303649999996</v>
      </c>
      <c r="W23" s="14">
        <v>4080.7052100000005</v>
      </c>
      <c r="X23" s="14">
        <v>764.72724000000039</v>
      </c>
      <c r="Y23" s="287">
        <v>1889.45651</v>
      </c>
      <c r="Z23" s="81">
        <v>3399.68</v>
      </c>
      <c r="AA23" s="21">
        <v>26182.61</v>
      </c>
      <c r="AB23" s="21">
        <v>4305.28</v>
      </c>
      <c r="AC23" s="21">
        <v>1814.49</v>
      </c>
      <c r="AD23" s="21">
        <v>2582.09</v>
      </c>
      <c r="AE23" s="21">
        <v>2600.31</v>
      </c>
      <c r="AF23" s="21">
        <v>1524.61</v>
      </c>
      <c r="AG23" s="21">
        <v>1118.8900000000001</v>
      </c>
      <c r="AH23" s="21">
        <v>1186.46</v>
      </c>
      <c r="AI23" s="21">
        <v>2513.84</v>
      </c>
      <c r="AJ23" s="21">
        <v>2702.55</v>
      </c>
      <c r="AK23" s="21">
        <v>3190.92</v>
      </c>
      <c r="AL23" s="81">
        <v>25537.93</v>
      </c>
      <c r="AM23" s="21">
        <v>2276.14</v>
      </c>
      <c r="AN23" s="332">
        <f t="shared" si="2"/>
        <v>-0.91306672635004682</v>
      </c>
    </row>
    <row r="24" spans="1:43" x14ac:dyDescent="0.3">
      <c r="A24" s="115" t="s">
        <v>216</v>
      </c>
      <c r="B24" s="14">
        <v>0</v>
      </c>
      <c r="C24" s="14">
        <v>18.37</v>
      </c>
      <c r="D24" s="14">
        <v>7.44</v>
      </c>
      <c r="E24" s="14">
        <v>0</v>
      </c>
      <c r="F24" s="14">
        <v>0</v>
      </c>
      <c r="G24" s="14">
        <v>0</v>
      </c>
      <c r="H24" s="14">
        <v>0.75</v>
      </c>
      <c r="I24" s="14">
        <v>0</v>
      </c>
      <c r="J24" s="14">
        <v>0</v>
      </c>
      <c r="K24" s="14">
        <v>0</v>
      </c>
      <c r="L24" s="14">
        <v>0</v>
      </c>
      <c r="M24" s="287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287">
        <v>0</v>
      </c>
      <c r="Z24" s="8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81">
        <v>0</v>
      </c>
      <c r="AM24" s="21">
        <v>0</v>
      </c>
      <c r="AN24" s="332" t="str">
        <f t="shared" si="2"/>
        <v>-</v>
      </c>
    </row>
    <row r="25" spans="1:43" x14ac:dyDescent="0.3">
      <c r="A25" s="115" t="s">
        <v>253</v>
      </c>
      <c r="B25" s="14">
        <v>908.4000000000002</v>
      </c>
      <c r="C25" s="14">
        <v>1315.8799999999994</v>
      </c>
      <c r="D25" s="14">
        <v>1127.2199999999996</v>
      </c>
      <c r="E25" s="14">
        <v>613.43999999999971</v>
      </c>
      <c r="F25" s="14">
        <v>1298.7800000000004</v>
      </c>
      <c r="G25" s="14">
        <v>1197.8899999999999</v>
      </c>
      <c r="H25" s="14">
        <v>1759.5699999999997</v>
      </c>
      <c r="I25" s="14">
        <v>1863.3699999999997</v>
      </c>
      <c r="J25" s="14">
        <v>1589.8659999999993</v>
      </c>
      <c r="K25" s="14">
        <v>1987.58</v>
      </c>
      <c r="L25" s="14">
        <v>1102.8599999999999</v>
      </c>
      <c r="M25" s="287">
        <v>1304.5713499999999</v>
      </c>
      <c r="N25" s="14">
        <v>1114.8900000000001</v>
      </c>
      <c r="O25" s="14">
        <v>1417.1300000000006</v>
      </c>
      <c r="P25" s="14">
        <v>900.0900000000006</v>
      </c>
      <c r="Q25" s="14">
        <v>129.48999999999998</v>
      </c>
      <c r="R25" s="14">
        <v>552.94771999999978</v>
      </c>
      <c r="S25" s="14">
        <v>1904.2434799999994</v>
      </c>
      <c r="T25" s="14">
        <v>2695.9560400000005</v>
      </c>
      <c r="U25" s="14">
        <v>2677.5732999999987</v>
      </c>
      <c r="V25" s="14">
        <v>2802.0703800000001</v>
      </c>
      <c r="W25" s="14">
        <v>2279.1809400000011</v>
      </c>
      <c r="X25" s="14">
        <v>1397.4984240000006</v>
      </c>
      <c r="Y25" s="287">
        <v>1828.6079960000004</v>
      </c>
      <c r="Z25" s="81">
        <v>1779.26</v>
      </c>
      <c r="AA25" s="21">
        <v>2307.62</v>
      </c>
      <c r="AB25" s="21">
        <v>2247.04</v>
      </c>
      <c r="AC25" s="21">
        <v>2553.58</v>
      </c>
      <c r="AD25" s="21">
        <v>3081.16</v>
      </c>
      <c r="AE25" s="21">
        <v>3124.75</v>
      </c>
      <c r="AF25" s="21">
        <v>2700.05</v>
      </c>
      <c r="AG25" s="21">
        <v>1545.92</v>
      </c>
      <c r="AH25" s="21">
        <v>2379.88</v>
      </c>
      <c r="AI25" s="21">
        <v>3111.72</v>
      </c>
      <c r="AJ25" s="21">
        <v>2419.9699999999998</v>
      </c>
      <c r="AK25" s="21">
        <v>1623.78</v>
      </c>
      <c r="AL25" s="81">
        <v>2024.38</v>
      </c>
      <c r="AM25" s="21">
        <v>1109.1099999999999</v>
      </c>
      <c r="AN25" s="332">
        <f t="shared" si="2"/>
        <v>-0.51937060694568427</v>
      </c>
    </row>
    <row r="26" spans="1:43" x14ac:dyDescent="0.3">
      <c r="A26" s="115" t="s">
        <v>114</v>
      </c>
      <c r="B26" s="14">
        <v>109.95455</v>
      </c>
      <c r="C26" s="14">
        <v>121.21137</v>
      </c>
      <c r="D26" s="14">
        <v>137.09946000000002</v>
      </c>
      <c r="E26" s="14">
        <v>56.947000000000003</v>
      </c>
      <c r="F26" s="14">
        <v>99.230000000000018</v>
      </c>
      <c r="G26" s="14">
        <v>70.42</v>
      </c>
      <c r="H26" s="14">
        <v>0</v>
      </c>
      <c r="I26" s="14">
        <v>131.19</v>
      </c>
      <c r="J26" s="14">
        <v>66.009999999999991</v>
      </c>
      <c r="K26" s="14">
        <v>106.33199999999999</v>
      </c>
      <c r="L26" s="14">
        <v>67.484000000000009</v>
      </c>
      <c r="M26" s="287">
        <v>78.015000000000001</v>
      </c>
      <c r="N26" s="14">
        <v>119.49220000000001</v>
      </c>
      <c r="O26" s="14">
        <v>73.081999999999994</v>
      </c>
      <c r="P26" s="14">
        <v>93.51570000000001</v>
      </c>
      <c r="Q26" s="14">
        <v>0</v>
      </c>
      <c r="R26" s="14">
        <v>0</v>
      </c>
      <c r="S26" s="14">
        <v>84.88000000000001</v>
      </c>
      <c r="T26" s="14">
        <v>152.38999999999999</v>
      </c>
      <c r="U26" s="14">
        <v>80.149999999999991</v>
      </c>
      <c r="V26" s="14">
        <v>194.76449999999997</v>
      </c>
      <c r="W26" s="14">
        <v>197.80504999999994</v>
      </c>
      <c r="X26" s="14">
        <v>66.894249999999985</v>
      </c>
      <c r="Y26" s="287">
        <v>17.013300000000001</v>
      </c>
      <c r="Z26" s="81">
        <v>30.71</v>
      </c>
      <c r="AA26" s="21">
        <v>69.900000000000006</v>
      </c>
      <c r="AB26" s="21">
        <v>34.28</v>
      </c>
      <c r="AC26" s="21">
        <v>68.73</v>
      </c>
      <c r="AD26" s="21">
        <v>88.82</v>
      </c>
      <c r="AE26" s="21">
        <v>131.13</v>
      </c>
      <c r="AF26" s="21">
        <v>59.12</v>
      </c>
      <c r="AG26" s="21">
        <v>56.05</v>
      </c>
      <c r="AH26" s="21">
        <v>26.43</v>
      </c>
      <c r="AI26" s="21">
        <v>7.58</v>
      </c>
      <c r="AJ26" s="21">
        <v>24.39</v>
      </c>
      <c r="AK26" s="21">
        <v>31.2</v>
      </c>
      <c r="AL26" s="81">
        <v>67.81</v>
      </c>
      <c r="AM26" s="21">
        <v>41.93</v>
      </c>
      <c r="AN26" s="332">
        <f t="shared" si="2"/>
        <v>-0.40014306151645218</v>
      </c>
    </row>
    <row r="27" spans="1:43" x14ac:dyDescent="0.3">
      <c r="A27" s="82" t="s">
        <v>80</v>
      </c>
      <c r="B27" s="74">
        <v>0</v>
      </c>
      <c r="C27" s="168">
        <v>0</v>
      </c>
      <c r="D27" s="168">
        <v>0</v>
      </c>
      <c r="E27" s="168">
        <v>0</v>
      </c>
      <c r="F27" s="168">
        <v>0</v>
      </c>
      <c r="G27" s="168">
        <v>0</v>
      </c>
      <c r="H27" s="168">
        <v>0</v>
      </c>
      <c r="I27" s="168">
        <v>0</v>
      </c>
      <c r="J27" s="168">
        <v>0</v>
      </c>
      <c r="K27" s="168">
        <v>0</v>
      </c>
      <c r="L27" s="168">
        <v>0</v>
      </c>
      <c r="M27" s="330">
        <v>0</v>
      </c>
      <c r="N27" s="74">
        <v>0</v>
      </c>
      <c r="O27" s="168">
        <v>0</v>
      </c>
      <c r="P27" s="168">
        <v>0</v>
      </c>
      <c r="Q27" s="168">
        <v>0</v>
      </c>
      <c r="R27" s="168">
        <v>0</v>
      </c>
      <c r="S27" s="168">
        <v>0</v>
      </c>
      <c r="T27" s="168">
        <v>0</v>
      </c>
      <c r="U27" s="168">
        <v>0</v>
      </c>
      <c r="V27" s="168">
        <v>0</v>
      </c>
      <c r="W27" s="168">
        <v>0</v>
      </c>
      <c r="X27" s="168">
        <v>0</v>
      </c>
      <c r="Y27" s="330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0</v>
      </c>
      <c r="AM27" s="21">
        <v>0</v>
      </c>
      <c r="AN27" s="332" t="str">
        <f t="shared" si="2"/>
        <v>-</v>
      </c>
    </row>
    <row r="28" spans="1:43" x14ac:dyDescent="0.3">
      <c r="A28" s="82" t="s">
        <v>81</v>
      </c>
      <c r="B28" s="14">
        <v>2832.2799999999997</v>
      </c>
      <c r="C28" s="14">
        <v>8520.8600000000024</v>
      </c>
      <c r="D28" s="14">
        <v>2890.0300000000007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3030.3939999999998</v>
      </c>
      <c r="L28" s="14">
        <v>0</v>
      </c>
      <c r="M28" s="287">
        <v>0</v>
      </c>
      <c r="N28" s="14">
        <v>5247.8130000000001</v>
      </c>
      <c r="O28" s="14">
        <v>11076.241</v>
      </c>
      <c r="P28" s="14">
        <v>1753.8579999999999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3730.27</v>
      </c>
      <c r="W28" s="14">
        <v>2224.9899999999998</v>
      </c>
      <c r="X28" s="14">
        <v>0</v>
      </c>
      <c r="Y28" s="287">
        <v>0</v>
      </c>
      <c r="Z28" s="81">
        <v>1052.97</v>
      </c>
      <c r="AA28" s="21">
        <v>11660.3</v>
      </c>
      <c r="AB28" s="21">
        <v>1606.73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116.42</v>
      </c>
      <c r="AK28" s="21">
        <v>850.3</v>
      </c>
      <c r="AL28" s="81">
        <v>12424.33</v>
      </c>
      <c r="AM28" s="21">
        <v>2261.56</v>
      </c>
      <c r="AN28" s="332">
        <f t="shared" si="2"/>
        <v>-0.8060461566168966</v>
      </c>
    </row>
    <row r="29" spans="1:43" x14ac:dyDescent="0.3">
      <c r="A29" s="82" t="s">
        <v>69</v>
      </c>
      <c r="B29" s="14">
        <v>49.54</v>
      </c>
      <c r="C29" s="14">
        <v>196.20000000000002</v>
      </c>
      <c r="D29" s="14">
        <v>59.28</v>
      </c>
      <c r="E29" s="14">
        <v>0</v>
      </c>
      <c r="F29" s="14">
        <v>21.81</v>
      </c>
      <c r="G29" s="14">
        <v>264.69</v>
      </c>
      <c r="H29" s="14">
        <v>188.06</v>
      </c>
      <c r="I29" s="14">
        <v>58.659999999999989</v>
      </c>
      <c r="J29" s="14">
        <v>172.5</v>
      </c>
      <c r="K29" s="14">
        <v>113.6435</v>
      </c>
      <c r="L29" s="14">
        <v>36.404499999999999</v>
      </c>
      <c r="M29" s="287">
        <v>40.4375</v>
      </c>
      <c r="N29" s="14">
        <v>43.017499999999998</v>
      </c>
      <c r="O29" s="14">
        <v>34.263500000000001</v>
      </c>
      <c r="P29" s="14">
        <v>27.459999999999997</v>
      </c>
      <c r="Q29" s="14">
        <v>0</v>
      </c>
      <c r="R29" s="14">
        <v>0</v>
      </c>
      <c r="S29" s="14">
        <v>7.5900000000000007</v>
      </c>
      <c r="T29" s="14">
        <v>202.88000000000002</v>
      </c>
      <c r="U29" s="14">
        <v>367.05999999999995</v>
      </c>
      <c r="V29" s="14">
        <v>363.47999999999996</v>
      </c>
      <c r="W29" s="14">
        <v>133.892</v>
      </c>
      <c r="X29" s="14">
        <v>32.85</v>
      </c>
      <c r="Y29" s="287">
        <v>104.37350000000001</v>
      </c>
      <c r="Z29" s="81">
        <v>331.36</v>
      </c>
      <c r="AA29" s="21">
        <v>347.44</v>
      </c>
      <c r="AB29" s="21">
        <v>109.57</v>
      </c>
      <c r="AC29" s="21">
        <v>48.37</v>
      </c>
      <c r="AD29" s="21">
        <v>136.51</v>
      </c>
      <c r="AE29" s="21">
        <v>372.93</v>
      </c>
      <c r="AF29" s="21">
        <v>150.15</v>
      </c>
      <c r="AG29" s="21">
        <v>40.78</v>
      </c>
      <c r="AH29" s="21">
        <v>87.32</v>
      </c>
      <c r="AI29" s="21">
        <v>264.32</v>
      </c>
      <c r="AJ29" s="21">
        <v>136.69</v>
      </c>
      <c r="AK29" s="21">
        <v>149.61000000000001</v>
      </c>
      <c r="AL29" s="81">
        <v>195.07</v>
      </c>
      <c r="AM29" s="21">
        <v>223.23</v>
      </c>
      <c r="AN29" s="332">
        <f t="shared" si="2"/>
        <v>-0.35750057563895932</v>
      </c>
    </row>
    <row r="30" spans="1:43" x14ac:dyDescent="0.3">
      <c r="A30" s="82" t="s">
        <v>83</v>
      </c>
      <c r="B30" s="74">
        <v>0</v>
      </c>
      <c r="C30" s="168">
        <v>0</v>
      </c>
      <c r="D30" s="168">
        <v>0</v>
      </c>
      <c r="E30" s="168">
        <v>0</v>
      </c>
      <c r="F30" s="168">
        <v>0</v>
      </c>
      <c r="G30" s="168">
        <v>0</v>
      </c>
      <c r="H30" s="168">
        <v>0</v>
      </c>
      <c r="I30" s="168">
        <v>0</v>
      </c>
      <c r="J30" s="168">
        <v>0</v>
      </c>
      <c r="K30" s="168">
        <v>0</v>
      </c>
      <c r="L30" s="168">
        <v>0</v>
      </c>
      <c r="M30" s="330">
        <v>0</v>
      </c>
      <c r="N30" s="74">
        <v>0</v>
      </c>
      <c r="O30" s="168">
        <v>0</v>
      </c>
      <c r="P30" s="168">
        <v>0</v>
      </c>
      <c r="Q30" s="168">
        <v>0</v>
      </c>
      <c r="R30" s="168">
        <v>0</v>
      </c>
      <c r="S30" s="168">
        <v>0</v>
      </c>
      <c r="T30" s="168">
        <v>0</v>
      </c>
      <c r="U30" s="168">
        <v>0</v>
      </c>
      <c r="V30" s="168">
        <v>0</v>
      </c>
      <c r="W30" s="168">
        <v>0</v>
      </c>
      <c r="X30" s="168">
        <v>0</v>
      </c>
      <c r="Y30" s="330">
        <v>0</v>
      </c>
      <c r="Z30" s="81">
        <v>0</v>
      </c>
      <c r="AA30" s="21">
        <v>0</v>
      </c>
      <c r="AB30" s="21">
        <v>222.68</v>
      </c>
      <c r="AC30" s="21">
        <v>190.5</v>
      </c>
      <c r="AD30" s="21">
        <v>110.04</v>
      </c>
      <c r="AE30" s="21">
        <v>120.56</v>
      </c>
      <c r="AF30" s="21">
        <v>60.39</v>
      </c>
      <c r="AG30" s="21">
        <v>90.71</v>
      </c>
      <c r="AH30" s="21">
        <v>4.58</v>
      </c>
      <c r="AI30" s="21">
        <v>15.64</v>
      </c>
      <c r="AJ30" s="21">
        <v>150.26</v>
      </c>
      <c r="AK30" s="21">
        <v>61.79</v>
      </c>
      <c r="AL30" s="81">
        <v>34.24</v>
      </c>
      <c r="AM30" s="21">
        <v>41.81</v>
      </c>
      <c r="AN30" s="332" t="str">
        <f t="shared" si="2"/>
        <v>-</v>
      </c>
    </row>
    <row r="31" spans="1:43" x14ac:dyDescent="0.3">
      <c r="A31" s="82" t="s">
        <v>227</v>
      </c>
      <c r="B31" s="14">
        <v>120.581</v>
      </c>
      <c r="C31" s="14">
        <v>195.15799999999999</v>
      </c>
      <c r="D31" s="14">
        <v>148.34</v>
      </c>
      <c r="E31" s="14">
        <v>196.03999999999996</v>
      </c>
      <c r="F31" s="14">
        <v>100.57599999999999</v>
      </c>
      <c r="G31" s="14">
        <v>506.40199999999999</v>
      </c>
      <c r="H31" s="14">
        <v>287.94500000000005</v>
      </c>
      <c r="I31" s="14">
        <v>161.49999999999997</v>
      </c>
      <c r="J31" s="14">
        <v>355.02299999999997</v>
      </c>
      <c r="K31" s="14">
        <v>174.59250000000003</v>
      </c>
      <c r="L31" s="14">
        <v>251.55699999999999</v>
      </c>
      <c r="M31" s="287">
        <v>126.43550000000002</v>
      </c>
      <c r="N31" s="14">
        <v>120.63</v>
      </c>
      <c r="O31" s="14">
        <v>36.6</v>
      </c>
      <c r="P31" s="14">
        <v>0</v>
      </c>
      <c r="Q31" s="14">
        <v>0</v>
      </c>
      <c r="R31" s="14">
        <v>0</v>
      </c>
      <c r="S31" s="14">
        <v>0</v>
      </c>
      <c r="T31" s="14">
        <v>121.84999999999998</v>
      </c>
      <c r="U31" s="14">
        <v>63.92</v>
      </c>
      <c r="V31" s="14">
        <v>71.052999999999997</v>
      </c>
      <c r="W31" s="14">
        <v>40.919999999999995</v>
      </c>
      <c r="X31" s="14">
        <v>0</v>
      </c>
      <c r="Y31" s="287">
        <v>95.005799999999994</v>
      </c>
      <c r="Z31" s="81">
        <v>266.42</v>
      </c>
      <c r="AA31" s="21">
        <v>243.51</v>
      </c>
      <c r="AB31" s="21">
        <v>102.17</v>
      </c>
      <c r="AC31" s="21">
        <v>90.29</v>
      </c>
      <c r="AD31" s="21">
        <v>213.38</v>
      </c>
      <c r="AE31" s="21">
        <v>428.72</v>
      </c>
      <c r="AF31" s="21">
        <v>255.61</v>
      </c>
      <c r="AG31" s="21">
        <v>192.72</v>
      </c>
      <c r="AH31" s="21">
        <v>146</v>
      </c>
      <c r="AI31" s="21">
        <v>9.81</v>
      </c>
      <c r="AJ31" s="21">
        <v>83.44</v>
      </c>
      <c r="AK31" s="21">
        <v>394.57</v>
      </c>
      <c r="AL31" s="81">
        <v>211.2</v>
      </c>
      <c r="AM31" s="21">
        <v>132.41</v>
      </c>
      <c r="AN31" s="332">
        <f t="shared" si="2"/>
        <v>-0.45624409675167343</v>
      </c>
    </row>
    <row r="32" spans="1:43" x14ac:dyDescent="0.3">
      <c r="A32" s="82" t="s">
        <v>91</v>
      </c>
      <c r="B32" s="14">
        <v>59.409300000000002</v>
      </c>
      <c r="C32" s="14">
        <v>248.73000000000005</v>
      </c>
      <c r="D32" s="14">
        <v>118.31729999999999</v>
      </c>
      <c r="E32" s="14">
        <v>90.440500000000014</v>
      </c>
      <c r="F32" s="14">
        <v>166.7285</v>
      </c>
      <c r="G32" s="14">
        <v>583.46399999999994</v>
      </c>
      <c r="H32" s="14">
        <v>69.819999999999993</v>
      </c>
      <c r="I32" s="14">
        <v>308.78000000000003</v>
      </c>
      <c r="J32" s="14">
        <v>173.63</v>
      </c>
      <c r="K32" s="14">
        <v>151.61000000000001</v>
      </c>
      <c r="L32" s="14">
        <v>326.14999999999998</v>
      </c>
      <c r="M32" s="287">
        <v>105.76000000000002</v>
      </c>
      <c r="N32" s="14">
        <v>11.93</v>
      </c>
      <c r="O32" s="14">
        <v>22.619999999999997</v>
      </c>
      <c r="P32" s="14">
        <v>0</v>
      </c>
      <c r="Q32" s="14">
        <v>0</v>
      </c>
      <c r="R32" s="14">
        <v>29.290000000000003</v>
      </c>
      <c r="S32" s="14">
        <v>425.13</v>
      </c>
      <c r="T32" s="14">
        <v>525.54000000000008</v>
      </c>
      <c r="U32" s="14">
        <v>469.91</v>
      </c>
      <c r="V32" s="14">
        <v>384.71000000000009</v>
      </c>
      <c r="W32" s="14">
        <v>0</v>
      </c>
      <c r="X32" s="14">
        <v>0</v>
      </c>
      <c r="Y32" s="287">
        <v>0</v>
      </c>
      <c r="Z32" s="81">
        <v>166.33</v>
      </c>
      <c r="AA32" s="21">
        <v>166.49</v>
      </c>
      <c r="AB32" s="21">
        <v>88.25</v>
      </c>
      <c r="AC32" s="21">
        <v>123.64</v>
      </c>
      <c r="AD32" s="21">
        <v>400.34</v>
      </c>
      <c r="AE32" s="21">
        <v>315.64</v>
      </c>
      <c r="AF32" s="21">
        <v>459.89</v>
      </c>
      <c r="AG32" s="21">
        <v>414.57</v>
      </c>
      <c r="AH32" s="21">
        <v>0</v>
      </c>
      <c r="AI32" s="21">
        <v>57.79</v>
      </c>
      <c r="AJ32" s="21">
        <v>91.35</v>
      </c>
      <c r="AK32" s="21">
        <v>31.78</v>
      </c>
      <c r="AL32" s="81">
        <v>64.760000000000005</v>
      </c>
      <c r="AM32" s="21">
        <v>4.41</v>
      </c>
      <c r="AN32" s="332">
        <f t="shared" si="2"/>
        <v>-0.97351192263799624</v>
      </c>
    </row>
    <row r="33" spans="1:41" x14ac:dyDescent="0.3">
      <c r="A33" s="82" t="s">
        <v>70</v>
      </c>
      <c r="B33" s="14">
        <v>425.31200000000001</v>
      </c>
      <c r="C33" s="14">
        <v>195.28769999999997</v>
      </c>
      <c r="D33" s="14">
        <v>221.23000000000002</v>
      </c>
      <c r="E33" s="14">
        <v>537.33999999999992</v>
      </c>
      <c r="F33" s="14">
        <v>270.99200000000002</v>
      </c>
      <c r="G33" s="14">
        <v>1293.66776</v>
      </c>
      <c r="H33" s="14">
        <v>1013.5837</v>
      </c>
      <c r="I33" s="14">
        <v>822.0809999999999</v>
      </c>
      <c r="J33" s="14">
        <v>630.10199999999986</v>
      </c>
      <c r="K33" s="14">
        <v>526.68500000000006</v>
      </c>
      <c r="L33" s="14">
        <v>639.85399999999993</v>
      </c>
      <c r="M33" s="287">
        <v>489.72199999999998</v>
      </c>
      <c r="N33" s="14">
        <v>549.85787999999991</v>
      </c>
      <c r="O33" s="14">
        <v>395.96939999999995</v>
      </c>
      <c r="P33" s="14">
        <v>128.76429999999999</v>
      </c>
      <c r="Q33" s="14">
        <v>0</v>
      </c>
      <c r="R33" s="14">
        <v>5.24</v>
      </c>
      <c r="S33" s="14">
        <v>265.60000000000002</v>
      </c>
      <c r="T33" s="14">
        <v>1024.1630000000002</v>
      </c>
      <c r="U33" s="14">
        <v>611.52099999999996</v>
      </c>
      <c r="V33" s="14">
        <v>247.37700000000001</v>
      </c>
      <c r="W33" s="14">
        <v>341.44324999999998</v>
      </c>
      <c r="X33" s="14">
        <v>152.1747</v>
      </c>
      <c r="Y33" s="287">
        <v>913.99475999999993</v>
      </c>
      <c r="Z33" s="74">
        <v>790.25</v>
      </c>
      <c r="AA33" s="168">
        <v>446.66</v>
      </c>
      <c r="AB33" s="168">
        <v>3.63</v>
      </c>
      <c r="AC33" s="168">
        <v>59.49</v>
      </c>
      <c r="AD33" s="168">
        <v>418.75</v>
      </c>
      <c r="AE33" s="168">
        <v>540.15</v>
      </c>
      <c r="AF33" s="168">
        <v>602.96</v>
      </c>
      <c r="AG33" s="168">
        <v>448.13</v>
      </c>
      <c r="AH33" s="168">
        <v>25.97</v>
      </c>
      <c r="AI33" s="168">
        <v>0</v>
      </c>
      <c r="AJ33" s="168">
        <v>79.59</v>
      </c>
      <c r="AK33" s="168">
        <v>608.76</v>
      </c>
      <c r="AL33" s="81">
        <v>602.9</v>
      </c>
      <c r="AM33" s="168">
        <v>302.55</v>
      </c>
      <c r="AN33" s="332">
        <f t="shared" si="2"/>
        <v>-0.32263914386781889</v>
      </c>
    </row>
    <row r="34" spans="1:41" x14ac:dyDescent="0.3">
      <c r="A34" s="82" t="s">
        <v>71</v>
      </c>
      <c r="B34" s="14">
        <v>624.77629999999988</v>
      </c>
      <c r="C34" s="14">
        <v>346.79730000000001</v>
      </c>
      <c r="D34" s="14">
        <v>378.16300000000001</v>
      </c>
      <c r="E34" s="14">
        <v>573.41500000000008</v>
      </c>
      <c r="F34" s="14">
        <v>349.08279999999991</v>
      </c>
      <c r="G34" s="14">
        <v>1026.1183000000003</v>
      </c>
      <c r="H34" s="14">
        <v>962.08619999999985</v>
      </c>
      <c r="I34" s="14">
        <v>679.1807</v>
      </c>
      <c r="J34" s="14">
        <v>526.68169999999998</v>
      </c>
      <c r="K34" s="14">
        <v>329.74900000000008</v>
      </c>
      <c r="L34" s="14">
        <v>763.86300000000006</v>
      </c>
      <c r="M34" s="287">
        <v>726.86199999999985</v>
      </c>
      <c r="N34" s="14">
        <v>864.87200000000007</v>
      </c>
      <c r="O34" s="14">
        <v>534.29499999999996</v>
      </c>
      <c r="P34" s="14">
        <v>179.86100000000002</v>
      </c>
      <c r="Q34" s="14">
        <v>34.199999999999996</v>
      </c>
      <c r="R34" s="14">
        <v>212.501</v>
      </c>
      <c r="S34" s="14">
        <v>383.87200000000001</v>
      </c>
      <c r="T34" s="14">
        <v>651.82899999999995</v>
      </c>
      <c r="U34" s="14">
        <v>216.72299999999996</v>
      </c>
      <c r="V34" s="14">
        <v>330.21200000000005</v>
      </c>
      <c r="W34" s="14">
        <v>288.839</v>
      </c>
      <c r="X34" s="14">
        <v>170.85290000000001</v>
      </c>
      <c r="Y34" s="287">
        <v>570.59897000000001</v>
      </c>
      <c r="Z34" s="74">
        <v>1358.65</v>
      </c>
      <c r="AA34" s="168">
        <v>885.62</v>
      </c>
      <c r="AB34" s="168">
        <v>507.55</v>
      </c>
      <c r="AC34" s="168">
        <v>246.89</v>
      </c>
      <c r="AD34" s="168">
        <v>688.28</v>
      </c>
      <c r="AE34" s="168">
        <v>637.87</v>
      </c>
      <c r="AF34" s="168">
        <v>764.33</v>
      </c>
      <c r="AG34" s="168">
        <v>718.4</v>
      </c>
      <c r="AH34" s="168">
        <v>212.81</v>
      </c>
      <c r="AI34" s="168">
        <v>114.37</v>
      </c>
      <c r="AJ34" s="168">
        <v>343.4</v>
      </c>
      <c r="AK34" s="168">
        <v>1041.25</v>
      </c>
      <c r="AL34" s="81">
        <v>1488.6499999999999</v>
      </c>
      <c r="AM34" s="168">
        <v>823.72</v>
      </c>
      <c r="AN34" s="332">
        <f t="shared" si="2"/>
        <v>-6.9894537160407388E-2</v>
      </c>
      <c r="AO34" s="16"/>
    </row>
    <row r="35" spans="1:41" x14ac:dyDescent="0.3">
      <c r="A35" s="83" t="s">
        <v>72</v>
      </c>
      <c r="B35" s="185">
        <v>2193.0301597705184</v>
      </c>
      <c r="C35" s="263">
        <v>2452.5020806108951</v>
      </c>
      <c r="D35" s="263">
        <v>1879.619740410606</v>
      </c>
      <c r="E35" s="263">
        <v>1872.3858946974542</v>
      </c>
      <c r="F35" s="263">
        <v>2128.5374204868531</v>
      </c>
      <c r="G35" s="263">
        <v>3254.6278061012781</v>
      </c>
      <c r="H35" s="263">
        <v>3708.8013071322712</v>
      </c>
      <c r="I35" s="263">
        <v>3301.7922612880393</v>
      </c>
      <c r="J35" s="263">
        <v>3093.8796318839522</v>
      </c>
      <c r="K35" s="263">
        <v>3900.1767895536868</v>
      </c>
      <c r="L35" s="263">
        <v>2849.2000890000018</v>
      </c>
      <c r="M35" s="334">
        <v>2802.036039000006</v>
      </c>
      <c r="N35" s="185">
        <v>5811.3452919999991</v>
      </c>
      <c r="O35" s="263">
        <v>13898.170790000006</v>
      </c>
      <c r="P35" s="263">
        <v>2081.0595600000001</v>
      </c>
      <c r="Q35" s="263">
        <v>137.53986138600001</v>
      </c>
      <c r="R35" s="263">
        <v>353.38948289000001</v>
      </c>
      <c r="S35" s="263">
        <v>1391.9673</v>
      </c>
      <c r="T35" s="263">
        <v>1933.8586200000002</v>
      </c>
      <c r="U35" s="263">
        <v>1538.4212399999997</v>
      </c>
      <c r="V35" s="263">
        <v>4624.4742599999981</v>
      </c>
      <c r="W35" s="263">
        <v>3123.5201800000009</v>
      </c>
      <c r="X35" s="263">
        <v>654.53949999999998</v>
      </c>
      <c r="Y35" s="334">
        <v>1356.81889</v>
      </c>
      <c r="Z35" s="75">
        <v>0</v>
      </c>
      <c r="AA35" s="263">
        <v>0</v>
      </c>
      <c r="AB35" s="263">
        <v>0</v>
      </c>
      <c r="AC35" s="263">
        <v>0</v>
      </c>
      <c r="AD35" s="263">
        <v>0</v>
      </c>
      <c r="AE35" s="263">
        <v>0</v>
      </c>
      <c r="AF35" s="263">
        <v>0</v>
      </c>
      <c r="AG35" s="263">
        <v>0</v>
      </c>
      <c r="AH35" s="263">
        <v>0</v>
      </c>
      <c r="AI35" s="263">
        <v>0</v>
      </c>
      <c r="AJ35" s="263">
        <v>0</v>
      </c>
      <c r="AK35" s="263">
        <v>0</v>
      </c>
      <c r="AL35" s="75">
        <v>0</v>
      </c>
      <c r="AM35" s="263">
        <v>56.85</v>
      </c>
      <c r="AN35" s="537" t="str">
        <f t="shared" si="2"/>
        <v>-</v>
      </c>
    </row>
    <row r="36" spans="1:41" x14ac:dyDescent="0.3">
      <c r="A36" s="1" t="s">
        <v>23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</row>
    <row r="37" spans="1:41" x14ac:dyDescent="0.3">
      <c r="A37" s="1" t="s">
        <v>24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</row>
    <row r="38" spans="1:41" x14ac:dyDescent="0.3">
      <c r="A38" s="2" t="s">
        <v>198</v>
      </c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2"/>
    </row>
    <row r="40" spans="1:41" x14ac:dyDescent="0.3">
      <c r="T40" s="276"/>
    </row>
    <row r="41" spans="1:41" x14ac:dyDescent="0.3">
      <c r="T41" s="276"/>
    </row>
    <row r="42" spans="1:41" x14ac:dyDescent="0.3">
      <c r="T42" s="276"/>
    </row>
    <row r="43" spans="1:41" x14ac:dyDescent="0.3">
      <c r="T43" s="276"/>
    </row>
    <row r="44" spans="1:41" x14ac:dyDescent="0.3">
      <c r="T44" s="276"/>
    </row>
    <row r="45" spans="1:41" x14ac:dyDescent="0.3">
      <c r="T45" s="276"/>
    </row>
    <row r="46" spans="1:41" x14ac:dyDescent="0.3">
      <c r="T46" s="276"/>
    </row>
    <row r="47" spans="1:41" x14ac:dyDescent="0.3">
      <c r="T47" s="276"/>
    </row>
    <row r="48" spans="1:41" x14ac:dyDescent="0.3">
      <c r="T48" s="276"/>
    </row>
    <row r="49" spans="20:20" x14ac:dyDescent="0.3">
      <c r="T49" s="276"/>
    </row>
    <row r="50" spans="20:20" x14ac:dyDescent="0.3">
      <c r="T50" s="276"/>
    </row>
    <row r="51" spans="20:20" x14ac:dyDescent="0.3">
      <c r="T51" s="276"/>
    </row>
    <row r="52" spans="20:20" x14ac:dyDescent="0.3">
      <c r="T52" s="276"/>
    </row>
    <row r="53" spans="20:20" x14ac:dyDescent="0.3">
      <c r="T53" s="276"/>
    </row>
    <row r="54" spans="20:20" x14ac:dyDescent="0.3">
      <c r="T54" s="276"/>
    </row>
    <row r="55" spans="20:20" x14ac:dyDescent="0.3">
      <c r="T55" s="276"/>
    </row>
    <row r="56" spans="20:20" x14ac:dyDescent="0.3">
      <c r="T56" s="276"/>
    </row>
    <row r="57" spans="20:20" x14ac:dyDescent="0.3">
      <c r="T57" s="276"/>
    </row>
    <row r="58" spans="20:20" x14ac:dyDescent="0.3">
      <c r="T58" s="276"/>
    </row>
    <row r="59" spans="20:20" x14ac:dyDescent="0.3">
      <c r="T59" s="276"/>
    </row>
    <row r="60" spans="20:20" x14ac:dyDescent="0.3">
      <c r="T60" s="276"/>
    </row>
    <row r="61" spans="20:20" x14ac:dyDescent="0.3">
      <c r="T61" s="276"/>
    </row>
    <row r="62" spans="20:20" x14ac:dyDescent="0.3">
      <c r="T62" s="276"/>
    </row>
    <row r="63" spans="20:20" x14ac:dyDescent="0.3">
      <c r="T63" s="276"/>
    </row>
    <row r="64" spans="20:20" x14ac:dyDescent="0.3">
      <c r="T64" s="276"/>
    </row>
    <row r="65" spans="20:20" x14ac:dyDescent="0.3">
      <c r="T65" s="276"/>
    </row>
    <row r="66" spans="20:20" x14ac:dyDescent="0.3">
      <c r="T66" s="276"/>
    </row>
    <row r="67" spans="20:20" x14ac:dyDescent="0.3">
      <c r="T67" s="276"/>
    </row>
    <row r="68" spans="20:20" x14ac:dyDescent="0.3">
      <c r="T68" s="276"/>
    </row>
  </sheetData>
  <sortState ref="U41:V65">
    <sortCondition descending="1" ref="V41:V65"/>
  </sortState>
  <mergeCells count="5">
    <mergeCell ref="A6:A7"/>
    <mergeCell ref="B6:M6"/>
    <mergeCell ref="N6:Y6"/>
    <mergeCell ref="Z6:AK6"/>
    <mergeCell ref="AL6:AN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Q33"/>
  <sheetViews>
    <sheetView showGridLines="0" zoomScale="85" zoomScaleNormal="85" workbookViewId="0">
      <pane xSplit="1" ySplit="7" topLeftCell="AA8" activePane="bottomRight" state="frozen"/>
      <selection activeCell="AD14" sqref="AD14"/>
      <selection pane="topRight" activeCell="AD14" sqref="AD14"/>
      <selection pane="bottomLeft" activeCell="AD14" sqref="AD14"/>
      <selection pane="bottomRight" activeCell="AP30" sqref="AP30"/>
    </sheetView>
  </sheetViews>
  <sheetFormatPr baseColWidth="10" defaultColWidth="9.109375" defaultRowHeight="14.4" x14ac:dyDescent="0.3"/>
  <cols>
    <col min="1" max="1" width="15.109375" customWidth="1"/>
    <col min="2" max="13" width="6.88671875" style="169" customWidth="1"/>
    <col min="14" max="19" width="10.33203125" style="169" customWidth="1"/>
    <col min="20" max="20" width="10.33203125" style="274" customWidth="1"/>
    <col min="21" max="21" width="10.33203125" style="276" customWidth="1"/>
    <col min="22" max="22" width="10.33203125" customWidth="1"/>
    <col min="23" max="25" width="10.33203125" style="276" customWidth="1"/>
    <col min="26" max="30" width="8.44140625" style="276" customWidth="1"/>
    <col min="31" max="39" width="9.6640625" style="276" customWidth="1"/>
    <col min="40" max="40" width="11.6640625" bestFit="1" customWidth="1"/>
  </cols>
  <sheetData>
    <row r="1" spans="1:40" x14ac:dyDescent="0.3">
      <c r="A1" s="22" t="s">
        <v>191</v>
      </c>
    </row>
    <row r="3" spans="1:40" x14ac:dyDescent="0.3">
      <c r="A3" s="11" t="s">
        <v>115</v>
      </c>
    </row>
    <row r="4" spans="1:40" ht="15" customHeight="1" x14ac:dyDescent="0.3">
      <c r="A4" s="36" t="s">
        <v>243</v>
      </c>
    </row>
    <row r="5" spans="1:40" x14ac:dyDescent="0.3">
      <c r="A5" s="36" t="s">
        <v>202</v>
      </c>
    </row>
    <row r="6" spans="1:40" ht="15" customHeight="1" x14ac:dyDescent="0.3">
      <c r="A6" s="702" t="s">
        <v>0</v>
      </c>
      <c r="B6" s="695">
        <v>2019</v>
      </c>
      <c r="C6" s="696"/>
      <c r="D6" s="696"/>
      <c r="E6" s="696"/>
      <c r="F6" s="696"/>
      <c r="G6" s="696"/>
      <c r="H6" s="696"/>
      <c r="I6" s="696"/>
      <c r="J6" s="696"/>
      <c r="K6" s="696"/>
      <c r="L6" s="696"/>
      <c r="M6" s="696"/>
      <c r="N6" s="695">
        <v>2020</v>
      </c>
      <c r="O6" s="696"/>
      <c r="P6" s="696"/>
      <c r="Q6" s="696"/>
      <c r="R6" s="696"/>
      <c r="S6" s="696"/>
      <c r="T6" s="696"/>
      <c r="U6" s="696"/>
      <c r="V6" s="696"/>
      <c r="W6" s="696"/>
      <c r="X6" s="696"/>
      <c r="Y6" s="696"/>
      <c r="Z6" s="695">
        <v>2021</v>
      </c>
      <c r="AA6" s="696"/>
      <c r="AB6" s="696"/>
      <c r="AC6" s="696"/>
      <c r="AD6" s="696"/>
      <c r="AE6" s="696"/>
      <c r="AF6" s="696"/>
      <c r="AG6" s="696"/>
      <c r="AH6" s="696"/>
      <c r="AI6" s="696"/>
      <c r="AJ6" s="696"/>
      <c r="AK6" s="696"/>
      <c r="AL6" s="695">
        <v>2022</v>
      </c>
      <c r="AM6" s="696"/>
      <c r="AN6" s="697"/>
    </row>
    <row r="7" spans="1:40" ht="29.25" customHeight="1" x14ac:dyDescent="0.3">
      <c r="A7" s="698"/>
      <c r="B7" s="538" t="s">
        <v>1</v>
      </c>
      <c r="C7" s="500" t="s">
        <v>2</v>
      </c>
      <c r="D7" s="500" t="s">
        <v>3</v>
      </c>
      <c r="E7" s="500" t="s">
        <v>4</v>
      </c>
      <c r="F7" s="502" t="s">
        <v>5</v>
      </c>
      <c r="G7" s="500" t="s">
        <v>6</v>
      </c>
      <c r="H7" s="500" t="s">
        <v>7</v>
      </c>
      <c r="I7" s="500" t="s">
        <v>8</v>
      </c>
      <c r="J7" s="500" t="s">
        <v>9</v>
      </c>
      <c r="K7" s="500" t="s">
        <v>10</v>
      </c>
      <c r="L7" s="500" t="s">
        <v>11</v>
      </c>
      <c r="M7" s="503" t="s">
        <v>12</v>
      </c>
      <c r="N7" s="538" t="s">
        <v>1</v>
      </c>
      <c r="O7" s="500" t="s">
        <v>2</v>
      </c>
      <c r="P7" s="500" t="s">
        <v>3</v>
      </c>
      <c r="Q7" s="500" t="s">
        <v>4</v>
      </c>
      <c r="R7" s="502" t="s">
        <v>5</v>
      </c>
      <c r="S7" s="500" t="s">
        <v>6</v>
      </c>
      <c r="T7" s="500" t="s">
        <v>7</v>
      </c>
      <c r="U7" s="500" t="s">
        <v>8</v>
      </c>
      <c r="V7" s="500" t="s">
        <v>9</v>
      </c>
      <c r="W7" s="500" t="s">
        <v>10</v>
      </c>
      <c r="X7" s="500" t="s">
        <v>11</v>
      </c>
      <c r="Y7" s="503" t="s">
        <v>12</v>
      </c>
      <c r="Z7" s="503" t="s">
        <v>1</v>
      </c>
      <c r="AA7" s="503" t="s">
        <v>2</v>
      </c>
      <c r="AB7" s="503" t="s">
        <v>3</v>
      </c>
      <c r="AC7" s="503" t="s">
        <v>4</v>
      </c>
      <c r="AD7" s="503" t="s">
        <v>5</v>
      </c>
      <c r="AE7" s="503" t="s">
        <v>6</v>
      </c>
      <c r="AF7" s="503" t="s">
        <v>7</v>
      </c>
      <c r="AG7" s="598" t="s">
        <v>8</v>
      </c>
      <c r="AH7" s="605" t="s">
        <v>264</v>
      </c>
      <c r="AI7" s="607" t="s">
        <v>10</v>
      </c>
      <c r="AJ7" s="612" t="s">
        <v>11</v>
      </c>
      <c r="AK7" s="617" t="s">
        <v>12</v>
      </c>
      <c r="AL7" s="622" t="s">
        <v>1</v>
      </c>
      <c r="AM7" s="652" t="s">
        <v>2</v>
      </c>
      <c r="AN7" s="653" t="s">
        <v>268</v>
      </c>
    </row>
    <row r="8" spans="1:40" s="1" customFormat="1" ht="12.6" customHeight="1" x14ac:dyDescent="0.3">
      <c r="A8" s="67" t="s">
        <v>13</v>
      </c>
      <c r="B8" s="505">
        <f>B9+B14+B18</f>
        <v>60.987684102751196</v>
      </c>
      <c r="C8" s="506">
        <f t="shared" ref="C8:M8" si="0">C9+C14+C18</f>
        <v>57.701352848837168</v>
      </c>
      <c r="D8" s="506">
        <f t="shared" si="0"/>
        <v>62.589016762565223</v>
      </c>
      <c r="E8" s="506">
        <f t="shared" si="0"/>
        <v>66.310186678113922</v>
      </c>
      <c r="F8" s="506">
        <f t="shared" si="0"/>
        <v>66.81594514015994</v>
      </c>
      <c r="G8" s="506">
        <f t="shared" si="0"/>
        <v>62.35017749758785</v>
      </c>
      <c r="H8" s="506">
        <f t="shared" si="0"/>
        <v>65.529561015603704</v>
      </c>
      <c r="I8" s="506">
        <f t="shared" si="0"/>
        <v>57.048506276634228</v>
      </c>
      <c r="J8" s="506">
        <f t="shared" si="0"/>
        <v>51.946907031737666</v>
      </c>
      <c r="K8" s="506">
        <f t="shared" si="0"/>
        <v>66.052941307571047</v>
      </c>
      <c r="L8" s="506">
        <f t="shared" si="0"/>
        <v>63.512751589537743</v>
      </c>
      <c r="M8" s="506">
        <f t="shared" si="0"/>
        <v>64.468349882450099</v>
      </c>
      <c r="N8" s="505">
        <f>N9+N14+N18</f>
        <v>76.385435854000008</v>
      </c>
      <c r="O8" s="506">
        <f t="shared" ref="O8:Y8" si="1">O9+O14+O18</f>
        <v>87.430770800999994</v>
      </c>
      <c r="P8" s="506">
        <f t="shared" si="1"/>
        <v>65.511475426999993</v>
      </c>
      <c r="Q8" s="506">
        <f t="shared" si="1"/>
        <v>41.665338270999996</v>
      </c>
      <c r="R8" s="506">
        <f t="shared" si="1"/>
        <v>49.360560504999995</v>
      </c>
      <c r="S8" s="506">
        <f t="shared" si="1"/>
        <v>56.844410942000003</v>
      </c>
      <c r="T8" s="506">
        <f t="shared" si="1"/>
        <v>78.550050369999994</v>
      </c>
      <c r="U8" s="506">
        <f t="shared" si="1"/>
        <v>73.840233378999997</v>
      </c>
      <c r="V8" s="506">
        <f t="shared" si="1"/>
        <v>98.587987744000003</v>
      </c>
      <c r="W8" s="506">
        <f t="shared" si="1"/>
        <v>77.18522381599999</v>
      </c>
      <c r="X8" s="506">
        <f t="shared" si="1"/>
        <v>68.375155286000009</v>
      </c>
      <c r="Y8" s="506">
        <f t="shared" si="1"/>
        <v>73.00467255400001</v>
      </c>
      <c r="Z8" s="557">
        <f t="shared" ref="Z8:AE8" si="2">+Z9+Z14+Z18</f>
        <v>65.000000000000014</v>
      </c>
      <c r="AA8" s="550">
        <f t="shared" si="2"/>
        <v>71.330000000000013</v>
      </c>
      <c r="AB8" s="550">
        <f t="shared" si="2"/>
        <v>72.48</v>
      </c>
      <c r="AC8" s="550">
        <f t="shared" si="2"/>
        <v>61.889999999999993</v>
      </c>
      <c r="AD8" s="550">
        <f t="shared" si="2"/>
        <v>62.730000000000011</v>
      </c>
      <c r="AE8" s="550">
        <f t="shared" si="2"/>
        <v>53.67</v>
      </c>
      <c r="AF8" s="654">
        <f t="shared" ref="AF8:AK8" si="3">+AF9+AF14+AF18</f>
        <v>76.539999999999992</v>
      </c>
      <c r="AG8" s="654">
        <f t="shared" si="3"/>
        <v>65.389999999999986</v>
      </c>
      <c r="AH8" s="654">
        <f t="shared" si="3"/>
        <v>65.649999999999991</v>
      </c>
      <c r="AI8" s="654">
        <f t="shared" si="3"/>
        <v>51.629999999999988</v>
      </c>
      <c r="AJ8" s="654">
        <f t="shared" si="3"/>
        <v>66.309999999999988</v>
      </c>
      <c r="AK8" s="654">
        <f t="shared" si="3"/>
        <v>71.290000000000006</v>
      </c>
      <c r="AL8" s="642">
        <f>+AL9+AL14+AL18</f>
        <v>68.50500000000001</v>
      </c>
      <c r="AM8" s="593">
        <f t="shared" ref="AM8" si="4">+AM9+AM14+AM18</f>
        <v>60.629999999999995</v>
      </c>
      <c r="AN8" s="507">
        <f t="shared" ref="AN8:AN18" si="5">+IFERROR((AM8/AA8-1),"-")</f>
        <v>-0.15000700967334946</v>
      </c>
    </row>
    <row r="9" spans="1:40" s="1" customFormat="1" ht="13.8" x14ac:dyDescent="0.3">
      <c r="A9" s="68" t="s">
        <v>221</v>
      </c>
      <c r="B9" s="508">
        <f>B10+B11+B12+B13</f>
        <v>56.058084102751195</v>
      </c>
      <c r="C9" s="509">
        <f t="shared" ref="C9:Y9" si="6">C10+C11+C12+C13</f>
        <v>54.948997848837166</v>
      </c>
      <c r="D9" s="509">
        <f t="shared" si="6"/>
        <v>59.059746762565226</v>
      </c>
      <c r="E9" s="509">
        <f t="shared" si="6"/>
        <v>62.010805678113925</v>
      </c>
      <c r="F9" s="509">
        <f t="shared" si="6"/>
        <v>60.438096140159942</v>
      </c>
      <c r="G9" s="509">
        <f t="shared" si="6"/>
        <v>57.19580749758785</v>
      </c>
      <c r="H9" s="509">
        <f t="shared" si="6"/>
        <v>60.815251015603707</v>
      </c>
      <c r="I9" s="509">
        <f t="shared" si="6"/>
        <v>54.18649627663423</v>
      </c>
      <c r="J9" s="509">
        <f t="shared" si="6"/>
        <v>48.598730031737666</v>
      </c>
      <c r="K9" s="509">
        <f t="shared" si="6"/>
        <v>59.361561307571044</v>
      </c>
      <c r="L9" s="509">
        <f t="shared" si="6"/>
        <v>57.709692089537747</v>
      </c>
      <c r="M9" s="509">
        <f t="shared" si="6"/>
        <v>59.021396382450099</v>
      </c>
      <c r="N9" s="508">
        <f t="shared" si="6"/>
        <v>68.26727978400001</v>
      </c>
      <c r="O9" s="509">
        <f t="shared" si="6"/>
        <v>79.639750123999988</v>
      </c>
      <c r="P9" s="509">
        <f t="shared" si="6"/>
        <v>60.776564227000001</v>
      </c>
      <c r="Q9" s="509">
        <f t="shared" si="6"/>
        <v>36.353683314999998</v>
      </c>
      <c r="R9" s="509">
        <f t="shared" si="6"/>
        <v>41.433833311000001</v>
      </c>
      <c r="S9" s="509">
        <f t="shared" si="6"/>
        <v>50.812704142000001</v>
      </c>
      <c r="T9" s="509">
        <f t="shared" si="6"/>
        <v>68.615830770000002</v>
      </c>
      <c r="U9" s="509">
        <f t="shared" si="6"/>
        <v>64.048468142999994</v>
      </c>
      <c r="V9" s="509">
        <f t="shared" si="6"/>
        <v>85.382255743999991</v>
      </c>
      <c r="W9" s="509">
        <f t="shared" si="6"/>
        <v>70.438532653999999</v>
      </c>
      <c r="X9" s="509">
        <f t="shared" si="6"/>
        <v>64.826922021000001</v>
      </c>
      <c r="Y9" s="509">
        <f t="shared" si="6"/>
        <v>61.068006354000005</v>
      </c>
      <c r="Z9" s="655">
        <f t="shared" ref="Z9:AM9" si="7">+Z10+Z11+Z12+Z13</f>
        <v>58.540000000000006</v>
      </c>
      <c r="AA9" s="656">
        <f t="shared" si="7"/>
        <v>64.87</v>
      </c>
      <c r="AB9" s="656">
        <f t="shared" si="7"/>
        <v>62.64</v>
      </c>
      <c r="AC9" s="656">
        <f t="shared" si="7"/>
        <v>57.679999999999993</v>
      </c>
      <c r="AD9" s="656">
        <f t="shared" si="7"/>
        <v>57.320000000000007</v>
      </c>
      <c r="AE9" s="656">
        <f t="shared" si="7"/>
        <v>48.14</v>
      </c>
      <c r="AF9" s="657">
        <f t="shared" si="7"/>
        <v>57.81</v>
      </c>
      <c r="AG9" s="657">
        <f t="shared" si="7"/>
        <v>55.289999999999992</v>
      </c>
      <c r="AH9" s="657">
        <f t="shared" si="7"/>
        <v>57.019999999999996</v>
      </c>
      <c r="AI9" s="657">
        <f t="shared" si="7"/>
        <v>45.569999999999993</v>
      </c>
      <c r="AJ9" s="657">
        <f t="shared" si="7"/>
        <v>63.099999999999994</v>
      </c>
      <c r="AK9" s="657">
        <f t="shared" si="7"/>
        <v>60.86</v>
      </c>
      <c r="AL9" s="643">
        <f t="shared" si="7"/>
        <v>61.636000000000003</v>
      </c>
      <c r="AM9" s="594">
        <f t="shared" si="7"/>
        <v>52.019999999999996</v>
      </c>
      <c r="AN9" s="511">
        <f t="shared" si="5"/>
        <v>-0.19808848466163109</v>
      </c>
    </row>
    <row r="10" spans="1:40" s="1" customFormat="1" ht="13.8" x14ac:dyDescent="0.3">
      <c r="A10" s="69" t="s">
        <v>15</v>
      </c>
      <c r="B10" s="512">
        <v>4.8892105199999998</v>
      </c>
      <c r="C10" s="513">
        <v>3.1568816019999972</v>
      </c>
      <c r="D10" s="513">
        <v>5.7990865050000018</v>
      </c>
      <c r="E10" s="513">
        <v>5.8602008999999997</v>
      </c>
      <c r="F10" s="513">
        <v>6.4121576449999997</v>
      </c>
      <c r="G10" s="513">
        <v>5.4875904224999994</v>
      </c>
      <c r="H10" s="513">
        <v>5.4513788999999964</v>
      </c>
      <c r="I10" s="513">
        <v>3.135477324999997</v>
      </c>
      <c r="J10" s="513">
        <v>3.44325152</v>
      </c>
      <c r="K10" s="513">
        <v>5.3031931949999986</v>
      </c>
      <c r="L10" s="513">
        <v>5.3761179809639996</v>
      </c>
      <c r="M10" s="513">
        <v>6.1176727033440006</v>
      </c>
      <c r="N10" s="512">
        <v>6.2022337539999999</v>
      </c>
      <c r="O10" s="513">
        <v>7.5929910600000001</v>
      </c>
      <c r="P10" s="513">
        <v>5.5990213679999998</v>
      </c>
      <c r="Q10" s="513">
        <v>6.2842425249999998</v>
      </c>
      <c r="R10" s="513">
        <v>7.6442505799999996</v>
      </c>
      <c r="S10" s="513">
        <v>7.327226123</v>
      </c>
      <c r="T10" s="513">
        <v>8.1564496200000001</v>
      </c>
      <c r="U10" s="513">
        <v>8.1420246000000009</v>
      </c>
      <c r="V10" s="513">
        <v>16.245329624</v>
      </c>
      <c r="W10" s="513">
        <v>8.9370349999999998</v>
      </c>
      <c r="X10" s="513">
        <v>8.0211312369999987</v>
      </c>
      <c r="Y10" s="513">
        <v>7.1653691999999998</v>
      </c>
      <c r="Z10" s="382">
        <v>5.82</v>
      </c>
      <c r="AA10" s="560">
        <v>8.27</v>
      </c>
      <c r="AB10" s="560">
        <v>6.73</v>
      </c>
      <c r="AC10" s="560">
        <v>5.73</v>
      </c>
      <c r="AD10" s="560">
        <v>5.12</v>
      </c>
      <c r="AE10" s="560">
        <v>4.79</v>
      </c>
      <c r="AF10" s="658">
        <v>4.8</v>
      </c>
      <c r="AG10" s="658">
        <v>7.71</v>
      </c>
      <c r="AH10" s="658">
        <v>4.5999999999999996</v>
      </c>
      <c r="AI10" s="658">
        <v>2.0099999999999998</v>
      </c>
      <c r="AJ10" s="658">
        <v>4.82</v>
      </c>
      <c r="AK10" s="658">
        <v>4.93</v>
      </c>
      <c r="AL10" s="644">
        <v>6.2759999999999998</v>
      </c>
      <c r="AM10" s="595">
        <v>4.46</v>
      </c>
      <c r="AN10" s="514">
        <f t="shared" si="5"/>
        <v>-0.46070133010882708</v>
      </c>
    </row>
    <row r="11" spans="1:40" s="1" customFormat="1" ht="13.8" x14ac:dyDescent="0.3">
      <c r="A11" s="69" t="s">
        <v>16</v>
      </c>
      <c r="B11" s="515">
        <v>11.991</v>
      </c>
      <c r="C11" s="516">
        <v>14.066000000000001</v>
      </c>
      <c r="D11" s="516">
        <v>12.541</v>
      </c>
      <c r="E11" s="516">
        <v>15.154</v>
      </c>
      <c r="F11" s="516">
        <v>10.901999999999999</v>
      </c>
      <c r="G11" s="516">
        <v>8.2059999999999995</v>
      </c>
      <c r="H11" s="516">
        <v>14.352</v>
      </c>
      <c r="I11" s="516">
        <v>6.8570000000000002</v>
      </c>
      <c r="J11" s="516">
        <v>8.5410000000000004</v>
      </c>
      <c r="K11" s="516">
        <v>10.557</v>
      </c>
      <c r="L11" s="516">
        <v>11.792999999999999</v>
      </c>
      <c r="M11" s="516">
        <v>10.282</v>
      </c>
      <c r="N11" s="515">
        <v>14.99934578900001</v>
      </c>
      <c r="O11" s="516">
        <v>20.294465008</v>
      </c>
      <c r="P11" s="516">
        <v>11.706269064000001</v>
      </c>
      <c r="Q11" s="516">
        <v>11.343975862999999</v>
      </c>
      <c r="R11" s="516">
        <v>7.9332038560000004</v>
      </c>
      <c r="S11" s="516">
        <v>9.407028909000001</v>
      </c>
      <c r="T11" s="516">
        <v>18.758370190000001</v>
      </c>
      <c r="U11" s="516">
        <v>11.856434786999998</v>
      </c>
      <c r="V11" s="516">
        <v>18.144585663999997</v>
      </c>
      <c r="W11" s="516">
        <v>13.303270971000009</v>
      </c>
      <c r="X11" s="516">
        <v>11.070898512999999</v>
      </c>
      <c r="Y11" s="516">
        <v>10.192154613</v>
      </c>
      <c r="Z11" s="382">
        <v>8.89</v>
      </c>
      <c r="AA11" s="560">
        <v>12.75</v>
      </c>
      <c r="AB11" s="560">
        <v>10.96</v>
      </c>
      <c r="AC11" s="560">
        <v>9.86</v>
      </c>
      <c r="AD11" s="560">
        <v>9.7899999999999991</v>
      </c>
      <c r="AE11" s="560">
        <v>8.44</v>
      </c>
      <c r="AF11" s="658">
        <v>11.81</v>
      </c>
      <c r="AG11" s="658">
        <v>9.58</v>
      </c>
      <c r="AH11" s="658">
        <v>12.62</v>
      </c>
      <c r="AI11" s="658">
        <v>4.51</v>
      </c>
      <c r="AJ11" s="658">
        <v>6.02</v>
      </c>
      <c r="AK11" s="658">
        <v>12.1</v>
      </c>
      <c r="AL11" s="644">
        <v>12.848000000000001</v>
      </c>
      <c r="AM11" s="595">
        <v>7.81</v>
      </c>
      <c r="AN11" s="514">
        <f t="shared" si="5"/>
        <v>-0.38745098039215686</v>
      </c>
    </row>
    <row r="12" spans="1:40" s="1" customFormat="1" ht="13.8" x14ac:dyDescent="0.3">
      <c r="A12" s="69" t="s">
        <v>19</v>
      </c>
      <c r="B12" s="515">
        <v>0.44530494521289699</v>
      </c>
      <c r="C12" s="516">
        <v>0.67619986942119792</v>
      </c>
      <c r="D12" s="516">
        <v>0.42445603400542858</v>
      </c>
      <c r="E12" s="516">
        <v>0.30629622907721971</v>
      </c>
      <c r="F12" s="516">
        <v>0.262797652176254</v>
      </c>
      <c r="G12" s="516">
        <v>0.43129732632179602</v>
      </c>
      <c r="H12" s="516">
        <v>0.25763602561580701</v>
      </c>
      <c r="I12" s="516">
        <v>0.34028791437724498</v>
      </c>
      <c r="J12" s="516">
        <v>0.32906344491212097</v>
      </c>
      <c r="K12" s="516">
        <v>0.50266320813030807</v>
      </c>
      <c r="L12" s="516">
        <v>0.47161543738623002</v>
      </c>
      <c r="M12" s="516">
        <v>0.38417683130445895</v>
      </c>
      <c r="N12" s="515">
        <v>0.41612612799999998</v>
      </c>
      <c r="O12" s="516">
        <v>0.38964075600000003</v>
      </c>
      <c r="P12" s="516">
        <v>0.60535000000000005</v>
      </c>
      <c r="Q12" s="516">
        <v>0.161</v>
      </c>
      <c r="R12" s="516">
        <v>0.25095109100000002</v>
      </c>
      <c r="S12" s="516">
        <v>0.47883903999999999</v>
      </c>
      <c r="T12" s="516">
        <v>0.34629300000000002</v>
      </c>
      <c r="U12" s="516">
        <v>0.45155770200000001</v>
      </c>
      <c r="V12" s="516">
        <v>0.65433978400000004</v>
      </c>
      <c r="W12" s="516">
        <v>0.76006818499999995</v>
      </c>
      <c r="X12" s="516">
        <v>0.52481752299999995</v>
      </c>
      <c r="Y12" s="516">
        <v>0.31459706700000001</v>
      </c>
      <c r="Z12" s="382">
        <v>0.53</v>
      </c>
      <c r="AA12" s="560">
        <v>0.81</v>
      </c>
      <c r="AB12" s="560">
        <v>1.17</v>
      </c>
      <c r="AC12" s="560">
        <v>0.83</v>
      </c>
      <c r="AD12" s="560">
        <v>0.69</v>
      </c>
      <c r="AE12" s="560">
        <v>0.61</v>
      </c>
      <c r="AF12" s="658">
        <v>0.47</v>
      </c>
      <c r="AG12" s="658">
        <v>0.55000000000000004</v>
      </c>
      <c r="AH12" s="658">
        <v>1.1199999999999999</v>
      </c>
      <c r="AI12" s="658">
        <v>1.1300000000000001</v>
      </c>
      <c r="AJ12" s="658">
        <v>1.27</v>
      </c>
      <c r="AK12" s="658">
        <v>1.4</v>
      </c>
      <c r="AL12" s="644">
        <v>0.68599999999999994</v>
      </c>
      <c r="AM12" s="595">
        <v>1.4300000000000002</v>
      </c>
      <c r="AN12" s="514">
        <f t="shared" si="5"/>
        <v>0.76543209876543217</v>
      </c>
    </row>
    <row r="13" spans="1:40" s="1" customFormat="1" ht="13.8" x14ac:dyDescent="0.3">
      <c r="A13" s="69" t="s">
        <v>20</v>
      </c>
      <c r="B13" s="515">
        <v>38.7325686375383</v>
      </c>
      <c r="C13" s="516">
        <v>37.049916377415968</v>
      </c>
      <c r="D13" s="516">
        <v>40.2952042235598</v>
      </c>
      <c r="E13" s="516">
        <v>40.690308549036708</v>
      </c>
      <c r="F13" s="516">
        <v>42.861140842983687</v>
      </c>
      <c r="G13" s="516">
        <v>43.070919748766059</v>
      </c>
      <c r="H13" s="516">
        <v>40.754236089987899</v>
      </c>
      <c r="I13" s="516">
        <v>43.853731037256992</v>
      </c>
      <c r="J13" s="516">
        <v>36.285415066825543</v>
      </c>
      <c r="K13" s="516">
        <v>42.998704904440736</v>
      </c>
      <c r="L13" s="516">
        <v>40.068958671187517</v>
      </c>
      <c r="M13" s="516">
        <v>42.237546847801639</v>
      </c>
      <c r="N13" s="515">
        <v>46.649574113</v>
      </c>
      <c r="O13" s="516">
        <v>51.362653299999998</v>
      </c>
      <c r="P13" s="516">
        <v>42.865923795</v>
      </c>
      <c r="Q13" s="516">
        <v>18.564464927</v>
      </c>
      <c r="R13" s="516">
        <v>25.605427784</v>
      </c>
      <c r="S13" s="516">
        <v>33.599610070000004</v>
      </c>
      <c r="T13" s="516">
        <v>41.354717960000009</v>
      </c>
      <c r="U13" s="516">
        <v>43.598451053999995</v>
      </c>
      <c r="V13" s="516">
        <v>50.338000672</v>
      </c>
      <c r="W13" s="516">
        <v>47.438158497999993</v>
      </c>
      <c r="X13" s="516">
        <v>45.210074747999997</v>
      </c>
      <c r="Y13" s="516">
        <v>43.395885474000004</v>
      </c>
      <c r="Z13" s="382">
        <v>43.300000000000004</v>
      </c>
      <c r="AA13" s="560">
        <v>43.04</v>
      </c>
      <c r="AB13" s="560">
        <v>43.78</v>
      </c>
      <c r="AC13" s="560">
        <v>41.26</v>
      </c>
      <c r="AD13" s="560">
        <v>41.720000000000006</v>
      </c>
      <c r="AE13" s="560">
        <v>34.299999999999997</v>
      </c>
      <c r="AF13" s="658">
        <v>40.730000000000004</v>
      </c>
      <c r="AG13" s="658">
        <v>37.449999999999996</v>
      </c>
      <c r="AH13" s="658">
        <v>38.68</v>
      </c>
      <c r="AI13" s="658">
        <v>37.919999999999995</v>
      </c>
      <c r="AJ13" s="658">
        <v>50.989999999999995</v>
      </c>
      <c r="AK13" s="658">
        <v>42.43</v>
      </c>
      <c r="AL13" s="644">
        <v>41.826000000000001</v>
      </c>
      <c r="AM13" s="595">
        <v>38.32</v>
      </c>
      <c r="AN13" s="514">
        <f t="shared" si="5"/>
        <v>-0.10966542750929364</v>
      </c>
    </row>
    <row r="14" spans="1:40" s="1" customFormat="1" ht="13.8" x14ac:dyDescent="0.3">
      <c r="A14" s="68" t="s">
        <v>222</v>
      </c>
      <c r="B14" s="517">
        <f>SUM(B15:B17)</f>
        <v>2.0951599999999999</v>
      </c>
      <c r="C14" s="518">
        <f t="shared" ref="C14:Y14" si="8">SUM(C15:C17)</f>
        <v>1.115985</v>
      </c>
      <c r="D14" s="518">
        <f t="shared" si="8"/>
        <v>1.9446599999999998</v>
      </c>
      <c r="E14" s="518">
        <f t="shared" si="8"/>
        <v>2.0060509999999998</v>
      </c>
      <c r="F14" s="518">
        <f t="shared" si="8"/>
        <v>4.0591089999999994</v>
      </c>
      <c r="G14" s="518">
        <f t="shared" si="8"/>
        <v>3.2290199999999998</v>
      </c>
      <c r="H14" s="518">
        <f t="shared" si="8"/>
        <v>3.2333699999999999</v>
      </c>
      <c r="I14" s="518">
        <f t="shared" si="8"/>
        <v>0.46861999999999993</v>
      </c>
      <c r="J14" s="518">
        <f t="shared" si="8"/>
        <v>0.58751700000000007</v>
      </c>
      <c r="K14" s="518">
        <f t="shared" si="8"/>
        <v>3.7757899999999998</v>
      </c>
      <c r="L14" s="518">
        <f t="shared" si="8"/>
        <v>3.2453594999999997</v>
      </c>
      <c r="M14" s="518">
        <f t="shared" si="8"/>
        <v>2.8526784999999997</v>
      </c>
      <c r="N14" s="517">
        <f t="shared" si="8"/>
        <v>4.9930000000000003</v>
      </c>
      <c r="O14" s="518">
        <f t="shared" si="8"/>
        <v>4.4290000000000003</v>
      </c>
      <c r="P14" s="518">
        <f t="shared" si="8"/>
        <v>2.2969999999999997</v>
      </c>
      <c r="Q14" s="518">
        <f t="shared" si="8"/>
        <v>3.9859999999999998</v>
      </c>
      <c r="R14" s="518">
        <f t="shared" si="8"/>
        <v>4.1229999999999993</v>
      </c>
      <c r="S14" s="518">
        <f t="shared" si="8"/>
        <v>2.9420000000000002</v>
      </c>
      <c r="T14" s="518">
        <f t="shared" si="8"/>
        <v>5.6690000000000005</v>
      </c>
      <c r="U14" s="518">
        <f t="shared" si="8"/>
        <v>6.9850000000000003</v>
      </c>
      <c r="V14" s="518">
        <f t="shared" si="8"/>
        <v>6.1440000000000001</v>
      </c>
      <c r="W14" s="518">
        <f t="shared" si="8"/>
        <v>3.3260000000000001</v>
      </c>
      <c r="X14" s="518">
        <f t="shared" si="8"/>
        <v>1.6019999999999999</v>
      </c>
      <c r="Y14" s="518">
        <f t="shared" si="8"/>
        <v>8.5280000000000005</v>
      </c>
      <c r="Z14" s="508">
        <f>SUM(Z15:Z17)</f>
        <v>4.0599999999999996</v>
      </c>
      <c r="AA14" s="509">
        <f t="shared" ref="AA14:AL14" si="9">SUM(AA15:AA17)</f>
        <v>4.0599999999999996</v>
      </c>
      <c r="AB14" s="509">
        <f t="shared" si="9"/>
        <v>8.98</v>
      </c>
      <c r="AC14" s="509">
        <f t="shared" si="9"/>
        <v>3.7399999999999998</v>
      </c>
      <c r="AD14" s="509">
        <f t="shared" si="9"/>
        <v>3.82</v>
      </c>
      <c r="AE14" s="509">
        <f t="shared" si="9"/>
        <v>4.43</v>
      </c>
      <c r="AF14" s="659">
        <f t="shared" si="9"/>
        <v>17.850000000000001</v>
      </c>
      <c r="AG14" s="659">
        <f t="shared" si="9"/>
        <v>9.0399999999999991</v>
      </c>
      <c r="AH14" s="659">
        <f t="shared" si="9"/>
        <v>7.58</v>
      </c>
      <c r="AI14" s="659">
        <f t="shared" si="9"/>
        <v>5.83</v>
      </c>
      <c r="AJ14" s="659">
        <f t="shared" si="9"/>
        <v>2.46</v>
      </c>
      <c r="AK14" s="659">
        <f t="shared" si="9"/>
        <v>9.25</v>
      </c>
      <c r="AL14" s="645">
        <f t="shared" si="9"/>
        <v>5.9219999999999997</v>
      </c>
      <c r="AM14" s="596">
        <f t="shared" ref="AM14" si="10">SUM(AM15:AM17)</f>
        <v>7.63</v>
      </c>
      <c r="AN14" s="511">
        <f t="shared" si="5"/>
        <v>0.8793103448275863</v>
      </c>
    </row>
    <row r="15" spans="1:40" s="1" customFormat="1" ht="13.8" x14ac:dyDescent="0.3">
      <c r="A15" s="69" t="s">
        <v>116</v>
      </c>
      <c r="B15" s="512">
        <v>0.85609999999999997</v>
      </c>
      <c r="C15" s="513">
        <v>7.0059999999999997E-2</v>
      </c>
      <c r="D15" s="513">
        <v>6.191E-2</v>
      </c>
      <c r="E15" s="513">
        <v>8.3509E-2</v>
      </c>
      <c r="F15" s="513">
        <v>1.023485</v>
      </c>
      <c r="G15" s="513">
        <v>0.62524999999999997</v>
      </c>
      <c r="H15" s="513">
        <v>1.72956</v>
      </c>
      <c r="I15" s="513">
        <v>0.29158999999999996</v>
      </c>
      <c r="J15" s="513">
        <v>5.4259999999999996E-2</v>
      </c>
      <c r="K15" s="513">
        <v>0.22547</v>
      </c>
      <c r="L15" s="513">
        <v>0.49724699999999999</v>
      </c>
      <c r="M15" s="513">
        <v>1.1306375</v>
      </c>
      <c r="N15" s="512">
        <v>1.784</v>
      </c>
      <c r="O15" s="513">
        <v>2.6389999999999998</v>
      </c>
      <c r="P15" s="513">
        <v>0.96499999999999997</v>
      </c>
      <c r="Q15" s="513">
        <v>0.53600000000000003</v>
      </c>
      <c r="R15" s="513">
        <v>0.27300000000000002</v>
      </c>
      <c r="S15" s="513">
        <v>0.94199999999999995</v>
      </c>
      <c r="T15" s="513">
        <v>2.484</v>
      </c>
      <c r="U15" s="513">
        <v>2.234</v>
      </c>
      <c r="V15" s="513">
        <v>2.585</v>
      </c>
      <c r="W15" s="513">
        <v>0.625</v>
      </c>
      <c r="X15" s="513">
        <v>0.34599999999999997</v>
      </c>
      <c r="Y15" s="513">
        <v>0.24</v>
      </c>
      <c r="Z15" s="382">
        <v>0.06</v>
      </c>
      <c r="AA15" s="560">
        <v>0.06</v>
      </c>
      <c r="AB15" s="560">
        <v>0.47</v>
      </c>
      <c r="AC15" s="560">
        <v>0.17</v>
      </c>
      <c r="AD15" s="560">
        <v>0.28999999999999998</v>
      </c>
      <c r="AE15" s="560">
        <v>1.91</v>
      </c>
      <c r="AF15" s="658">
        <v>15.18</v>
      </c>
      <c r="AG15" s="658">
        <v>4.18</v>
      </c>
      <c r="AH15" s="658">
        <v>3.74</v>
      </c>
      <c r="AI15" s="658">
        <v>4.78</v>
      </c>
      <c r="AJ15" s="658">
        <v>0.37</v>
      </c>
      <c r="AK15" s="658">
        <v>5.31</v>
      </c>
      <c r="AL15" s="644">
        <v>3.859</v>
      </c>
      <c r="AM15" s="595">
        <v>2.41</v>
      </c>
      <c r="AN15" s="514">
        <f t="shared" si="5"/>
        <v>39.166666666666671</v>
      </c>
    </row>
    <row r="16" spans="1:40" s="1" customFormat="1" ht="13.8" x14ac:dyDescent="0.3">
      <c r="A16" s="69" t="s">
        <v>117</v>
      </c>
      <c r="B16" s="512">
        <v>0.31164999999999998</v>
      </c>
      <c r="C16" s="513">
        <v>0.3029</v>
      </c>
      <c r="D16" s="513">
        <v>0.58299999999999996</v>
      </c>
      <c r="E16" s="513">
        <v>0.85975999999999997</v>
      </c>
      <c r="F16" s="513">
        <v>0.56811</v>
      </c>
      <c r="G16" s="513">
        <v>1.95919</v>
      </c>
      <c r="H16" s="513">
        <v>2.3620000000000002E-2</v>
      </c>
      <c r="I16" s="513">
        <v>2.9389999999999999E-2</v>
      </c>
      <c r="J16" s="513">
        <v>0.47692700000000005</v>
      </c>
      <c r="K16" s="513">
        <v>1.1903699999999999</v>
      </c>
      <c r="L16" s="513">
        <v>0.16955999999999999</v>
      </c>
      <c r="M16" s="513">
        <v>0.93838999999999995</v>
      </c>
      <c r="N16" s="512">
        <v>2.4980000000000002</v>
      </c>
      <c r="O16" s="513">
        <v>1.121</v>
      </c>
      <c r="P16" s="513">
        <v>0.69699999999999995</v>
      </c>
      <c r="Q16" s="513">
        <v>1.3360000000000001</v>
      </c>
      <c r="R16" s="513">
        <v>1.74</v>
      </c>
      <c r="S16" s="513">
        <v>0.90700000000000003</v>
      </c>
      <c r="T16" s="513">
        <v>0.79100000000000004</v>
      </c>
      <c r="U16" s="513">
        <v>0.80900000000000005</v>
      </c>
      <c r="V16" s="513">
        <v>0.73499999999999999</v>
      </c>
      <c r="W16" s="513">
        <v>1.2290000000000001</v>
      </c>
      <c r="X16" s="513">
        <v>1.18</v>
      </c>
      <c r="Y16" s="513">
        <v>1.163</v>
      </c>
      <c r="Z16" s="382">
        <v>1.99</v>
      </c>
      <c r="AA16" s="560">
        <v>1.99</v>
      </c>
      <c r="AB16" s="560">
        <v>5.72</v>
      </c>
      <c r="AC16" s="560">
        <v>2.36</v>
      </c>
      <c r="AD16" s="560">
        <v>1.1499999999999999</v>
      </c>
      <c r="AE16" s="560">
        <v>1.08</v>
      </c>
      <c r="AF16" s="658">
        <v>0.74</v>
      </c>
      <c r="AG16" s="658">
        <v>0.82</v>
      </c>
      <c r="AH16" s="658">
        <v>1.52</v>
      </c>
      <c r="AI16" s="658">
        <v>0.85</v>
      </c>
      <c r="AJ16" s="658">
        <v>1.46</v>
      </c>
      <c r="AK16" s="658">
        <v>1.94</v>
      </c>
      <c r="AL16" s="644">
        <v>0.73099999999999998</v>
      </c>
      <c r="AM16" s="595">
        <v>1.77</v>
      </c>
      <c r="AN16" s="514">
        <f t="shared" si="5"/>
        <v>-0.11055276381909551</v>
      </c>
    </row>
    <row r="17" spans="1:43" s="1" customFormat="1" ht="13.8" x14ac:dyDescent="0.3">
      <c r="A17" s="69" t="s">
        <v>106</v>
      </c>
      <c r="B17" s="512">
        <v>0.92740999999999996</v>
      </c>
      <c r="C17" s="513">
        <v>0.74302499999999994</v>
      </c>
      <c r="D17" s="513">
        <v>1.29975</v>
      </c>
      <c r="E17" s="513">
        <v>1.0627819999999999</v>
      </c>
      <c r="F17" s="513">
        <v>2.467514</v>
      </c>
      <c r="G17" s="513">
        <v>0.64458000000000004</v>
      </c>
      <c r="H17" s="513">
        <v>1.4801900000000001</v>
      </c>
      <c r="I17" s="513">
        <v>0.14763999999999999</v>
      </c>
      <c r="J17" s="513">
        <v>5.6329999999999998E-2</v>
      </c>
      <c r="K17" s="513">
        <v>2.35995</v>
      </c>
      <c r="L17" s="513">
        <v>2.5785524999999998</v>
      </c>
      <c r="M17" s="513">
        <v>0.78365099999999999</v>
      </c>
      <c r="N17" s="512">
        <v>0.71099999999999997</v>
      </c>
      <c r="O17" s="513">
        <v>0.66900000000000004</v>
      </c>
      <c r="P17" s="513">
        <v>0.63500000000000001</v>
      </c>
      <c r="Q17" s="513">
        <v>2.1139999999999999</v>
      </c>
      <c r="R17" s="513">
        <v>2.11</v>
      </c>
      <c r="S17" s="513">
        <v>1.093</v>
      </c>
      <c r="T17" s="513">
        <v>2.3940000000000001</v>
      </c>
      <c r="U17" s="513">
        <v>3.9420000000000002</v>
      </c>
      <c r="V17" s="513">
        <v>2.8239999999999998</v>
      </c>
      <c r="W17" s="513">
        <v>1.472</v>
      </c>
      <c r="X17" s="513">
        <v>7.5999999999999998E-2</v>
      </c>
      <c r="Y17" s="513">
        <v>7.125</v>
      </c>
      <c r="Z17" s="382">
        <v>2.0099999999999998</v>
      </c>
      <c r="AA17" s="560">
        <v>2.0099999999999998</v>
      </c>
      <c r="AB17" s="560">
        <v>2.79</v>
      </c>
      <c r="AC17" s="560">
        <v>1.21</v>
      </c>
      <c r="AD17" s="560">
        <v>2.38</v>
      </c>
      <c r="AE17" s="560">
        <v>1.44</v>
      </c>
      <c r="AF17" s="658">
        <v>1.93</v>
      </c>
      <c r="AG17" s="658">
        <v>4.04</v>
      </c>
      <c r="AH17" s="658">
        <v>2.3199999999999998</v>
      </c>
      <c r="AI17" s="658">
        <v>0.2</v>
      </c>
      <c r="AJ17" s="658">
        <v>0.63</v>
      </c>
      <c r="AK17" s="658">
        <v>2</v>
      </c>
      <c r="AL17" s="644">
        <v>1.3320000000000001</v>
      </c>
      <c r="AM17" s="595">
        <v>3.45</v>
      </c>
      <c r="AN17" s="514">
        <f t="shared" si="5"/>
        <v>0.71641791044776149</v>
      </c>
      <c r="AO17" s="303"/>
    </row>
    <row r="18" spans="1:43" s="1" customFormat="1" ht="13.8" x14ac:dyDescent="0.3">
      <c r="A18" s="361" t="s">
        <v>72</v>
      </c>
      <c r="B18" s="539">
        <v>2.8344399999999998</v>
      </c>
      <c r="C18" s="540">
        <v>1.6363699999999999</v>
      </c>
      <c r="D18" s="540">
        <v>1.5846099999999999</v>
      </c>
      <c r="E18" s="540">
        <v>2.2933300000000001</v>
      </c>
      <c r="F18" s="540">
        <v>2.3187399999999996</v>
      </c>
      <c r="G18" s="540">
        <v>1.9253499999999999</v>
      </c>
      <c r="H18" s="540">
        <v>1.4809400000000001</v>
      </c>
      <c r="I18" s="540">
        <v>2.3933899999999997</v>
      </c>
      <c r="J18" s="540">
        <v>2.7606599999999997</v>
      </c>
      <c r="K18" s="540">
        <v>2.9155900000000003</v>
      </c>
      <c r="L18" s="540">
        <v>2.5576999999999996</v>
      </c>
      <c r="M18" s="540">
        <v>2.5942750000000001</v>
      </c>
      <c r="N18" s="539">
        <v>3.1251560700000001</v>
      </c>
      <c r="O18" s="540">
        <v>3.3620206769999998</v>
      </c>
      <c r="P18" s="540">
        <v>2.4379111999999998</v>
      </c>
      <c r="Q18" s="540">
        <v>1.3256549560000002</v>
      </c>
      <c r="R18" s="540">
        <v>3.8037271939999999</v>
      </c>
      <c r="S18" s="540">
        <v>3.0897068000000001</v>
      </c>
      <c r="T18" s="540">
        <v>4.2652196</v>
      </c>
      <c r="U18" s="540">
        <v>2.8067652360000004</v>
      </c>
      <c r="V18" s="540">
        <v>7.0617320000000001</v>
      </c>
      <c r="W18" s="540">
        <v>3.4206911620000002</v>
      </c>
      <c r="X18" s="540">
        <v>1.946233265</v>
      </c>
      <c r="Y18" s="540">
        <v>3.4086662000000003</v>
      </c>
      <c r="Z18" s="539">
        <v>2.4</v>
      </c>
      <c r="AA18" s="540">
        <v>2.4</v>
      </c>
      <c r="AB18" s="540">
        <v>0.86</v>
      </c>
      <c r="AC18" s="540">
        <v>0.47</v>
      </c>
      <c r="AD18" s="540">
        <v>1.59</v>
      </c>
      <c r="AE18" s="540">
        <v>1.1000000000000001</v>
      </c>
      <c r="AF18" s="660">
        <v>0.88</v>
      </c>
      <c r="AG18" s="660">
        <v>1.06</v>
      </c>
      <c r="AH18" s="660">
        <v>1.05</v>
      </c>
      <c r="AI18" s="660">
        <v>0.23</v>
      </c>
      <c r="AJ18" s="660">
        <v>0.75</v>
      </c>
      <c r="AK18" s="660">
        <v>1.18</v>
      </c>
      <c r="AL18" s="646">
        <v>0.94699999999999995</v>
      </c>
      <c r="AM18" s="597">
        <v>0.98</v>
      </c>
      <c r="AN18" s="541">
        <f t="shared" si="5"/>
        <v>-0.59166666666666667</v>
      </c>
    </row>
    <row r="19" spans="1:43" x14ac:dyDescent="0.3">
      <c r="A19" s="280" t="s">
        <v>23</v>
      </c>
    </row>
    <row r="20" spans="1:43" x14ac:dyDescent="0.3">
      <c r="A20" s="2" t="s">
        <v>118</v>
      </c>
      <c r="M20" s="123"/>
    </row>
    <row r="21" spans="1:43" x14ac:dyDescent="0.3">
      <c r="A21" s="2" t="s">
        <v>198</v>
      </c>
      <c r="N21" s="276"/>
      <c r="V21" s="276"/>
      <c r="Z21" s="139"/>
    </row>
    <row r="22" spans="1:43" x14ac:dyDescent="0.3">
      <c r="N22" s="276"/>
      <c r="V22" s="276"/>
    </row>
    <row r="23" spans="1:43" x14ac:dyDescent="0.3"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6"/>
      <c r="V23" s="276"/>
    </row>
    <row r="24" spans="1:43" x14ac:dyDescent="0.3"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V24" s="276"/>
      <c r="AQ24" s="169"/>
    </row>
    <row r="25" spans="1:43" x14ac:dyDescent="0.3">
      <c r="V25" s="276"/>
    </row>
    <row r="26" spans="1:43" x14ac:dyDescent="0.3">
      <c r="V26" s="276"/>
    </row>
    <row r="27" spans="1:43" x14ac:dyDescent="0.3">
      <c r="V27" s="276"/>
    </row>
    <row r="28" spans="1:43" x14ac:dyDescent="0.3">
      <c r="V28" s="276"/>
    </row>
    <row r="29" spans="1:43" x14ac:dyDescent="0.3">
      <c r="V29" s="276"/>
    </row>
    <row r="30" spans="1:43" x14ac:dyDescent="0.3">
      <c r="V30" s="276"/>
    </row>
    <row r="31" spans="1:43" x14ac:dyDescent="0.3">
      <c r="V31" s="276"/>
    </row>
    <row r="32" spans="1:43" x14ac:dyDescent="0.3">
      <c r="V32" s="276"/>
    </row>
    <row r="33" spans="22:22" x14ac:dyDescent="0.3">
      <c r="V33" s="276"/>
    </row>
  </sheetData>
  <mergeCells count="5">
    <mergeCell ref="AL6:AN6"/>
    <mergeCell ref="A6:A7"/>
    <mergeCell ref="B6:M6"/>
    <mergeCell ref="N6:Y6"/>
    <mergeCell ref="Z6:AK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N13"/>
  <sheetViews>
    <sheetView showGridLines="0" zoomScale="85" zoomScaleNormal="85" workbookViewId="0">
      <pane xSplit="1" ySplit="7" topLeftCell="AA8" activePane="bottomRight" state="frozen"/>
      <selection activeCell="AD14" sqref="AD14"/>
      <selection pane="topRight" activeCell="AD14" sqref="AD14"/>
      <selection pane="bottomLeft" activeCell="AD14" sqref="AD14"/>
      <selection pane="bottomRight" activeCell="AJ20" sqref="AJ20"/>
    </sheetView>
  </sheetViews>
  <sheetFormatPr baseColWidth="10" defaultRowHeight="14.4" x14ac:dyDescent="0.3"/>
  <cols>
    <col min="1" max="1" width="20" customWidth="1"/>
    <col min="2" max="2" width="11.33203125" style="169" bestFit="1" customWidth="1"/>
    <col min="3" max="3" width="10.88671875" style="169" bestFit="1" customWidth="1"/>
    <col min="4" max="6" width="11.5546875" style="169" bestFit="1" customWidth="1"/>
    <col min="7" max="9" width="11.33203125" style="169" bestFit="1" customWidth="1"/>
    <col min="10" max="14" width="11.5546875" style="169" bestFit="1" customWidth="1"/>
    <col min="15" max="15" width="11.33203125" style="169" bestFit="1" customWidth="1"/>
    <col min="16" max="16" width="11.5546875" style="169" bestFit="1" customWidth="1"/>
    <col min="17" max="17" width="10.6640625" style="169" bestFit="1" customWidth="1"/>
    <col min="18" max="18" width="10.33203125" style="169" bestFit="1" customWidth="1"/>
    <col min="19" max="19" width="10.6640625" style="169" bestFit="1" customWidth="1"/>
    <col min="20" max="20" width="11.33203125" style="274" bestFit="1" customWidth="1"/>
    <col min="21" max="21" width="11.5546875" style="276" bestFit="1" customWidth="1"/>
    <col min="22" max="22" width="10.88671875" bestFit="1" customWidth="1"/>
    <col min="23" max="24" width="11.33203125" style="276" bestFit="1" customWidth="1"/>
    <col min="25" max="25" width="11.5546875" style="276" bestFit="1" customWidth="1"/>
    <col min="26" max="26" width="13.109375" style="276" customWidth="1"/>
    <col min="27" max="27" width="11.33203125" style="276" bestFit="1" customWidth="1"/>
    <col min="28" max="28" width="12.109375" style="276" bestFit="1" customWidth="1"/>
    <col min="29" max="39" width="12.109375" style="276" customWidth="1"/>
    <col min="40" max="40" width="12.6640625" customWidth="1"/>
  </cols>
  <sheetData>
    <row r="1" spans="1:40" x14ac:dyDescent="0.3">
      <c r="A1" s="22" t="s">
        <v>191</v>
      </c>
    </row>
    <row r="3" spans="1:40" x14ac:dyDescent="0.3">
      <c r="A3" s="11" t="s">
        <v>119</v>
      </c>
    </row>
    <row r="4" spans="1:40" x14ac:dyDescent="0.3">
      <c r="A4" s="36" t="s">
        <v>244</v>
      </c>
    </row>
    <row r="5" spans="1:40" x14ac:dyDescent="0.3">
      <c r="A5" s="37" t="s">
        <v>203</v>
      </c>
    </row>
    <row r="6" spans="1:40" x14ac:dyDescent="0.3">
      <c r="A6" s="662" t="s">
        <v>120</v>
      </c>
      <c r="B6" s="682">
        <v>2019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4"/>
      <c r="N6" s="682">
        <v>2020</v>
      </c>
      <c r="O6" s="683"/>
      <c r="P6" s="683"/>
      <c r="Q6" s="683"/>
      <c r="R6" s="683"/>
      <c r="S6" s="683"/>
      <c r="T6" s="683"/>
      <c r="U6" s="683"/>
      <c r="V6" s="683"/>
      <c r="W6" s="683"/>
      <c r="X6" s="683"/>
      <c r="Y6" s="683"/>
      <c r="Z6" s="682">
        <v>2021</v>
      </c>
      <c r="AA6" s="683"/>
      <c r="AB6" s="683"/>
      <c r="AC6" s="683"/>
      <c r="AD6" s="683"/>
      <c r="AE6" s="683"/>
      <c r="AF6" s="683"/>
      <c r="AG6" s="683"/>
      <c r="AH6" s="683"/>
      <c r="AI6" s="683"/>
      <c r="AJ6" s="683"/>
      <c r="AK6" s="683"/>
      <c r="AL6" s="682">
        <v>2022</v>
      </c>
      <c r="AM6" s="683"/>
      <c r="AN6" s="684"/>
    </row>
    <row r="7" spans="1:40" ht="25.2" x14ac:dyDescent="0.3">
      <c r="A7" s="665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1" t="s">
        <v>12</v>
      </c>
      <c r="N7" s="409" t="s">
        <v>1</v>
      </c>
      <c r="O7" s="409" t="s">
        <v>2</v>
      </c>
      <c r="P7" s="409" t="s">
        <v>3</v>
      </c>
      <c r="Q7" s="409" t="s">
        <v>4</v>
      </c>
      <c r="R7" s="241" t="s">
        <v>5</v>
      </c>
      <c r="S7" s="409" t="s">
        <v>6</v>
      </c>
      <c r="T7" s="241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03" t="s">
        <v>7</v>
      </c>
      <c r="AG7" s="598" t="s">
        <v>8</v>
      </c>
      <c r="AH7" s="605" t="s">
        <v>264</v>
      </c>
      <c r="AI7" s="608" t="s">
        <v>10</v>
      </c>
      <c r="AJ7" s="614" t="s">
        <v>11</v>
      </c>
      <c r="AK7" s="617" t="s">
        <v>12</v>
      </c>
      <c r="AL7" s="622" t="s">
        <v>1</v>
      </c>
      <c r="AM7" s="652" t="s">
        <v>2</v>
      </c>
      <c r="AN7" s="623" t="s">
        <v>268</v>
      </c>
    </row>
    <row r="8" spans="1:40" x14ac:dyDescent="0.3">
      <c r="A8" s="87" t="s">
        <v>13</v>
      </c>
      <c r="B8" s="369">
        <f>+B9+B10</f>
        <v>12318.73</v>
      </c>
      <c r="C8" s="542">
        <f t="shared" ref="C8:U8" si="0">+C9+C10</f>
        <v>11901.349999999999</v>
      </c>
      <c r="D8" s="542">
        <f t="shared" si="0"/>
        <v>13047.720000000001</v>
      </c>
      <c r="E8" s="542">
        <f t="shared" si="0"/>
        <v>12543.349999999999</v>
      </c>
      <c r="F8" s="542">
        <f t="shared" si="0"/>
        <v>13300.75</v>
      </c>
      <c r="G8" s="542">
        <f t="shared" si="0"/>
        <v>11892.230000000001</v>
      </c>
      <c r="H8" s="542">
        <f t="shared" si="0"/>
        <v>11877.39</v>
      </c>
      <c r="I8" s="542">
        <f t="shared" si="0"/>
        <v>12481.79</v>
      </c>
      <c r="J8" s="542">
        <f t="shared" si="0"/>
        <v>10007.550000000001</v>
      </c>
      <c r="K8" s="542">
        <f t="shared" si="0"/>
        <v>12735.6</v>
      </c>
      <c r="L8" s="542">
        <f t="shared" si="0"/>
        <v>12420.15</v>
      </c>
      <c r="M8" s="543">
        <f t="shared" si="0"/>
        <v>12246.55</v>
      </c>
      <c r="N8" s="369">
        <f t="shared" si="0"/>
        <v>15159.543000000001</v>
      </c>
      <c r="O8" s="542">
        <f t="shared" si="0"/>
        <v>14108.077000000001</v>
      </c>
      <c r="P8" s="542">
        <f t="shared" si="0"/>
        <v>13107.7</v>
      </c>
      <c r="Q8" s="542">
        <f t="shared" si="0"/>
        <v>4272.4709999999995</v>
      </c>
      <c r="R8" s="542">
        <f t="shared" si="0"/>
        <v>6815.9350000000013</v>
      </c>
      <c r="S8" s="542">
        <f t="shared" si="0"/>
        <v>8289.0029999999988</v>
      </c>
      <c r="T8" s="542">
        <f t="shared" si="0"/>
        <v>10816.390999999998</v>
      </c>
      <c r="U8" s="542">
        <f t="shared" si="0"/>
        <v>10875.774000000001</v>
      </c>
      <c r="V8" s="542">
        <f>+V9+V10</f>
        <v>11331.393000000002</v>
      </c>
      <c r="W8" s="542">
        <f>+W9+W10</f>
        <v>14416.046000000002</v>
      </c>
      <c r="X8" s="542">
        <f>+X9+X10</f>
        <v>12380.386999999999</v>
      </c>
      <c r="Y8" s="542">
        <f>+Y9+Y10</f>
        <v>13199.882</v>
      </c>
      <c r="Z8" s="544">
        <f t="shared" ref="Z8:AI8" si="1">SUM(Z9:Z10)</f>
        <v>14630</v>
      </c>
      <c r="AA8" s="542">
        <f t="shared" si="1"/>
        <v>13371</v>
      </c>
      <c r="AB8" s="542">
        <f t="shared" si="1"/>
        <v>12906</v>
      </c>
      <c r="AC8" s="542">
        <f t="shared" si="1"/>
        <v>10789</v>
      </c>
      <c r="AD8" s="542">
        <f t="shared" si="1"/>
        <v>10605</v>
      </c>
      <c r="AE8" s="542">
        <f t="shared" si="1"/>
        <v>9485</v>
      </c>
      <c r="AF8" s="543">
        <f t="shared" si="1"/>
        <v>10489</v>
      </c>
      <c r="AG8" s="543">
        <f t="shared" si="1"/>
        <v>9739</v>
      </c>
      <c r="AH8" s="543">
        <f t="shared" si="1"/>
        <v>10298</v>
      </c>
      <c r="AI8" s="543">
        <f t="shared" si="1"/>
        <v>11887</v>
      </c>
      <c r="AJ8" s="543">
        <f>SUM(AJ9:AJ10)</f>
        <v>11934</v>
      </c>
      <c r="AK8" s="542">
        <f>SUM(AK9:AK10)</f>
        <v>12910</v>
      </c>
      <c r="AL8" s="647">
        <f>SUM(AL9:AL10)</f>
        <v>12646</v>
      </c>
      <c r="AM8" s="543">
        <f t="shared" ref="AM8" si="2">SUM(AM9:AM10)</f>
        <v>11363</v>
      </c>
      <c r="AN8" s="368">
        <f>+(AM8/AA8-1)</f>
        <v>-0.1501757534963728</v>
      </c>
    </row>
    <row r="9" spans="1:40" x14ac:dyDescent="0.3">
      <c r="A9" s="88" t="s">
        <v>121</v>
      </c>
      <c r="B9" s="370">
        <v>6021.3599999999988</v>
      </c>
      <c r="C9" s="371">
        <v>5617.9699999999993</v>
      </c>
      <c r="D9" s="371">
        <v>6322.2699999999995</v>
      </c>
      <c r="E9" s="371">
        <v>6107.19</v>
      </c>
      <c r="F9" s="371">
        <v>6486.2600000000011</v>
      </c>
      <c r="G9" s="371">
        <v>5355.4000000000015</v>
      </c>
      <c r="H9" s="371">
        <v>5734.1</v>
      </c>
      <c r="I9" s="371">
        <v>5664.64</v>
      </c>
      <c r="J9" s="371">
        <v>4342.7000000000007</v>
      </c>
      <c r="K9" s="371">
        <v>5985.4900000000007</v>
      </c>
      <c r="L9" s="371">
        <v>5888.87</v>
      </c>
      <c r="M9" s="371">
        <v>5241.24</v>
      </c>
      <c r="N9" s="370">
        <v>7709.2570000000005</v>
      </c>
      <c r="O9" s="371">
        <v>6552.6250000000009</v>
      </c>
      <c r="P9" s="371">
        <v>6655.2760000000026</v>
      </c>
      <c r="Q9" s="371">
        <v>2972.4579999999992</v>
      </c>
      <c r="R9" s="371">
        <v>3727.5409999999997</v>
      </c>
      <c r="S9" s="371">
        <v>3873.1129999999998</v>
      </c>
      <c r="T9" s="371">
        <v>5080.4579999999987</v>
      </c>
      <c r="U9" s="371">
        <v>4793.2310000000007</v>
      </c>
      <c r="V9" s="371">
        <v>5016.2120000000014</v>
      </c>
      <c r="W9" s="371">
        <v>7253.9040000000005</v>
      </c>
      <c r="X9" s="371">
        <v>5612.8729999999987</v>
      </c>
      <c r="Y9" s="371">
        <v>5506.62</v>
      </c>
      <c r="Z9" s="370">
        <v>6481</v>
      </c>
      <c r="AA9" s="371">
        <v>6368</v>
      </c>
      <c r="AB9" s="371">
        <v>5028</v>
      </c>
      <c r="AC9" s="371">
        <v>3737</v>
      </c>
      <c r="AD9" s="371">
        <v>3858</v>
      </c>
      <c r="AE9" s="371">
        <v>3714</v>
      </c>
      <c r="AF9" s="371">
        <v>4458</v>
      </c>
      <c r="AG9" s="371">
        <v>4243</v>
      </c>
      <c r="AH9" s="371">
        <v>4354</v>
      </c>
      <c r="AI9" s="371">
        <v>4416</v>
      </c>
      <c r="AJ9" s="371">
        <v>4414</v>
      </c>
      <c r="AK9" s="371">
        <v>5352</v>
      </c>
      <c r="AL9" s="370">
        <v>4520</v>
      </c>
      <c r="AM9" s="371">
        <v>4180</v>
      </c>
      <c r="AN9" s="294">
        <f>+(AM9/AA9-1)</f>
        <v>-0.34359296482412061</v>
      </c>
    </row>
    <row r="10" spans="1:40" x14ac:dyDescent="0.3">
      <c r="A10" s="89" t="s">
        <v>122</v>
      </c>
      <c r="B10" s="372">
        <v>6297.3700000000008</v>
      </c>
      <c r="C10" s="373">
        <v>6283.38</v>
      </c>
      <c r="D10" s="373">
        <v>6725.4500000000007</v>
      </c>
      <c r="E10" s="373">
        <v>6436.16</v>
      </c>
      <c r="F10" s="373">
        <v>6814.49</v>
      </c>
      <c r="G10" s="373">
        <v>6536.83</v>
      </c>
      <c r="H10" s="373">
        <v>6143.29</v>
      </c>
      <c r="I10" s="373">
        <v>6817.15</v>
      </c>
      <c r="J10" s="373">
        <v>5664.85</v>
      </c>
      <c r="K10" s="373">
        <v>6750.11</v>
      </c>
      <c r="L10" s="373">
        <v>6531.28</v>
      </c>
      <c r="M10" s="373">
        <v>7005.31</v>
      </c>
      <c r="N10" s="372">
        <v>7450.286000000001</v>
      </c>
      <c r="O10" s="373">
        <v>7555.4519999999993</v>
      </c>
      <c r="P10" s="373">
        <v>6452.4239999999982</v>
      </c>
      <c r="Q10" s="373">
        <v>1300.0130000000001</v>
      </c>
      <c r="R10" s="373">
        <v>3088.3940000000011</v>
      </c>
      <c r="S10" s="373">
        <v>4415.8899999999994</v>
      </c>
      <c r="T10" s="373">
        <v>5735.9329999999991</v>
      </c>
      <c r="U10" s="373">
        <v>6082.5429999999997</v>
      </c>
      <c r="V10" s="373">
        <v>6315.1810000000005</v>
      </c>
      <c r="W10" s="373">
        <v>7162.1420000000007</v>
      </c>
      <c r="X10" s="373">
        <v>6767.5140000000001</v>
      </c>
      <c r="Y10" s="373">
        <v>7693.2619999999997</v>
      </c>
      <c r="Z10" s="372">
        <v>8149</v>
      </c>
      <c r="AA10" s="373">
        <v>7003</v>
      </c>
      <c r="AB10" s="373">
        <v>7878</v>
      </c>
      <c r="AC10" s="373">
        <v>7052</v>
      </c>
      <c r="AD10" s="373">
        <v>6747</v>
      </c>
      <c r="AE10" s="373">
        <v>5771</v>
      </c>
      <c r="AF10" s="373">
        <v>6031</v>
      </c>
      <c r="AG10" s="373">
        <v>5496</v>
      </c>
      <c r="AH10" s="373">
        <v>5944</v>
      </c>
      <c r="AI10" s="373">
        <v>7471</v>
      </c>
      <c r="AJ10" s="373">
        <v>7520</v>
      </c>
      <c r="AK10" s="373">
        <v>7558</v>
      </c>
      <c r="AL10" s="372">
        <v>8126</v>
      </c>
      <c r="AM10" s="373">
        <v>7183</v>
      </c>
      <c r="AN10" s="545">
        <f>+(AM10/AA10-1)</f>
        <v>2.5703270027131131E-2</v>
      </c>
    </row>
    <row r="11" spans="1:40" x14ac:dyDescent="0.3">
      <c r="A11" s="1" t="s">
        <v>23</v>
      </c>
    </row>
    <row r="12" spans="1:40" x14ac:dyDescent="0.3">
      <c r="A12" s="281" t="s">
        <v>118</v>
      </c>
    </row>
    <row r="13" spans="1:40" x14ac:dyDescent="0.3">
      <c r="A13" s="2" t="s">
        <v>198</v>
      </c>
    </row>
  </sheetData>
  <mergeCells count="5">
    <mergeCell ref="B6:M6"/>
    <mergeCell ref="A6:A7"/>
    <mergeCell ref="N6:Y6"/>
    <mergeCell ref="Z6:AK6"/>
    <mergeCell ref="AL6:AN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W53"/>
  <sheetViews>
    <sheetView showGridLines="0" zoomScale="70" zoomScaleNormal="70" workbookViewId="0">
      <pane xSplit="1" ySplit="7" topLeftCell="AA8" activePane="bottomRight" state="frozen"/>
      <selection activeCell="AD14" sqref="AD14"/>
      <selection pane="topRight" activeCell="AD14" sqref="AD14"/>
      <selection pane="bottomLeft" activeCell="AD14" sqref="AD14"/>
      <selection pane="bottomRight" activeCell="AO33" sqref="AO33"/>
    </sheetView>
  </sheetViews>
  <sheetFormatPr baseColWidth="10" defaultRowHeight="14.4" x14ac:dyDescent="0.3"/>
  <cols>
    <col min="1" max="1" width="14" customWidth="1"/>
    <col min="2" max="2" width="10.109375" style="169" bestFit="1" customWidth="1"/>
    <col min="3" max="3" width="8.88671875" style="169" bestFit="1" customWidth="1"/>
    <col min="4" max="7" width="9.33203125" style="169" bestFit="1" customWidth="1"/>
    <col min="8" max="8" width="8.88671875" style="169" bestFit="1" customWidth="1"/>
    <col min="9" max="12" width="9.33203125" style="169" bestFit="1" customWidth="1"/>
    <col min="13" max="13" width="8.88671875" style="169" bestFit="1" customWidth="1"/>
    <col min="14" max="18" width="11.44140625" style="169"/>
    <col min="19" max="19" width="11.5546875" style="169"/>
    <col min="20" max="20" width="11.44140625" style="274"/>
    <col min="21" max="21" width="11.44140625" style="276"/>
    <col min="22" max="22" width="11.5546875" style="276"/>
    <col min="23" max="24" width="11.44140625" style="276"/>
    <col min="25" max="25" width="11.5546875" style="276"/>
    <col min="26" max="26" width="11.44140625" style="276"/>
    <col min="27" max="28" width="11.5546875" style="276"/>
    <col min="29" max="31" width="11.44140625" style="276"/>
    <col min="32" max="32" width="11.5546875" style="276"/>
    <col min="33" max="34" width="11.44140625" style="276"/>
    <col min="35" max="36" width="11.5546875" style="276"/>
    <col min="37" max="39" width="11.44140625" style="276"/>
    <col min="40" max="40" width="12.6640625" customWidth="1"/>
    <col min="42" max="42" width="15.88671875" bestFit="1" customWidth="1"/>
  </cols>
  <sheetData>
    <row r="1" spans="1:42" x14ac:dyDescent="0.3">
      <c r="A1" s="22" t="s">
        <v>191</v>
      </c>
    </row>
    <row r="2" spans="1:42" x14ac:dyDescent="0.3">
      <c r="A2" s="22"/>
    </row>
    <row r="3" spans="1:42" ht="14.25" customHeight="1" x14ac:dyDescent="0.3">
      <c r="A3" s="11" t="s">
        <v>123</v>
      </c>
    </row>
    <row r="4" spans="1:42" x14ac:dyDescent="0.3">
      <c r="A4" s="37" t="s">
        <v>245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</row>
    <row r="5" spans="1:42" x14ac:dyDescent="0.3">
      <c r="A5" s="37" t="s">
        <v>203</v>
      </c>
      <c r="P5" s="276"/>
      <c r="Q5" s="276"/>
      <c r="R5" s="276"/>
      <c r="S5" s="276"/>
      <c r="T5" s="276"/>
    </row>
    <row r="6" spans="1:42" x14ac:dyDescent="0.3">
      <c r="A6" s="688" t="s">
        <v>124</v>
      </c>
      <c r="B6" s="682">
        <v>2019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2">
        <v>2020</v>
      </c>
      <c r="O6" s="683"/>
      <c r="P6" s="683"/>
      <c r="Q6" s="683"/>
      <c r="R6" s="683"/>
      <c r="S6" s="683"/>
      <c r="T6" s="683"/>
      <c r="U6" s="683"/>
      <c r="V6" s="683"/>
      <c r="W6" s="683"/>
      <c r="X6" s="683"/>
      <c r="Y6" s="683"/>
      <c r="Z6" s="682">
        <v>2021</v>
      </c>
      <c r="AA6" s="683"/>
      <c r="AB6" s="683"/>
      <c r="AC6" s="683"/>
      <c r="AD6" s="683"/>
      <c r="AE6" s="683"/>
      <c r="AF6" s="683"/>
      <c r="AG6" s="683"/>
      <c r="AH6" s="683"/>
      <c r="AI6" s="683"/>
      <c r="AJ6" s="683"/>
      <c r="AK6" s="683"/>
      <c r="AL6" s="682">
        <v>2022</v>
      </c>
      <c r="AM6" s="683"/>
      <c r="AN6" s="684"/>
    </row>
    <row r="7" spans="1:42" ht="25.2" x14ac:dyDescent="0.3">
      <c r="A7" s="703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70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227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70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81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76" t="s">
        <v>7</v>
      </c>
      <c r="AG7" s="598" t="s">
        <v>8</v>
      </c>
      <c r="AH7" s="605" t="s">
        <v>264</v>
      </c>
      <c r="AI7" s="608" t="s">
        <v>10</v>
      </c>
      <c r="AJ7" s="614" t="s">
        <v>11</v>
      </c>
      <c r="AK7" s="617" t="s">
        <v>12</v>
      </c>
      <c r="AL7" s="622" t="s">
        <v>1</v>
      </c>
      <c r="AM7" s="652" t="s">
        <v>2</v>
      </c>
      <c r="AN7" s="653" t="s">
        <v>268</v>
      </c>
    </row>
    <row r="8" spans="1:42" x14ac:dyDescent="0.3">
      <c r="A8" s="91" t="s">
        <v>13</v>
      </c>
      <c r="B8" s="79">
        <f t="shared" ref="B8:M8" si="0">+SUM(B9:B23)</f>
        <v>6021.3599999999988</v>
      </c>
      <c r="C8" s="80">
        <f t="shared" si="0"/>
        <v>5617.9699999999993</v>
      </c>
      <c r="D8" s="80">
        <f t="shared" si="0"/>
        <v>6322.2699999999995</v>
      </c>
      <c r="E8" s="80">
        <f t="shared" si="0"/>
        <v>6107.19</v>
      </c>
      <c r="F8" s="80">
        <f t="shared" si="0"/>
        <v>6486.2600000000011</v>
      </c>
      <c r="G8" s="80">
        <f t="shared" si="0"/>
        <v>5355.4000000000015</v>
      </c>
      <c r="H8" s="80">
        <f t="shared" si="0"/>
        <v>5734.1</v>
      </c>
      <c r="I8" s="80">
        <f t="shared" si="0"/>
        <v>5664.64</v>
      </c>
      <c r="J8" s="80">
        <f t="shared" si="0"/>
        <v>4342.7000000000007</v>
      </c>
      <c r="K8" s="80">
        <f t="shared" si="0"/>
        <v>5985.4900000000007</v>
      </c>
      <c r="L8" s="80">
        <f t="shared" si="0"/>
        <v>5888.87</v>
      </c>
      <c r="M8" s="80">
        <f t="shared" si="0"/>
        <v>5241.24</v>
      </c>
      <c r="N8" s="79">
        <v>7709.2569999999996</v>
      </c>
      <c r="O8" s="80">
        <v>6552.6250000000009</v>
      </c>
      <c r="P8" s="80">
        <v>6655.2760000000026</v>
      </c>
      <c r="Q8" s="80">
        <v>2972.4579999999992</v>
      </c>
      <c r="R8" s="80">
        <v>3727.5409999999997</v>
      </c>
      <c r="S8" s="80">
        <v>3873.1129999999998</v>
      </c>
      <c r="T8" s="80">
        <v>5080.4579999999987</v>
      </c>
      <c r="U8" s="80">
        <v>4793.2310000000007</v>
      </c>
      <c r="V8" s="80">
        <v>5016.2120000000014</v>
      </c>
      <c r="W8" s="80">
        <v>7253.9040000000005</v>
      </c>
      <c r="X8" s="80">
        <v>5612.8729999999987</v>
      </c>
      <c r="Y8" s="80">
        <v>5506.62</v>
      </c>
      <c r="Z8" s="530">
        <v>6481</v>
      </c>
      <c r="AA8" s="536">
        <v>6368</v>
      </c>
      <c r="AB8" s="536">
        <v>5028</v>
      </c>
      <c r="AC8" s="536">
        <v>3737</v>
      </c>
      <c r="AD8" s="536">
        <v>3858</v>
      </c>
      <c r="AE8" s="536">
        <f t="shared" ref="AE8:AJ8" si="1">+SUM(AE9:AE23)</f>
        <v>3717</v>
      </c>
      <c r="AF8" s="536">
        <f t="shared" si="1"/>
        <v>4458</v>
      </c>
      <c r="AG8" s="536">
        <f t="shared" si="1"/>
        <v>4243</v>
      </c>
      <c r="AH8" s="536">
        <f t="shared" si="1"/>
        <v>4354</v>
      </c>
      <c r="AI8" s="536">
        <f t="shared" si="1"/>
        <v>4416</v>
      </c>
      <c r="AJ8" s="536">
        <f t="shared" si="1"/>
        <v>4414</v>
      </c>
      <c r="AK8" s="536">
        <f>+SUM(AK9:AK23)</f>
        <v>5352</v>
      </c>
      <c r="AL8" s="535">
        <f>+SUM(AL9:AL23)</f>
        <v>4520</v>
      </c>
      <c r="AM8" s="536">
        <f>+SUM(AM9:AM23)</f>
        <v>4180</v>
      </c>
      <c r="AN8" s="344">
        <f t="shared" ref="AN8:AN23" si="2">+IFERROR((AM8/AA8-1),"-")</f>
        <v>-0.34359296482412061</v>
      </c>
    </row>
    <row r="9" spans="1:42" x14ac:dyDescent="0.3">
      <c r="A9" s="69" t="s">
        <v>31</v>
      </c>
      <c r="B9" s="94">
        <v>1138.31</v>
      </c>
      <c r="C9" s="15">
        <v>1106.3499999999999</v>
      </c>
      <c r="D9" s="15">
        <v>1641.2</v>
      </c>
      <c r="E9" s="15">
        <v>2281.27</v>
      </c>
      <c r="F9" s="15">
        <v>2541.0700000000002</v>
      </c>
      <c r="G9" s="15">
        <v>1227.73</v>
      </c>
      <c r="H9" s="15">
        <v>428.83</v>
      </c>
      <c r="I9" s="15">
        <v>432.25</v>
      </c>
      <c r="J9" s="15">
        <v>300.68</v>
      </c>
      <c r="K9" s="15">
        <v>1398.69</v>
      </c>
      <c r="L9" s="15">
        <v>2219.21</v>
      </c>
      <c r="M9" s="15">
        <v>1980.18</v>
      </c>
      <c r="N9" s="94">
        <v>2842.92</v>
      </c>
      <c r="O9" s="15">
        <v>2281.0770000000002</v>
      </c>
      <c r="P9" s="15">
        <v>3681.4060000000013</v>
      </c>
      <c r="Q9" s="15">
        <v>1821.81</v>
      </c>
      <c r="R9" s="15">
        <v>1999.2789999999998</v>
      </c>
      <c r="S9" s="15">
        <v>1530.402</v>
      </c>
      <c r="T9" s="15">
        <v>1375.3429999999996</v>
      </c>
      <c r="U9" s="15">
        <v>888.572</v>
      </c>
      <c r="V9" s="15">
        <v>1819.5670000000005</v>
      </c>
      <c r="W9" s="15">
        <v>3648.5990000000002</v>
      </c>
      <c r="X9" s="15">
        <v>1670.769</v>
      </c>
      <c r="Y9" s="15">
        <v>1447.7480000000003</v>
      </c>
      <c r="Z9" s="94">
        <v>1428</v>
      </c>
      <c r="AA9" s="15">
        <v>1538</v>
      </c>
      <c r="AB9" s="15">
        <v>1269</v>
      </c>
      <c r="AC9" s="15">
        <v>968</v>
      </c>
      <c r="AD9" s="15">
        <v>817</v>
      </c>
      <c r="AE9" s="15">
        <v>470</v>
      </c>
      <c r="AF9" s="15">
        <v>330</v>
      </c>
      <c r="AG9" s="15">
        <v>261</v>
      </c>
      <c r="AH9" s="15">
        <v>198</v>
      </c>
      <c r="AI9" s="15">
        <v>894</v>
      </c>
      <c r="AJ9" s="15">
        <v>656</v>
      </c>
      <c r="AK9" s="15">
        <v>110</v>
      </c>
      <c r="AL9" s="94">
        <v>528</v>
      </c>
      <c r="AM9" s="15">
        <v>700</v>
      </c>
      <c r="AN9" s="332">
        <f t="shared" si="2"/>
        <v>-0.54486345903771127</v>
      </c>
      <c r="AO9" s="277"/>
    </row>
    <row r="10" spans="1:42" x14ac:dyDescent="0.3">
      <c r="A10" s="69" t="s">
        <v>32</v>
      </c>
      <c r="B10" s="94">
        <v>205.12</v>
      </c>
      <c r="C10" s="15">
        <v>477.88</v>
      </c>
      <c r="D10" s="15">
        <v>365.35</v>
      </c>
      <c r="E10" s="15">
        <v>13.2</v>
      </c>
      <c r="F10" s="15">
        <v>15</v>
      </c>
      <c r="G10" s="15">
        <v>180.13</v>
      </c>
      <c r="H10" s="15">
        <v>168.99</v>
      </c>
      <c r="I10" s="15">
        <v>137.84</v>
      </c>
      <c r="J10" s="15">
        <v>175.3</v>
      </c>
      <c r="K10" s="15">
        <v>61.08</v>
      </c>
      <c r="L10" s="15">
        <v>3.2</v>
      </c>
      <c r="M10" s="15">
        <v>177.7</v>
      </c>
      <c r="N10" s="94">
        <v>164.8</v>
      </c>
      <c r="O10" s="15">
        <v>327.27</v>
      </c>
      <c r="P10" s="15">
        <v>216.14000000000001</v>
      </c>
      <c r="Q10" s="15">
        <v>136.23000000000002</v>
      </c>
      <c r="R10" s="15">
        <v>113.78000000000002</v>
      </c>
      <c r="S10" s="15">
        <v>36.103999999999999</v>
      </c>
      <c r="T10" s="15">
        <v>76.883999999999986</v>
      </c>
      <c r="U10" s="15">
        <v>101.43599999999998</v>
      </c>
      <c r="V10" s="15">
        <v>95.011000000000024</v>
      </c>
      <c r="W10" s="15">
        <v>302.90899999999999</v>
      </c>
      <c r="X10" s="15">
        <v>349.666</v>
      </c>
      <c r="Y10" s="15">
        <v>107.74799999999999</v>
      </c>
      <c r="Z10" s="94">
        <v>178</v>
      </c>
      <c r="AA10" s="15">
        <v>304</v>
      </c>
      <c r="AB10" s="15">
        <v>133</v>
      </c>
      <c r="AC10" s="15">
        <v>82</v>
      </c>
      <c r="AD10" s="15">
        <v>47</v>
      </c>
      <c r="AE10" s="15">
        <v>143</v>
      </c>
      <c r="AF10" s="15">
        <v>168</v>
      </c>
      <c r="AG10" s="15">
        <v>139</v>
      </c>
      <c r="AH10" s="15">
        <v>337</v>
      </c>
      <c r="AI10" s="15">
        <v>106</v>
      </c>
      <c r="AJ10" s="15">
        <v>422</v>
      </c>
      <c r="AK10" s="15">
        <v>601</v>
      </c>
      <c r="AL10" s="94">
        <v>142</v>
      </c>
      <c r="AM10" s="15">
        <v>209</v>
      </c>
      <c r="AN10" s="332">
        <f t="shared" si="2"/>
        <v>-0.3125</v>
      </c>
      <c r="AO10" s="277"/>
      <c r="AP10" s="274"/>
    </row>
    <row r="11" spans="1:42" x14ac:dyDescent="0.3">
      <c r="A11" s="69" t="s">
        <v>52</v>
      </c>
      <c r="B11" s="94">
        <v>154.46</v>
      </c>
      <c r="C11" s="15">
        <v>18.2</v>
      </c>
      <c r="D11" s="15">
        <v>79.98</v>
      </c>
      <c r="E11" s="15">
        <v>69.7</v>
      </c>
      <c r="F11" s="15">
        <v>84.7</v>
      </c>
      <c r="G11" s="15">
        <v>120.26</v>
      </c>
      <c r="H11" s="15">
        <v>95.86</v>
      </c>
      <c r="I11" s="15">
        <v>93.97</v>
      </c>
      <c r="J11" s="15">
        <v>75.599999999999994</v>
      </c>
      <c r="K11" s="15">
        <v>134.80000000000001</v>
      </c>
      <c r="L11" s="15">
        <v>104.3</v>
      </c>
      <c r="M11" s="15">
        <v>100.25</v>
      </c>
      <c r="N11" s="94">
        <v>34</v>
      </c>
      <c r="O11" s="15">
        <v>16.7</v>
      </c>
      <c r="P11" s="15">
        <v>21.02</v>
      </c>
      <c r="Q11" s="15">
        <v>8.6</v>
      </c>
      <c r="R11" s="15">
        <v>26.621999999999996</v>
      </c>
      <c r="S11" s="15">
        <v>29.150000000000002</v>
      </c>
      <c r="T11" s="15">
        <v>31.616000000000003</v>
      </c>
      <c r="U11" s="15">
        <v>33.499000000000002</v>
      </c>
      <c r="V11" s="15">
        <v>49.122</v>
      </c>
      <c r="W11" s="15">
        <v>52.830000000000005</v>
      </c>
      <c r="X11" s="15">
        <v>95.875</v>
      </c>
      <c r="Y11" s="15">
        <v>67.72</v>
      </c>
      <c r="Z11" s="94">
        <v>86</v>
      </c>
      <c r="AA11" s="15">
        <v>44</v>
      </c>
      <c r="AB11" s="15">
        <v>34</v>
      </c>
      <c r="AC11" s="15">
        <v>10</v>
      </c>
      <c r="AD11" s="15">
        <v>21</v>
      </c>
      <c r="AE11" s="15">
        <v>43</v>
      </c>
      <c r="AF11" s="15">
        <v>94</v>
      </c>
      <c r="AG11" s="15">
        <v>22</v>
      </c>
      <c r="AH11" s="15">
        <v>69</v>
      </c>
      <c r="AI11" s="15">
        <v>32</v>
      </c>
      <c r="AJ11" s="15">
        <v>27</v>
      </c>
      <c r="AK11" s="15">
        <v>54</v>
      </c>
      <c r="AL11" s="94">
        <v>20</v>
      </c>
      <c r="AM11" s="15">
        <v>8</v>
      </c>
      <c r="AN11" s="332">
        <f t="shared" si="2"/>
        <v>-0.81818181818181812</v>
      </c>
      <c r="AO11" s="277"/>
      <c r="AP11" s="274"/>
    </row>
    <row r="12" spans="1:42" x14ac:dyDescent="0.3">
      <c r="A12" s="69" t="s">
        <v>33</v>
      </c>
      <c r="B12" s="94">
        <v>16.3</v>
      </c>
      <c r="C12" s="15">
        <v>46.4</v>
      </c>
      <c r="D12" s="15">
        <v>86.9</v>
      </c>
      <c r="E12" s="15">
        <v>29.7</v>
      </c>
      <c r="F12" s="15">
        <v>139.80000000000001</v>
      </c>
      <c r="G12" s="15">
        <v>88.1</v>
      </c>
      <c r="H12" s="15">
        <v>89.3</v>
      </c>
      <c r="I12" s="15">
        <v>57.6</v>
      </c>
      <c r="J12" s="15">
        <v>26.2</v>
      </c>
      <c r="K12" s="15" t="s">
        <v>28</v>
      </c>
      <c r="L12" s="15">
        <v>33.979999999999997</v>
      </c>
      <c r="M12" s="15">
        <v>0</v>
      </c>
      <c r="N12" s="94">
        <v>45.1</v>
      </c>
      <c r="O12" s="15">
        <v>32.49</v>
      </c>
      <c r="P12" s="15">
        <v>22.4</v>
      </c>
      <c r="Q12" s="15">
        <v>0</v>
      </c>
      <c r="R12" s="15">
        <v>4.7</v>
      </c>
      <c r="S12" s="15">
        <v>51.430000000000007</v>
      </c>
      <c r="T12" s="15">
        <v>50.534999999999997</v>
      </c>
      <c r="U12" s="15">
        <v>13.139000000000001</v>
      </c>
      <c r="V12" s="15">
        <v>6.6829999999999998</v>
      </c>
      <c r="W12" s="15">
        <v>3.4000000000000004</v>
      </c>
      <c r="X12" s="15">
        <v>0</v>
      </c>
      <c r="Y12" s="15">
        <v>3.7849999999999997</v>
      </c>
      <c r="Z12" s="94">
        <v>0</v>
      </c>
      <c r="AA12" s="15">
        <v>6</v>
      </c>
      <c r="AB12" s="15">
        <v>8</v>
      </c>
      <c r="AC12" s="15">
        <v>16</v>
      </c>
      <c r="AD12" s="15">
        <v>9</v>
      </c>
      <c r="AE12" s="15">
        <v>22</v>
      </c>
      <c r="AF12" s="15">
        <v>12</v>
      </c>
      <c r="AG12" s="15">
        <v>2</v>
      </c>
      <c r="AH12" s="15">
        <v>2</v>
      </c>
      <c r="AI12" s="15">
        <v>1</v>
      </c>
      <c r="AJ12" s="15">
        <v>0</v>
      </c>
      <c r="AK12" s="15">
        <v>0</v>
      </c>
      <c r="AL12" s="94">
        <v>1</v>
      </c>
      <c r="AM12" s="15">
        <v>1</v>
      </c>
      <c r="AN12" s="332">
        <f t="shared" si="2"/>
        <v>-0.83333333333333337</v>
      </c>
      <c r="AO12" s="277"/>
      <c r="AP12" s="274"/>
    </row>
    <row r="13" spans="1:42" x14ac:dyDescent="0.3">
      <c r="A13" s="92" t="s">
        <v>125</v>
      </c>
      <c r="B13" s="94">
        <v>68.95</v>
      </c>
      <c r="C13" s="15">
        <v>40.15</v>
      </c>
      <c r="D13" s="15">
        <v>46.8</v>
      </c>
      <c r="E13" s="15">
        <v>50.35</v>
      </c>
      <c r="F13" s="15">
        <v>36.85</v>
      </c>
      <c r="G13" s="15">
        <v>30.24</v>
      </c>
      <c r="H13" s="15">
        <v>32.799999999999997</v>
      </c>
      <c r="I13" s="15">
        <v>33.1</v>
      </c>
      <c r="J13" s="15">
        <v>27.4</v>
      </c>
      <c r="K13" s="15">
        <v>37.049999999999997</v>
      </c>
      <c r="L13" s="15">
        <v>56.5</v>
      </c>
      <c r="M13" s="15">
        <v>28.35</v>
      </c>
      <c r="N13" s="94">
        <v>21.880000000000006</v>
      </c>
      <c r="O13" s="15">
        <v>24.510000000000005</v>
      </c>
      <c r="P13" s="15">
        <v>13.249999999999998</v>
      </c>
      <c r="Q13" s="15">
        <v>1.78</v>
      </c>
      <c r="R13" s="15">
        <v>5.8900000000000006</v>
      </c>
      <c r="S13" s="15">
        <v>6.2900000000000009</v>
      </c>
      <c r="T13" s="15">
        <v>5.9200000000000008</v>
      </c>
      <c r="U13" s="15">
        <v>6.8529999999999998</v>
      </c>
      <c r="V13" s="15">
        <v>7.35</v>
      </c>
      <c r="W13" s="15">
        <v>13.719999999999999</v>
      </c>
      <c r="X13" s="15">
        <v>6.1729999999999992</v>
      </c>
      <c r="Y13" s="15">
        <v>9.852999999999998</v>
      </c>
      <c r="Z13" s="94">
        <v>4</v>
      </c>
      <c r="AA13" s="15">
        <v>6</v>
      </c>
      <c r="AB13" s="15">
        <v>4</v>
      </c>
      <c r="AC13" s="15">
        <v>3</v>
      </c>
      <c r="AD13" s="15">
        <v>2</v>
      </c>
      <c r="AE13" s="15">
        <v>4</v>
      </c>
      <c r="AF13" s="15">
        <v>2</v>
      </c>
      <c r="AG13" s="15">
        <v>4</v>
      </c>
      <c r="AH13" s="15">
        <v>3</v>
      </c>
      <c r="AI13" s="15">
        <v>1</v>
      </c>
      <c r="AJ13" s="15">
        <v>2</v>
      </c>
      <c r="AK13" s="15">
        <v>1</v>
      </c>
      <c r="AL13" s="94">
        <v>3</v>
      </c>
      <c r="AM13" s="15">
        <v>3</v>
      </c>
      <c r="AN13" s="332">
        <f t="shared" si="2"/>
        <v>-0.5</v>
      </c>
      <c r="AO13" s="52"/>
      <c r="AP13" s="274"/>
    </row>
    <row r="14" spans="1:42" x14ac:dyDescent="0.3">
      <c r="A14" s="92" t="s">
        <v>53</v>
      </c>
      <c r="B14" s="94">
        <v>19.100000000000001</v>
      </c>
      <c r="C14" s="15">
        <v>39.5</v>
      </c>
      <c r="D14" s="15">
        <v>17.8</v>
      </c>
      <c r="E14" s="15">
        <v>43</v>
      </c>
      <c r="F14" s="15">
        <v>30.3</v>
      </c>
      <c r="G14" s="15">
        <v>38</v>
      </c>
      <c r="H14" s="15">
        <v>54.7</v>
      </c>
      <c r="I14" s="15">
        <v>42.2</v>
      </c>
      <c r="J14" s="15">
        <v>33.299999999999997</v>
      </c>
      <c r="K14" s="15">
        <v>29.2</v>
      </c>
      <c r="L14" s="15">
        <v>25.38</v>
      </c>
      <c r="M14" s="15">
        <v>69.8</v>
      </c>
      <c r="N14" s="94">
        <v>42.6</v>
      </c>
      <c r="O14" s="15">
        <v>18.5</v>
      </c>
      <c r="P14" s="15">
        <v>11</v>
      </c>
      <c r="Q14" s="15">
        <v>31.5</v>
      </c>
      <c r="R14" s="15">
        <v>0</v>
      </c>
      <c r="S14" s="15">
        <v>37.305</v>
      </c>
      <c r="T14" s="15">
        <v>42.958999999999996</v>
      </c>
      <c r="U14" s="15">
        <v>35.414999999999999</v>
      </c>
      <c r="V14" s="15">
        <v>46.841999999999999</v>
      </c>
      <c r="W14" s="15">
        <v>26.084999999999997</v>
      </c>
      <c r="X14" s="15">
        <v>50.13000000000001</v>
      </c>
      <c r="Y14" s="15">
        <v>39.97999999999999</v>
      </c>
      <c r="Z14" s="94">
        <v>51</v>
      </c>
      <c r="AA14" s="15">
        <v>11</v>
      </c>
      <c r="AB14" s="15">
        <v>3</v>
      </c>
      <c r="AC14" s="15">
        <v>14</v>
      </c>
      <c r="AD14" s="15">
        <v>13</v>
      </c>
      <c r="AE14" s="15">
        <v>35</v>
      </c>
      <c r="AF14" s="15">
        <v>41</v>
      </c>
      <c r="AG14" s="15">
        <v>39</v>
      </c>
      <c r="AH14" s="15">
        <v>56</v>
      </c>
      <c r="AI14" s="15">
        <v>26</v>
      </c>
      <c r="AJ14" s="15">
        <v>31</v>
      </c>
      <c r="AK14" s="15">
        <v>19</v>
      </c>
      <c r="AL14" s="94">
        <v>26</v>
      </c>
      <c r="AM14" s="15">
        <v>8</v>
      </c>
      <c r="AN14" s="332">
        <f t="shared" si="2"/>
        <v>-0.27272727272727271</v>
      </c>
      <c r="AO14" s="52"/>
      <c r="AP14" s="274"/>
    </row>
    <row r="15" spans="1:42" x14ac:dyDescent="0.3">
      <c r="A15" s="92" t="s">
        <v>54</v>
      </c>
      <c r="B15" s="94">
        <v>19.59</v>
      </c>
      <c r="C15" s="15">
        <v>4.6500000000000004</v>
      </c>
      <c r="D15" s="15">
        <v>6.2</v>
      </c>
      <c r="E15" s="15">
        <v>13.26</v>
      </c>
      <c r="F15" s="15">
        <v>4.62</v>
      </c>
      <c r="G15" s="15">
        <v>19.2</v>
      </c>
      <c r="H15" s="15">
        <v>1.55</v>
      </c>
      <c r="I15" s="15">
        <v>13.36</v>
      </c>
      <c r="J15" s="15">
        <v>16.2</v>
      </c>
      <c r="K15" s="15">
        <v>18.14</v>
      </c>
      <c r="L15" s="15">
        <v>5.18</v>
      </c>
      <c r="M15" s="15">
        <v>17.8</v>
      </c>
      <c r="N15" s="94">
        <v>9.259999999999998</v>
      </c>
      <c r="O15" s="15">
        <v>12.62</v>
      </c>
      <c r="P15" s="15">
        <v>8.740000000000002</v>
      </c>
      <c r="Q15" s="15">
        <v>6</v>
      </c>
      <c r="R15" s="15">
        <v>3.3</v>
      </c>
      <c r="S15" s="15">
        <v>20.059999999999999</v>
      </c>
      <c r="T15" s="15">
        <v>19.099999999999994</v>
      </c>
      <c r="U15" s="15">
        <v>61.830000000000013</v>
      </c>
      <c r="V15" s="15">
        <v>32.613000000000007</v>
      </c>
      <c r="W15" s="15">
        <v>20.269999999999996</v>
      </c>
      <c r="X15" s="15">
        <v>20.567</v>
      </c>
      <c r="Y15" s="15">
        <v>59.954000000000008</v>
      </c>
      <c r="Z15" s="94">
        <v>27</v>
      </c>
      <c r="AA15" s="15">
        <v>27</v>
      </c>
      <c r="AB15" s="15">
        <v>33</v>
      </c>
      <c r="AC15" s="15">
        <v>8</v>
      </c>
      <c r="AD15" s="15">
        <v>26</v>
      </c>
      <c r="AE15" s="15">
        <v>2</v>
      </c>
      <c r="AF15" s="15">
        <v>12</v>
      </c>
      <c r="AG15" s="15">
        <v>17</v>
      </c>
      <c r="AH15" s="15">
        <v>2</v>
      </c>
      <c r="AI15" s="15">
        <v>1</v>
      </c>
      <c r="AJ15" s="15">
        <v>3</v>
      </c>
      <c r="AK15" s="15">
        <v>22</v>
      </c>
      <c r="AL15" s="94">
        <v>9</v>
      </c>
      <c r="AM15" s="15">
        <v>3</v>
      </c>
      <c r="AN15" s="332">
        <f t="shared" si="2"/>
        <v>-0.88888888888888884</v>
      </c>
      <c r="AO15" s="52"/>
      <c r="AP15" s="274"/>
    </row>
    <row r="16" spans="1:42" x14ac:dyDescent="0.3">
      <c r="A16" s="69" t="s">
        <v>34</v>
      </c>
      <c r="B16" s="94">
        <v>737.08</v>
      </c>
      <c r="C16" s="15">
        <v>1216.83</v>
      </c>
      <c r="D16" s="15">
        <v>687.3</v>
      </c>
      <c r="E16" s="15">
        <v>210.9</v>
      </c>
      <c r="F16" s="15">
        <v>415.65</v>
      </c>
      <c r="G16" s="15">
        <v>1104.1600000000001</v>
      </c>
      <c r="H16" s="15">
        <v>1978.16</v>
      </c>
      <c r="I16" s="15">
        <v>1793.55</v>
      </c>
      <c r="J16" s="15">
        <v>798.15</v>
      </c>
      <c r="K16" s="15">
        <v>1064.3</v>
      </c>
      <c r="L16" s="15">
        <v>512.78</v>
      </c>
      <c r="M16" s="15">
        <v>54.2</v>
      </c>
      <c r="N16" s="94">
        <v>1194.1799999999998</v>
      </c>
      <c r="O16" s="15">
        <v>1306.0500000000004</v>
      </c>
      <c r="P16" s="15">
        <v>1020.9599999999999</v>
      </c>
      <c r="Q16" s="15">
        <v>227.1</v>
      </c>
      <c r="R16" s="15">
        <v>486.005</v>
      </c>
      <c r="S16" s="15">
        <v>908.01600000000008</v>
      </c>
      <c r="T16" s="15">
        <v>819.69500000000016</v>
      </c>
      <c r="U16" s="15">
        <v>470.76900000000001</v>
      </c>
      <c r="V16" s="15">
        <v>383.94600000000003</v>
      </c>
      <c r="W16" s="15">
        <v>234.33900000000006</v>
      </c>
      <c r="X16" s="15">
        <v>613.71100000000013</v>
      </c>
      <c r="Y16" s="15">
        <v>310.16800000000001</v>
      </c>
      <c r="Z16" s="94">
        <v>964</v>
      </c>
      <c r="AA16" s="15">
        <v>1271</v>
      </c>
      <c r="AB16" s="15">
        <v>458</v>
      </c>
      <c r="AC16" s="15">
        <v>328</v>
      </c>
      <c r="AD16" s="15">
        <v>344</v>
      </c>
      <c r="AE16" s="15">
        <v>726</v>
      </c>
      <c r="AF16" s="15">
        <v>827</v>
      </c>
      <c r="AG16" s="15">
        <v>300</v>
      </c>
      <c r="AH16" s="15">
        <v>980</v>
      </c>
      <c r="AI16" s="15">
        <v>296</v>
      </c>
      <c r="AJ16" s="15">
        <v>381</v>
      </c>
      <c r="AK16" s="15">
        <v>1001</v>
      </c>
      <c r="AL16" s="94">
        <v>907</v>
      </c>
      <c r="AM16" s="15">
        <v>752</v>
      </c>
      <c r="AN16" s="332">
        <f t="shared" si="2"/>
        <v>-0.40833988985051139</v>
      </c>
      <c r="AO16" s="277"/>
      <c r="AP16" s="274"/>
    </row>
    <row r="17" spans="1:49" x14ac:dyDescent="0.3">
      <c r="A17" s="69" t="s">
        <v>48</v>
      </c>
      <c r="B17" s="94">
        <v>407.25</v>
      </c>
      <c r="C17" s="15">
        <v>412.05</v>
      </c>
      <c r="D17" s="15">
        <v>458.86</v>
      </c>
      <c r="E17" s="15">
        <v>408.1</v>
      </c>
      <c r="F17" s="15">
        <v>364.5</v>
      </c>
      <c r="G17" s="15">
        <v>529.04999999999995</v>
      </c>
      <c r="H17" s="15">
        <v>360.43</v>
      </c>
      <c r="I17" s="15">
        <v>381.52</v>
      </c>
      <c r="J17" s="15">
        <v>646.19000000000005</v>
      </c>
      <c r="K17" s="15">
        <v>380.55</v>
      </c>
      <c r="L17" s="15">
        <v>391.76</v>
      </c>
      <c r="M17" s="15">
        <v>553.79</v>
      </c>
      <c r="N17" s="94">
        <v>594.32000000000016</v>
      </c>
      <c r="O17" s="15">
        <v>282.61</v>
      </c>
      <c r="P17" s="15">
        <v>304.7700000000001</v>
      </c>
      <c r="Q17" s="15">
        <v>179.35</v>
      </c>
      <c r="R17" s="15">
        <v>306.02</v>
      </c>
      <c r="S17" s="15">
        <v>224.00399999999999</v>
      </c>
      <c r="T17" s="15">
        <v>278.11</v>
      </c>
      <c r="U17" s="15">
        <v>380.83299999999991</v>
      </c>
      <c r="V17" s="15">
        <v>348.95800000000003</v>
      </c>
      <c r="W17" s="15">
        <v>511.33199999999994</v>
      </c>
      <c r="X17" s="15">
        <v>213.50599999999997</v>
      </c>
      <c r="Y17" s="15">
        <v>226.63799999999998</v>
      </c>
      <c r="Z17" s="94">
        <v>280</v>
      </c>
      <c r="AA17" s="15">
        <v>438</v>
      </c>
      <c r="AB17" s="15">
        <v>595</v>
      </c>
      <c r="AC17" s="15">
        <v>562</v>
      </c>
      <c r="AD17" s="15">
        <v>578</v>
      </c>
      <c r="AE17" s="15">
        <v>234</v>
      </c>
      <c r="AF17" s="15">
        <v>362</v>
      </c>
      <c r="AG17" s="15">
        <v>475</v>
      </c>
      <c r="AH17" s="15">
        <v>237</v>
      </c>
      <c r="AI17" s="15">
        <v>209</v>
      </c>
      <c r="AJ17" s="15">
        <v>149</v>
      </c>
      <c r="AK17" s="15">
        <v>239</v>
      </c>
      <c r="AL17" s="94">
        <v>270</v>
      </c>
      <c r="AM17" s="15">
        <v>198</v>
      </c>
      <c r="AN17" s="332">
        <f t="shared" si="2"/>
        <v>-0.54794520547945202</v>
      </c>
      <c r="AO17" s="277"/>
      <c r="AP17" s="274"/>
    </row>
    <row r="18" spans="1:49" x14ac:dyDescent="0.3">
      <c r="A18" s="69" t="s">
        <v>55</v>
      </c>
      <c r="B18" s="94">
        <v>91.75</v>
      </c>
      <c r="C18" s="15">
        <v>56.75</v>
      </c>
      <c r="D18" s="15">
        <v>121.5</v>
      </c>
      <c r="E18" s="15">
        <v>0</v>
      </c>
      <c r="F18" s="15">
        <v>117.71</v>
      </c>
      <c r="G18" s="15">
        <v>44.4</v>
      </c>
      <c r="H18" s="15">
        <v>81.55</v>
      </c>
      <c r="I18" s="15">
        <v>104.4</v>
      </c>
      <c r="J18" s="15">
        <v>138.41999999999999</v>
      </c>
      <c r="K18" s="15">
        <v>90.4</v>
      </c>
      <c r="L18" s="15">
        <v>92.6</v>
      </c>
      <c r="M18" s="15">
        <v>56.2</v>
      </c>
      <c r="N18" s="94">
        <v>78</v>
      </c>
      <c r="O18" s="15">
        <v>68.2</v>
      </c>
      <c r="P18" s="15">
        <v>36.4</v>
      </c>
      <c r="Q18" s="15">
        <v>9.6000000000000014</v>
      </c>
      <c r="R18" s="15">
        <v>0</v>
      </c>
      <c r="S18" s="15">
        <v>0</v>
      </c>
      <c r="T18" s="15">
        <v>28.07</v>
      </c>
      <c r="U18" s="15">
        <v>33.089999999999996</v>
      </c>
      <c r="V18" s="15">
        <v>68.900000000000006</v>
      </c>
      <c r="W18" s="15">
        <v>35.173999999999999</v>
      </c>
      <c r="X18" s="15">
        <v>65.775000000000006</v>
      </c>
      <c r="Y18" s="15">
        <v>39.11</v>
      </c>
      <c r="Z18" s="94">
        <v>52</v>
      </c>
      <c r="AA18" s="15">
        <v>38</v>
      </c>
      <c r="AB18" s="15">
        <v>34</v>
      </c>
      <c r="AC18" s="15">
        <v>6</v>
      </c>
      <c r="AD18" s="15">
        <v>25</v>
      </c>
      <c r="AE18" s="15">
        <v>26</v>
      </c>
      <c r="AF18" s="15">
        <v>83</v>
      </c>
      <c r="AG18" s="15">
        <v>60</v>
      </c>
      <c r="AH18" s="15">
        <v>110</v>
      </c>
      <c r="AI18" s="15">
        <v>89</v>
      </c>
      <c r="AJ18" s="15">
        <v>72</v>
      </c>
      <c r="AK18" s="15">
        <v>49</v>
      </c>
      <c r="AL18" s="94">
        <v>49</v>
      </c>
      <c r="AM18" s="15">
        <v>24</v>
      </c>
      <c r="AN18" s="332">
        <f t="shared" si="2"/>
        <v>-0.36842105263157898</v>
      </c>
      <c r="AO18" s="277"/>
      <c r="AP18" s="274"/>
    </row>
    <row r="19" spans="1:49" x14ac:dyDescent="0.3">
      <c r="A19" s="69" t="s">
        <v>43</v>
      </c>
      <c r="B19" s="94">
        <v>844.54</v>
      </c>
      <c r="C19" s="15">
        <v>500.8</v>
      </c>
      <c r="D19" s="15">
        <v>802.1</v>
      </c>
      <c r="E19" s="15">
        <v>880.86</v>
      </c>
      <c r="F19" s="15">
        <v>814.51</v>
      </c>
      <c r="G19" s="15">
        <v>842.65</v>
      </c>
      <c r="H19" s="15">
        <v>734.27</v>
      </c>
      <c r="I19" s="15">
        <v>814.04</v>
      </c>
      <c r="J19" s="15">
        <v>458.09</v>
      </c>
      <c r="K19" s="15">
        <v>627.32000000000005</v>
      </c>
      <c r="L19" s="15">
        <v>338.31</v>
      </c>
      <c r="M19" s="15">
        <v>358.52</v>
      </c>
      <c r="N19" s="94">
        <v>409.89999999999992</v>
      </c>
      <c r="O19" s="15">
        <v>200.92399999999995</v>
      </c>
      <c r="P19" s="15">
        <v>171.55</v>
      </c>
      <c r="Q19" s="15">
        <v>94.9</v>
      </c>
      <c r="R19" s="15">
        <v>223.85</v>
      </c>
      <c r="S19" s="15">
        <v>319.70300000000003</v>
      </c>
      <c r="T19" s="15">
        <v>511.12799999999993</v>
      </c>
      <c r="U19" s="15">
        <v>781.84900000000005</v>
      </c>
      <c r="V19" s="15">
        <v>355.435</v>
      </c>
      <c r="W19" s="15">
        <v>192.58699999999999</v>
      </c>
      <c r="X19" s="15">
        <v>196.28500000000003</v>
      </c>
      <c r="Y19" s="15">
        <v>246.32699999999994</v>
      </c>
      <c r="Z19" s="94">
        <v>464</v>
      </c>
      <c r="AA19" s="15">
        <v>377</v>
      </c>
      <c r="AB19" s="15">
        <v>430</v>
      </c>
      <c r="AC19" s="15">
        <v>211</v>
      </c>
      <c r="AD19" s="15">
        <v>276</v>
      </c>
      <c r="AE19" s="15">
        <v>251</v>
      </c>
      <c r="AF19" s="15">
        <v>298</v>
      </c>
      <c r="AG19" s="15">
        <v>285</v>
      </c>
      <c r="AH19" s="15">
        <v>154</v>
      </c>
      <c r="AI19" s="15">
        <v>137</v>
      </c>
      <c r="AJ19" s="15">
        <v>255</v>
      </c>
      <c r="AK19" s="15">
        <v>110</v>
      </c>
      <c r="AL19" s="94">
        <v>149</v>
      </c>
      <c r="AM19" s="15">
        <v>100</v>
      </c>
      <c r="AN19" s="332">
        <f t="shared" si="2"/>
        <v>-0.73474801061007955</v>
      </c>
      <c r="AO19" s="277"/>
      <c r="AP19" s="274"/>
    </row>
    <row r="20" spans="1:49" x14ac:dyDescent="0.3">
      <c r="A20" s="69" t="s">
        <v>44</v>
      </c>
      <c r="B20" s="96">
        <v>113.4</v>
      </c>
      <c r="C20" s="95">
        <v>76.25</v>
      </c>
      <c r="D20" s="95">
        <v>111.4</v>
      </c>
      <c r="E20" s="95">
        <v>108.85</v>
      </c>
      <c r="F20" s="95">
        <v>131.69999999999999</v>
      </c>
      <c r="G20" s="95">
        <v>65.3</v>
      </c>
      <c r="H20" s="95">
        <v>112.47</v>
      </c>
      <c r="I20" s="95">
        <v>75.099999999999994</v>
      </c>
      <c r="J20" s="95">
        <v>59.8</v>
      </c>
      <c r="K20" s="95">
        <v>24.1</v>
      </c>
      <c r="L20" s="95">
        <v>91.52</v>
      </c>
      <c r="M20" s="95">
        <v>28</v>
      </c>
      <c r="N20" s="96">
        <v>70.240000000000009</v>
      </c>
      <c r="O20" s="95">
        <v>37.480000000000004</v>
      </c>
      <c r="P20" s="95">
        <v>40.42</v>
      </c>
      <c r="Q20" s="95">
        <v>24.7</v>
      </c>
      <c r="R20" s="95">
        <v>68.920000000000016</v>
      </c>
      <c r="S20" s="95">
        <v>86.301999999999992</v>
      </c>
      <c r="T20" s="95">
        <v>126.79499999999997</v>
      </c>
      <c r="U20" s="95">
        <v>219.54500000000002</v>
      </c>
      <c r="V20" s="95">
        <v>181.62699999999998</v>
      </c>
      <c r="W20" s="95">
        <v>58.955000000000005</v>
      </c>
      <c r="X20" s="95">
        <v>149.34699999999998</v>
      </c>
      <c r="Y20" s="95">
        <v>99.77300000000001</v>
      </c>
      <c r="Z20" s="94">
        <v>138</v>
      </c>
      <c r="AA20" s="15">
        <v>105</v>
      </c>
      <c r="AB20" s="15">
        <v>105</v>
      </c>
      <c r="AC20" s="15">
        <v>127</v>
      </c>
      <c r="AD20" s="15">
        <v>121</v>
      </c>
      <c r="AE20" s="15">
        <v>171</v>
      </c>
      <c r="AF20" s="15">
        <v>169</v>
      </c>
      <c r="AG20" s="15">
        <v>192</v>
      </c>
      <c r="AH20" s="15">
        <v>32</v>
      </c>
      <c r="AI20" s="15">
        <v>205</v>
      </c>
      <c r="AJ20" s="15">
        <v>187</v>
      </c>
      <c r="AK20" s="15">
        <v>103</v>
      </c>
      <c r="AL20" s="94">
        <v>54</v>
      </c>
      <c r="AM20" s="15">
        <v>90</v>
      </c>
      <c r="AN20" s="332">
        <f t="shared" si="2"/>
        <v>-0.1428571428571429</v>
      </c>
      <c r="AO20" s="277"/>
      <c r="AP20" s="274"/>
    </row>
    <row r="21" spans="1:49" x14ac:dyDescent="0.3">
      <c r="A21" s="69" t="s">
        <v>45</v>
      </c>
      <c r="B21" s="74">
        <v>627.25</v>
      </c>
      <c r="C21" s="168">
        <v>556.23</v>
      </c>
      <c r="D21" s="168">
        <v>351.65</v>
      </c>
      <c r="E21" s="168">
        <v>152.4</v>
      </c>
      <c r="F21" s="168" t="s">
        <v>28</v>
      </c>
      <c r="G21" s="168" t="s">
        <v>28</v>
      </c>
      <c r="H21" s="168" t="s">
        <v>28</v>
      </c>
      <c r="I21" s="168" t="s">
        <v>28</v>
      </c>
      <c r="J21" s="168" t="s">
        <v>28</v>
      </c>
      <c r="K21" s="168">
        <v>270.45</v>
      </c>
      <c r="L21" s="168">
        <v>594.48</v>
      </c>
      <c r="M21" s="168">
        <v>698.2</v>
      </c>
      <c r="N21" s="74">
        <v>1017.8700000000001</v>
      </c>
      <c r="O21" s="168">
        <v>779.46999999999991</v>
      </c>
      <c r="P21" s="168">
        <v>382.63</v>
      </c>
      <c r="Q21" s="168">
        <v>183.00799999999998</v>
      </c>
      <c r="R21" s="168">
        <v>56.9</v>
      </c>
      <c r="S21" s="168">
        <v>7.65</v>
      </c>
      <c r="T21" s="168">
        <v>18.815000000000001</v>
      </c>
      <c r="U21" s="168">
        <v>15.425000000000002</v>
      </c>
      <c r="V21" s="168">
        <v>86.952000000000012</v>
      </c>
      <c r="W21" s="168">
        <v>359.43799999999993</v>
      </c>
      <c r="X21" s="168">
        <v>711.49599999999987</v>
      </c>
      <c r="Y21" s="168">
        <v>1037.3089999999997</v>
      </c>
      <c r="Z21" s="94">
        <v>1174</v>
      </c>
      <c r="AA21" s="15">
        <v>822</v>
      </c>
      <c r="AB21" s="15">
        <v>496</v>
      </c>
      <c r="AC21" s="15">
        <v>176</v>
      </c>
      <c r="AD21" s="15">
        <v>2</v>
      </c>
      <c r="AE21" s="15">
        <v>0</v>
      </c>
      <c r="AF21" s="15">
        <v>3</v>
      </c>
      <c r="AG21" s="15">
        <v>4</v>
      </c>
      <c r="AH21" s="15">
        <v>0</v>
      </c>
      <c r="AI21" s="15">
        <v>502</v>
      </c>
      <c r="AJ21" s="15">
        <v>507</v>
      </c>
      <c r="AK21" s="15">
        <v>795</v>
      </c>
      <c r="AL21" s="94">
        <v>675</v>
      </c>
      <c r="AM21" s="15">
        <v>632</v>
      </c>
      <c r="AN21" s="332">
        <f t="shared" si="2"/>
        <v>-0.23114355231143557</v>
      </c>
      <c r="AO21" s="277"/>
      <c r="AP21" s="274"/>
    </row>
    <row r="22" spans="1:49" x14ac:dyDescent="0.3">
      <c r="A22" s="92" t="s">
        <v>36</v>
      </c>
      <c r="B22" s="94">
        <v>513.95000000000005</v>
      </c>
      <c r="C22" s="15">
        <v>415.4</v>
      </c>
      <c r="D22" s="15">
        <v>606.79999999999995</v>
      </c>
      <c r="E22" s="15">
        <v>690.4</v>
      </c>
      <c r="F22" s="15">
        <v>650</v>
      </c>
      <c r="G22" s="15">
        <v>268.89999999999998</v>
      </c>
      <c r="H22" s="15">
        <v>389.8</v>
      </c>
      <c r="I22" s="15">
        <v>431.5</v>
      </c>
      <c r="J22" s="15">
        <v>323.11</v>
      </c>
      <c r="K22" s="15">
        <v>486.87</v>
      </c>
      <c r="L22" s="15">
        <v>379.02</v>
      </c>
      <c r="M22" s="15">
        <v>338.2</v>
      </c>
      <c r="N22" s="94">
        <v>508.04999999999995</v>
      </c>
      <c r="O22" s="15">
        <v>502.23000000000008</v>
      </c>
      <c r="P22" s="15">
        <v>258.89999999999998</v>
      </c>
      <c r="Q22" s="15">
        <v>87.7</v>
      </c>
      <c r="R22" s="15">
        <v>121.71</v>
      </c>
      <c r="S22" s="15">
        <v>174.22</v>
      </c>
      <c r="T22" s="15">
        <v>378.15999999999997</v>
      </c>
      <c r="U22" s="15">
        <v>595.56500000000005</v>
      </c>
      <c r="V22" s="15">
        <v>623.09899999999993</v>
      </c>
      <c r="W22" s="15">
        <v>714.93399999999997</v>
      </c>
      <c r="X22" s="15">
        <v>533.02</v>
      </c>
      <c r="Y22" s="15">
        <v>920.48500000000001</v>
      </c>
      <c r="Z22" s="94">
        <v>1004</v>
      </c>
      <c r="AA22" s="15">
        <v>724</v>
      </c>
      <c r="AB22" s="15">
        <v>734</v>
      </c>
      <c r="AC22" s="15">
        <v>626</v>
      </c>
      <c r="AD22" s="15">
        <v>549</v>
      </c>
      <c r="AE22" s="15">
        <v>587</v>
      </c>
      <c r="AF22" s="15">
        <v>633</v>
      </c>
      <c r="AG22" s="15">
        <v>791</v>
      </c>
      <c r="AH22" s="15">
        <v>779</v>
      </c>
      <c r="AI22" s="15">
        <v>595</v>
      </c>
      <c r="AJ22" s="15">
        <v>426</v>
      </c>
      <c r="AK22" s="15">
        <v>820</v>
      </c>
      <c r="AL22" s="94">
        <v>655</v>
      </c>
      <c r="AM22" s="15">
        <v>624</v>
      </c>
      <c r="AN22" s="332">
        <f t="shared" si="2"/>
        <v>-0.13812154696132595</v>
      </c>
      <c r="AO22" s="52"/>
      <c r="AP22" s="274"/>
    </row>
    <row r="23" spans="1:49" x14ac:dyDescent="0.3">
      <c r="A23" s="93" t="s">
        <v>72</v>
      </c>
      <c r="B23" s="98">
        <v>1064.3099999999986</v>
      </c>
      <c r="C23" s="99">
        <v>650.52999999999884</v>
      </c>
      <c r="D23" s="99">
        <v>938.42999999999938</v>
      </c>
      <c r="E23" s="99">
        <v>1155.2000000000007</v>
      </c>
      <c r="F23" s="99">
        <v>1139.8500000000013</v>
      </c>
      <c r="G23" s="99">
        <v>797.28000000000156</v>
      </c>
      <c r="H23" s="99">
        <v>1205.3900000000003</v>
      </c>
      <c r="I23" s="99">
        <v>1254.21</v>
      </c>
      <c r="J23" s="99">
        <v>1264.2600000000002</v>
      </c>
      <c r="K23" s="99">
        <v>1362.54</v>
      </c>
      <c r="L23" s="99">
        <v>1040.6500000000005</v>
      </c>
      <c r="M23" s="99">
        <v>780.05000000000018</v>
      </c>
      <c r="N23" s="98">
        <v>676.13700000000154</v>
      </c>
      <c r="O23" s="99">
        <v>662.4940000000006</v>
      </c>
      <c r="P23" s="99">
        <v>465.69000000000142</v>
      </c>
      <c r="Q23" s="99">
        <v>160.17999999999984</v>
      </c>
      <c r="R23" s="99">
        <v>310.56500000000005</v>
      </c>
      <c r="S23" s="99">
        <v>442.47699999999941</v>
      </c>
      <c r="T23" s="99">
        <v>1317.3279999999991</v>
      </c>
      <c r="U23" s="99">
        <v>1155.4110000000005</v>
      </c>
      <c r="V23" s="99">
        <v>910.10700000000088</v>
      </c>
      <c r="W23" s="99">
        <v>1079.3319999999994</v>
      </c>
      <c r="X23" s="99">
        <v>936.55299999999897</v>
      </c>
      <c r="Y23" s="99">
        <v>890.02199999999993</v>
      </c>
      <c r="Z23" s="98">
        <v>631</v>
      </c>
      <c r="AA23" s="99">
        <v>657</v>
      </c>
      <c r="AB23" s="99">
        <v>692</v>
      </c>
      <c r="AC23" s="99">
        <v>600</v>
      </c>
      <c r="AD23" s="99">
        <v>1028</v>
      </c>
      <c r="AE23" s="99">
        <v>1003</v>
      </c>
      <c r="AF23" s="99">
        <v>1424</v>
      </c>
      <c r="AG23" s="99">
        <v>1652</v>
      </c>
      <c r="AH23" s="99">
        <v>1395</v>
      </c>
      <c r="AI23" s="99">
        <v>1322</v>
      </c>
      <c r="AJ23" s="99">
        <v>1296</v>
      </c>
      <c r="AK23" s="99">
        <v>1428</v>
      </c>
      <c r="AL23" s="98">
        <v>1032</v>
      </c>
      <c r="AM23" s="99">
        <v>828</v>
      </c>
      <c r="AN23" s="537">
        <f t="shared" si="2"/>
        <v>0.26027397260273966</v>
      </c>
      <c r="AP23" s="274"/>
    </row>
    <row r="24" spans="1:49" x14ac:dyDescent="0.3">
      <c r="A24" s="1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P24" s="274"/>
    </row>
    <row r="25" spans="1:49" x14ac:dyDescent="0.3">
      <c r="A25" s="2" t="s">
        <v>126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P25" s="274"/>
    </row>
    <row r="26" spans="1:49" x14ac:dyDescent="0.3">
      <c r="A26" s="281" t="s">
        <v>198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5"/>
      <c r="O26" s="15"/>
      <c r="P26" s="276"/>
      <c r="Q26" s="276"/>
      <c r="R26" s="276"/>
      <c r="S26" s="276"/>
      <c r="T26" s="276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</row>
    <row r="27" spans="1:49" x14ac:dyDescent="0.3"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O27"/>
      <c r="P27"/>
      <c r="Q27" s="276"/>
      <c r="R27" s="276"/>
      <c r="S27" s="276"/>
      <c r="T27" s="276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</row>
    <row r="28" spans="1:49" x14ac:dyDescent="0.3"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5"/>
      <c r="O28" s="15"/>
      <c r="P28" s="276"/>
      <c r="Q28" s="276"/>
      <c r="R28" s="276"/>
      <c r="S28" s="276"/>
      <c r="T28" s="276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</row>
    <row r="29" spans="1:49" x14ac:dyDescent="0.3"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276"/>
      <c r="O29" s="276"/>
      <c r="P29" s="276"/>
      <c r="Q29" s="276"/>
      <c r="R29" s="276"/>
      <c r="S29" s="276"/>
      <c r="T29" s="276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95"/>
    </row>
    <row r="30" spans="1:49" x14ac:dyDescent="0.3">
      <c r="H30"/>
      <c r="I30"/>
      <c r="J30"/>
      <c r="N30" s="15"/>
      <c r="O30" s="15"/>
      <c r="P30" s="276"/>
      <c r="Q30" s="276"/>
      <c r="R30" s="276"/>
      <c r="S30" s="276"/>
      <c r="T30" s="276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</row>
    <row r="31" spans="1:49" x14ac:dyDescent="0.3">
      <c r="H31"/>
      <c r="I31"/>
      <c r="J31"/>
      <c r="N31" s="276"/>
      <c r="O31" s="276"/>
      <c r="P31" s="276"/>
      <c r="Q31" s="276"/>
      <c r="R31" s="276"/>
      <c r="S31" s="276"/>
      <c r="T31" s="276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</row>
    <row r="32" spans="1:49" x14ac:dyDescent="0.3">
      <c r="H32"/>
      <c r="I32"/>
      <c r="J32"/>
      <c r="O32" s="276"/>
      <c r="P32" s="276"/>
      <c r="Q32" s="276"/>
      <c r="R32" s="276"/>
      <c r="S32" s="276"/>
      <c r="T32" s="276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</row>
    <row r="33" spans="8:40" x14ac:dyDescent="0.3">
      <c r="H33"/>
      <c r="I33"/>
      <c r="J33"/>
      <c r="O33" s="276"/>
      <c r="P33" s="276"/>
      <c r="Q33" s="276"/>
      <c r="R33" s="276"/>
      <c r="S33" s="276"/>
      <c r="T33" s="276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</row>
    <row r="34" spans="8:40" x14ac:dyDescent="0.3">
      <c r="H34"/>
      <c r="I34"/>
      <c r="J34"/>
      <c r="O34" s="276"/>
      <c r="P34" s="276"/>
      <c r="Q34" s="276"/>
      <c r="R34" s="276"/>
      <c r="S34" s="276"/>
      <c r="T34" s="276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</row>
    <row r="35" spans="8:40" x14ac:dyDescent="0.3">
      <c r="H35"/>
      <c r="I35"/>
      <c r="J35"/>
      <c r="O35" s="276"/>
      <c r="P35" s="276"/>
      <c r="Q35" s="276"/>
      <c r="R35" s="276"/>
      <c r="S35" s="276"/>
      <c r="T35" s="276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</row>
    <row r="36" spans="8:40" x14ac:dyDescent="0.3">
      <c r="H36"/>
      <c r="I36"/>
      <c r="J36"/>
      <c r="O36" s="276"/>
      <c r="P36" s="276"/>
      <c r="Q36" s="276"/>
      <c r="R36" s="276"/>
      <c r="S36" s="276"/>
      <c r="T36" s="276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</row>
    <row r="37" spans="8:40" x14ac:dyDescent="0.3">
      <c r="H37"/>
      <c r="I37"/>
      <c r="J37"/>
      <c r="O37" s="276"/>
      <c r="P37" s="276"/>
      <c r="Q37" s="276"/>
      <c r="R37" s="276"/>
      <c r="S37" s="276"/>
      <c r="T37" s="276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9"/>
    </row>
    <row r="38" spans="8:40" x14ac:dyDescent="0.3">
      <c r="H38"/>
      <c r="I38"/>
      <c r="J38"/>
      <c r="O38" s="276"/>
      <c r="P38" s="276"/>
      <c r="Q38" s="276"/>
      <c r="R38" s="276"/>
      <c r="S38" s="276"/>
      <c r="T38" s="276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50"/>
    </row>
    <row r="39" spans="8:40" x14ac:dyDescent="0.3">
      <c r="H39"/>
      <c r="I39"/>
      <c r="J39"/>
      <c r="O39" s="276"/>
      <c r="P39" s="276"/>
      <c r="Q39" s="276"/>
      <c r="R39" s="276"/>
      <c r="S39" s="276"/>
      <c r="T39" s="276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</row>
    <row r="40" spans="8:40" x14ac:dyDescent="0.3">
      <c r="H40"/>
      <c r="I40"/>
      <c r="J40"/>
      <c r="O40" s="276"/>
      <c r="P40" s="276"/>
      <c r="Q40" s="276"/>
      <c r="R40" s="276"/>
      <c r="S40" s="276"/>
      <c r="T40" s="276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35"/>
    </row>
    <row r="41" spans="8:40" x14ac:dyDescent="0.3">
      <c r="H41"/>
      <c r="I41"/>
      <c r="J41"/>
      <c r="O41" s="276"/>
      <c r="P41" s="276"/>
      <c r="Q41" s="276"/>
      <c r="R41" s="276"/>
      <c r="S41" s="276"/>
      <c r="T41" s="276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35"/>
    </row>
    <row r="42" spans="8:40" x14ac:dyDescent="0.3">
      <c r="H42"/>
      <c r="I42"/>
      <c r="J42"/>
      <c r="O42" s="276"/>
      <c r="P42" s="276"/>
      <c r="Q42" s="276"/>
      <c r="R42" s="276"/>
      <c r="S42" s="276"/>
      <c r="T42" s="276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</row>
    <row r="43" spans="8:40" x14ac:dyDescent="0.3">
      <c r="H43"/>
      <c r="I43"/>
      <c r="J43"/>
      <c r="O43" s="276"/>
      <c r="P43" s="276"/>
      <c r="Q43" s="276"/>
      <c r="R43" s="276"/>
      <c r="S43" s="276"/>
      <c r="T43" s="276"/>
    </row>
    <row r="44" spans="8:40" x14ac:dyDescent="0.3">
      <c r="H44"/>
      <c r="I44"/>
      <c r="J44"/>
      <c r="O44" s="276"/>
      <c r="P44" s="276"/>
      <c r="Q44" s="276"/>
      <c r="R44" s="276"/>
      <c r="S44"/>
      <c r="T44"/>
    </row>
    <row r="45" spans="8:40" x14ac:dyDescent="0.3">
      <c r="H45"/>
      <c r="I45"/>
      <c r="J45"/>
      <c r="O45"/>
      <c r="P45"/>
      <c r="Q45"/>
      <c r="R45"/>
      <c r="S45"/>
      <c r="T45"/>
    </row>
    <row r="46" spans="8:40" x14ac:dyDescent="0.3">
      <c r="H46"/>
      <c r="I46"/>
      <c r="J46"/>
      <c r="O46"/>
      <c r="P46"/>
      <c r="Q46"/>
      <c r="R46"/>
      <c r="S46"/>
      <c r="T46"/>
    </row>
    <row r="47" spans="8:40" x14ac:dyDescent="0.3">
      <c r="H47"/>
      <c r="I47"/>
      <c r="J47"/>
      <c r="R47"/>
      <c r="S47"/>
      <c r="T47"/>
    </row>
    <row r="48" spans="8:40" x14ac:dyDescent="0.3">
      <c r="H48"/>
      <c r="I48"/>
      <c r="J48"/>
      <c r="R48"/>
      <c r="S48"/>
      <c r="T48"/>
    </row>
    <row r="49" spans="18:20" x14ac:dyDescent="0.3">
      <c r="R49"/>
      <c r="S49"/>
      <c r="T49"/>
    </row>
    <row r="50" spans="18:20" x14ac:dyDescent="0.3">
      <c r="R50"/>
      <c r="S50"/>
      <c r="T50"/>
    </row>
    <row r="51" spans="18:20" x14ac:dyDescent="0.3">
      <c r="R51"/>
      <c r="S51"/>
      <c r="T51"/>
    </row>
    <row r="52" spans="18:20" x14ac:dyDescent="0.3">
      <c r="R52"/>
      <c r="S52"/>
      <c r="T52"/>
    </row>
    <row r="53" spans="18:20" x14ac:dyDescent="0.3">
      <c r="R53"/>
      <c r="S53"/>
      <c r="T53"/>
    </row>
  </sheetData>
  <sortState ref="Q26:R40">
    <sortCondition descending="1" ref="R26:R40"/>
  </sortState>
  <mergeCells count="5">
    <mergeCell ref="B6:M6"/>
    <mergeCell ref="A6:A7"/>
    <mergeCell ref="N6:Y6"/>
    <mergeCell ref="Z6:AK6"/>
    <mergeCell ref="AL6:AN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O53"/>
  <sheetViews>
    <sheetView showGridLines="0" zoomScale="70" zoomScaleNormal="70" workbookViewId="0">
      <pane xSplit="1" ySplit="7" topLeftCell="AA8" activePane="bottomRight" state="frozen"/>
      <selection activeCell="AD14" sqref="AD14"/>
      <selection pane="topRight" activeCell="AD14" sqref="AD14"/>
      <selection pane="bottomLeft" activeCell="AD14" sqref="AD14"/>
      <selection pane="bottomRight" activeCell="AF23" sqref="AF23"/>
    </sheetView>
  </sheetViews>
  <sheetFormatPr baseColWidth="10" defaultRowHeight="14.4" x14ac:dyDescent="0.3"/>
  <cols>
    <col min="2" max="5" width="9.33203125" style="169" bestFit="1" customWidth="1"/>
    <col min="6" max="6" width="8.88671875" style="169" bestFit="1" customWidth="1"/>
    <col min="7" max="7" width="9.33203125" style="169" bestFit="1" customWidth="1"/>
    <col min="8" max="10" width="10.109375" style="169" customWidth="1"/>
    <col min="11" max="11" width="9.33203125" style="169" bestFit="1" customWidth="1"/>
    <col min="12" max="13" width="9.109375" style="169" bestFit="1" customWidth="1"/>
    <col min="14" max="15" width="10.109375" style="169" customWidth="1"/>
    <col min="16" max="19" width="10.5546875" style="169" customWidth="1"/>
    <col min="20" max="20" width="10.5546875" style="274" customWidth="1"/>
    <col min="21" max="21" width="10.5546875" style="276" customWidth="1"/>
    <col min="22" max="22" width="11.109375" bestFit="1" customWidth="1"/>
    <col min="23" max="39" width="11.109375" style="276" customWidth="1"/>
    <col min="40" max="40" width="12.88671875" customWidth="1"/>
    <col min="41" max="41" width="15.88671875" bestFit="1" customWidth="1"/>
  </cols>
  <sheetData>
    <row r="1" spans="1:41" x14ac:dyDescent="0.3">
      <c r="A1" s="22" t="s">
        <v>191</v>
      </c>
    </row>
    <row r="2" spans="1:41" x14ac:dyDescent="0.3">
      <c r="A2" s="22"/>
    </row>
    <row r="3" spans="1:41" x14ac:dyDescent="0.3">
      <c r="A3" s="11" t="s">
        <v>127</v>
      </c>
    </row>
    <row r="4" spans="1:41" ht="15" customHeight="1" x14ac:dyDescent="0.3">
      <c r="A4" s="37" t="s">
        <v>246</v>
      </c>
    </row>
    <row r="5" spans="1:41" x14ac:dyDescent="0.3">
      <c r="A5" s="37" t="s">
        <v>203</v>
      </c>
      <c r="P5" s="276"/>
      <c r="Q5" s="276"/>
      <c r="R5" s="276"/>
      <c r="S5" s="276"/>
      <c r="T5" s="276"/>
      <c r="V5" s="276"/>
    </row>
    <row r="6" spans="1:41" x14ac:dyDescent="0.3">
      <c r="A6" s="704" t="s">
        <v>124</v>
      </c>
      <c r="B6" s="682">
        <v>2019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2">
        <v>2020</v>
      </c>
      <c r="O6" s="683"/>
      <c r="P6" s="683"/>
      <c r="Q6" s="683"/>
      <c r="R6" s="683"/>
      <c r="S6" s="683"/>
      <c r="T6" s="683"/>
      <c r="U6" s="683"/>
      <c r="V6" s="683"/>
      <c r="W6" s="683"/>
      <c r="X6" s="683"/>
      <c r="Y6" s="683"/>
      <c r="Z6" s="682">
        <v>2021</v>
      </c>
      <c r="AA6" s="683"/>
      <c r="AB6" s="683"/>
      <c r="AC6" s="683"/>
      <c r="AD6" s="683"/>
      <c r="AE6" s="683"/>
      <c r="AF6" s="683"/>
      <c r="AG6" s="683"/>
      <c r="AH6" s="683"/>
      <c r="AI6" s="683"/>
      <c r="AJ6" s="683"/>
      <c r="AK6" s="683"/>
      <c r="AL6" s="682">
        <v>2022</v>
      </c>
      <c r="AM6" s="683"/>
      <c r="AN6" s="684"/>
    </row>
    <row r="7" spans="1:41" ht="27" customHeight="1" x14ac:dyDescent="0.3">
      <c r="A7" s="705"/>
      <c r="B7" s="226" t="s">
        <v>1</v>
      </c>
      <c r="C7" s="265" t="s">
        <v>2</v>
      </c>
      <c r="D7" s="265" t="s">
        <v>3</v>
      </c>
      <c r="E7" s="265" t="s">
        <v>4</v>
      </c>
      <c r="F7" s="267" t="s">
        <v>5</v>
      </c>
      <c r="G7" s="265" t="s">
        <v>6</v>
      </c>
      <c r="H7" s="267" t="s">
        <v>7</v>
      </c>
      <c r="I7" s="265" t="s">
        <v>8</v>
      </c>
      <c r="J7" s="265" t="s">
        <v>9</v>
      </c>
      <c r="K7" s="265" t="s">
        <v>10</v>
      </c>
      <c r="L7" s="265" t="s">
        <v>11</v>
      </c>
      <c r="M7" s="264" t="s">
        <v>12</v>
      </c>
      <c r="N7" s="226" t="s">
        <v>1</v>
      </c>
      <c r="O7" s="409" t="s">
        <v>2</v>
      </c>
      <c r="P7" s="409" t="s">
        <v>3</v>
      </c>
      <c r="Q7" s="409" t="s">
        <v>4</v>
      </c>
      <c r="R7" s="267" t="s">
        <v>5</v>
      </c>
      <c r="S7" s="409" t="s">
        <v>6</v>
      </c>
      <c r="T7" s="267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576" t="s">
        <v>6</v>
      </c>
      <c r="AF7" s="576" t="s">
        <v>7</v>
      </c>
      <c r="AG7" s="598" t="s">
        <v>8</v>
      </c>
      <c r="AH7" s="605" t="s">
        <v>264</v>
      </c>
      <c r="AI7" s="608" t="s">
        <v>10</v>
      </c>
      <c r="AJ7" s="614" t="s">
        <v>11</v>
      </c>
      <c r="AK7" s="617" t="s">
        <v>12</v>
      </c>
      <c r="AL7" s="622" t="s">
        <v>1</v>
      </c>
      <c r="AM7" s="652" t="s">
        <v>2</v>
      </c>
      <c r="AN7" s="623" t="s">
        <v>268</v>
      </c>
    </row>
    <row r="8" spans="1:41" x14ac:dyDescent="0.3">
      <c r="A8" s="91" t="s">
        <v>13</v>
      </c>
      <c r="B8" s="79">
        <f t="shared" ref="B8:N8" si="0">SUM(B9:B22)</f>
        <v>6297.3700000000008</v>
      </c>
      <c r="C8" s="80">
        <f t="shared" si="0"/>
        <v>6283.38</v>
      </c>
      <c r="D8" s="80">
        <f t="shared" si="0"/>
        <v>6725.4500000000007</v>
      </c>
      <c r="E8" s="80">
        <f t="shared" si="0"/>
        <v>6436.16</v>
      </c>
      <c r="F8" s="80">
        <f t="shared" si="0"/>
        <v>6814.49</v>
      </c>
      <c r="G8" s="80">
        <f t="shared" si="0"/>
        <v>6536.83</v>
      </c>
      <c r="H8" s="80">
        <f t="shared" si="0"/>
        <v>6143.29</v>
      </c>
      <c r="I8" s="80">
        <f t="shared" si="0"/>
        <v>6817.15</v>
      </c>
      <c r="J8" s="80">
        <f t="shared" si="0"/>
        <v>5664.85</v>
      </c>
      <c r="K8" s="80">
        <f t="shared" si="0"/>
        <v>6750.11</v>
      </c>
      <c r="L8" s="80">
        <f t="shared" si="0"/>
        <v>6531.28</v>
      </c>
      <c r="M8" s="80">
        <f t="shared" si="0"/>
        <v>7005.31</v>
      </c>
      <c r="N8" s="79">
        <f t="shared" si="0"/>
        <v>7450.2860000000019</v>
      </c>
      <c r="O8" s="80">
        <f t="shared" ref="O8:Y8" si="1">SUM(O9:O22)</f>
        <v>7555.4519999999993</v>
      </c>
      <c r="P8" s="80">
        <f t="shared" si="1"/>
        <v>6452.4239999999982</v>
      </c>
      <c r="Q8" s="80">
        <f t="shared" si="1"/>
        <v>1300.0130000000001</v>
      </c>
      <c r="R8" s="80">
        <f t="shared" si="1"/>
        <v>3088.3940000000011</v>
      </c>
      <c r="S8" s="80">
        <f t="shared" si="1"/>
        <v>4415.8899999999994</v>
      </c>
      <c r="T8" s="80">
        <f t="shared" si="1"/>
        <v>5735.9329999999991</v>
      </c>
      <c r="U8" s="80">
        <f t="shared" si="1"/>
        <v>6082.5429999999997</v>
      </c>
      <c r="V8" s="80">
        <f t="shared" si="1"/>
        <v>6315.1810000000005</v>
      </c>
      <c r="W8" s="80">
        <f t="shared" si="1"/>
        <v>7162.1420000000007</v>
      </c>
      <c r="X8" s="80">
        <f t="shared" si="1"/>
        <v>6767.5140000000001</v>
      </c>
      <c r="Y8" s="80">
        <f t="shared" si="1"/>
        <v>7693.2619999999997</v>
      </c>
      <c r="Z8" s="546">
        <f t="shared" ref="Z8:AF8" si="2">SUM(Z9:Z22)</f>
        <v>8149</v>
      </c>
      <c r="AA8" s="547">
        <f t="shared" si="2"/>
        <v>7003</v>
      </c>
      <c r="AB8" s="547">
        <f t="shared" si="2"/>
        <v>7878</v>
      </c>
      <c r="AC8" s="547">
        <f t="shared" si="2"/>
        <v>7052</v>
      </c>
      <c r="AD8" s="547">
        <f t="shared" si="2"/>
        <v>6747</v>
      </c>
      <c r="AE8" s="547">
        <f t="shared" si="2"/>
        <v>5771</v>
      </c>
      <c r="AF8" s="547">
        <f t="shared" si="2"/>
        <v>6031</v>
      </c>
      <c r="AG8" s="547">
        <f t="shared" ref="AG8:AM8" si="3">SUM(AG9:AG22)</f>
        <v>5496</v>
      </c>
      <c r="AH8" s="547">
        <f t="shared" si="3"/>
        <v>5944</v>
      </c>
      <c r="AI8" s="547">
        <f t="shared" si="3"/>
        <v>7471</v>
      </c>
      <c r="AJ8" s="547">
        <f t="shared" si="3"/>
        <v>7520</v>
      </c>
      <c r="AK8" s="547">
        <f t="shared" si="3"/>
        <v>7558</v>
      </c>
      <c r="AL8" s="546">
        <f t="shared" si="3"/>
        <v>8126</v>
      </c>
      <c r="AM8" s="547">
        <f t="shared" si="3"/>
        <v>7183</v>
      </c>
      <c r="AN8" s="344">
        <f t="shared" ref="AN8:AN22" si="4">+IFERROR((AM8/AA8-1),"-")</f>
        <v>2.5703270027131131E-2</v>
      </c>
    </row>
    <row r="9" spans="1:41" x14ac:dyDescent="0.3">
      <c r="A9" s="69" t="s">
        <v>31</v>
      </c>
      <c r="B9" s="374">
        <v>961.2</v>
      </c>
      <c r="C9" s="375">
        <v>1167.29</v>
      </c>
      <c r="D9" s="375">
        <v>1651.36</v>
      </c>
      <c r="E9" s="375">
        <v>1945.18</v>
      </c>
      <c r="F9" s="375">
        <v>1977.73</v>
      </c>
      <c r="G9" s="375">
        <v>1262.03</v>
      </c>
      <c r="H9" s="375">
        <v>265.39999999999998</v>
      </c>
      <c r="I9" s="375">
        <v>371.88</v>
      </c>
      <c r="J9" s="375">
        <v>325.24</v>
      </c>
      <c r="K9" s="375">
        <v>1030.74</v>
      </c>
      <c r="L9" s="375">
        <v>1991.48</v>
      </c>
      <c r="M9" s="375">
        <v>2242.38</v>
      </c>
      <c r="N9" s="374">
        <v>1845.0880000000009</v>
      </c>
      <c r="O9" s="375">
        <v>1956.3920000000001</v>
      </c>
      <c r="P9" s="375">
        <v>2851.8639999999996</v>
      </c>
      <c r="Q9" s="375">
        <v>835.01100000000008</v>
      </c>
      <c r="R9" s="375">
        <v>1461.4960000000003</v>
      </c>
      <c r="S9" s="375">
        <v>1503.1329999999998</v>
      </c>
      <c r="T9" s="375">
        <v>1162.6910000000003</v>
      </c>
      <c r="U9" s="375">
        <v>926.78200000000027</v>
      </c>
      <c r="V9" s="375">
        <v>1312.3430000000001</v>
      </c>
      <c r="W9" s="375">
        <v>2276.7269999999999</v>
      </c>
      <c r="X9" s="375">
        <v>1667.7819999999999</v>
      </c>
      <c r="Y9" s="375">
        <v>2092.8830000000003</v>
      </c>
      <c r="Z9" s="81">
        <v>2323</v>
      </c>
      <c r="AA9" s="14">
        <v>2047</v>
      </c>
      <c r="AB9" s="14">
        <v>2532</v>
      </c>
      <c r="AC9" s="14">
        <v>2252</v>
      </c>
      <c r="AD9" s="14">
        <v>1941</v>
      </c>
      <c r="AE9" s="14">
        <v>733</v>
      </c>
      <c r="AF9" s="14">
        <v>582</v>
      </c>
      <c r="AG9" s="434">
        <v>374</v>
      </c>
      <c r="AH9" s="434">
        <v>354</v>
      </c>
      <c r="AI9" s="434">
        <v>2010</v>
      </c>
      <c r="AJ9" s="434">
        <v>1553</v>
      </c>
      <c r="AK9" s="434">
        <v>561</v>
      </c>
      <c r="AL9" s="648">
        <v>1052</v>
      </c>
      <c r="AM9" s="434">
        <v>1344</v>
      </c>
      <c r="AN9" s="332">
        <f t="shared" si="4"/>
        <v>-0.34342940889106011</v>
      </c>
    </row>
    <row r="10" spans="1:41" x14ac:dyDescent="0.3">
      <c r="A10" s="69" t="s">
        <v>32</v>
      </c>
      <c r="B10" s="374">
        <v>202</v>
      </c>
      <c r="C10" s="375">
        <v>239.93</v>
      </c>
      <c r="D10" s="375">
        <v>106.9</v>
      </c>
      <c r="E10" s="375">
        <v>23.6</v>
      </c>
      <c r="F10" s="375">
        <v>4.5</v>
      </c>
      <c r="G10" s="375">
        <v>18</v>
      </c>
      <c r="H10" s="375">
        <v>3</v>
      </c>
      <c r="I10" s="375">
        <v>17.850000000000001</v>
      </c>
      <c r="J10" s="375">
        <v>0</v>
      </c>
      <c r="K10" s="375">
        <v>1</v>
      </c>
      <c r="L10" s="375">
        <v>1.5</v>
      </c>
      <c r="M10" s="375">
        <v>107.1</v>
      </c>
      <c r="N10" s="374">
        <v>121.01900000000001</v>
      </c>
      <c r="O10" s="375">
        <v>136.02000000000001</v>
      </c>
      <c r="P10" s="375">
        <v>87.668000000000006</v>
      </c>
      <c r="Q10" s="375">
        <v>23.54</v>
      </c>
      <c r="R10" s="375">
        <v>46.33</v>
      </c>
      <c r="S10" s="375">
        <v>5.2</v>
      </c>
      <c r="T10" s="375">
        <v>78.28</v>
      </c>
      <c r="U10" s="375">
        <v>54.5</v>
      </c>
      <c r="V10" s="375">
        <v>70.66</v>
      </c>
      <c r="W10" s="375">
        <v>203.08199999999999</v>
      </c>
      <c r="X10" s="375">
        <v>284.55499999999995</v>
      </c>
      <c r="Y10" s="375">
        <v>233.13400000000001</v>
      </c>
      <c r="Z10" s="81">
        <v>260</v>
      </c>
      <c r="AA10" s="14">
        <v>57</v>
      </c>
      <c r="AB10" s="14">
        <v>83</v>
      </c>
      <c r="AC10" s="14">
        <v>95</v>
      </c>
      <c r="AD10" s="14">
        <v>57</v>
      </c>
      <c r="AE10" s="14">
        <v>119</v>
      </c>
      <c r="AF10" s="14">
        <v>186</v>
      </c>
      <c r="AG10" s="434">
        <v>102</v>
      </c>
      <c r="AH10" s="434">
        <v>253</v>
      </c>
      <c r="AI10" s="434">
        <v>102</v>
      </c>
      <c r="AJ10" s="434">
        <v>261</v>
      </c>
      <c r="AK10" s="434">
        <v>362</v>
      </c>
      <c r="AL10" s="648">
        <v>191</v>
      </c>
      <c r="AM10" s="434">
        <v>147</v>
      </c>
      <c r="AN10" s="332">
        <f t="shared" si="4"/>
        <v>1.5789473684210527</v>
      </c>
    </row>
    <row r="11" spans="1:41" x14ac:dyDescent="0.3">
      <c r="A11" s="69" t="s">
        <v>52</v>
      </c>
      <c r="B11" s="374">
        <v>69.3</v>
      </c>
      <c r="C11" s="375">
        <v>28.6</v>
      </c>
      <c r="D11" s="375">
        <v>31.7</v>
      </c>
      <c r="E11" s="375">
        <v>23.99</v>
      </c>
      <c r="F11" s="375">
        <v>51.6</v>
      </c>
      <c r="G11" s="375">
        <v>103.3</v>
      </c>
      <c r="H11" s="375">
        <v>67</v>
      </c>
      <c r="I11" s="375">
        <v>90.3</v>
      </c>
      <c r="J11" s="375">
        <v>104.1</v>
      </c>
      <c r="K11" s="375">
        <v>140.4</v>
      </c>
      <c r="L11" s="375">
        <v>126.6</v>
      </c>
      <c r="M11" s="375">
        <v>45.6</v>
      </c>
      <c r="N11" s="374">
        <v>105.89700000000001</v>
      </c>
      <c r="O11" s="375">
        <v>34.700000000000003</v>
      </c>
      <c r="P11" s="375">
        <v>6</v>
      </c>
      <c r="Q11" s="375">
        <v>3</v>
      </c>
      <c r="R11" s="375">
        <v>1.5</v>
      </c>
      <c r="S11" s="375">
        <v>8.6999999999999993</v>
      </c>
      <c r="T11" s="375">
        <v>46</v>
      </c>
      <c r="U11" s="375">
        <v>71.2</v>
      </c>
      <c r="V11" s="375">
        <v>68.2</v>
      </c>
      <c r="W11" s="375">
        <v>21.5</v>
      </c>
      <c r="X11" s="375">
        <v>22.823999999999998</v>
      </c>
      <c r="Y11" s="375">
        <v>10.5</v>
      </c>
      <c r="Z11" s="81">
        <v>17</v>
      </c>
      <c r="AA11" s="14">
        <v>22</v>
      </c>
      <c r="AB11" s="14">
        <v>3</v>
      </c>
      <c r="AC11" s="14">
        <v>10</v>
      </c>
      <c r="AD11" s="14">
        <v>2</v>
      </c>
      <c r="AE11" s="14">
        <v>10</v>
      </c>
      <c r="AF11" s="14">
        <v>40</v>
      </c>
      <c r="AG11" s="434">
        <v>62</v>
      </c>
      <c r="AH11" s="434">
        <v>79</v>
      </c>
      <c r="AI11" s="434">
        <v>75</v>
      </c>
      <c r="AJ11" s="434">
        <v>62</v>
      </c>
      <c r="AK11" s="434">
        <v>80</v>
      </c>
      <c r="AL11" s="648">
        <v>45</v>
      </c>
      <c r="AM11" s="434">
        <v>11</v>
      </c>
      <c r="AN11" s="332">
        <f t="shared" si="4"/>
        <v>-0.5</v>
      </c>
    </row>
    <row r="12" spans="1:41" x14ac:dyDescent="0.3">
      <c r="A12" s="69" t="s">
        <v>33</v>
      </c>
      <c r="B12" s="374">
        <v>13.5</v>
      </c>
      <c r="C12" s="375">
        <v>16.95</v>
      </c>
      <c r="D12" s="375">
        <v>21.45</v>
      </c>
      <c r="E12" s="375">
        <v>20.13</v>
      </c>
      <c r="F12" s="375">
        <v>61.5</v>
      </c>
      <c r="G12" s="375">
        <v>79.7</v>
      </c>
      <c r="H12" s="375">
        <v>93.3</v>
      </c>
      <c r="I12" s="375">
        <v>69.91</v>
      </c>
      <c r="J12" s="375">
        <v>60.58</v>
      </c>
      <c r="K12" s="375">
        <v>47.46</v>
      </c>
      <c r="L12" s="375">
        <v>53.97</v>
      </c>
      <c r="M12" s="375">
        <v>38.43</v>
      </c>
      <c r="N12" s="374">
        <v>9.7199999999999989</v>
      </c>
      <c r="O12" s="375">
        <v>15.700000000000001</v>
      </c>
      <c r="P12" s="375">
        <v>9.14</v>
      </c>
      <c r="Q12" s="375">
        <v>0.70000000000000018</v>
      </c>
      <c r="R12" s="375">
        <v>9.3699999999999974</v>
      </c>
      <c r="S12" s="375">
        <v>16.110000000000003</v>
      </c>
      <c r="T12" s="375">
        <v>26.04</v>
      </c>
      <c r="U12" s="375">
        <v>16.100000000000001</v>
      </c>
      <c r="V12" s="375">
        <v>10.375999999999994</v>
      </c>
      <c r="W12" s="375">
        <v>0</v>
      </c>
      <c r="X12" s="375">
        <v>0</v>
      </c>
      <c r="Y12" s="375">
        <v>0</v>
      </c>
      <c r="Z12" s="81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434">
        <v>0</v>
      </c>
      <c r="AH12" s="434">
        <v>0</v>
      </c>
      <c r="AI12" s="434">
        <v>0</v>
      </c>
      <c r="AJ12" s="434">
        <v>0</v>
      </c>
      <c r="AK12" s="434">
        <v>0</v>
      </c>
      <c r="AL12" s="648">
        <v>0</v>
      </c>
      <c r="AM12" s="434">
        <v>0</v>
      </c>
      <c r="AN12" s="332" t="str">
        <f t="shared" si="4"/>
        <v>-</v>
      </c>
    </row>
    <row r="13" spans="1:41" x14ac:dyDescent="0.3">
      <c r="A13" s="92" t="s">
        <v>53</v>
      </c>
      <c r="B13" s="374">
        <v>11.05</v>
      </c>
      <c r="C13" s="375">
        <v>13.5</v>
      </c>
      <c r="D13" s="375">
        <v>10.050000000000001</v>
      </c>
      <c r="E13" s="375">
        <v>21.4</v>
      </c>
      <c r="F13" s="375">
        <v>0</v>
      </c>
      <c r="G13" s="375">
        <v>0</v>
      </c>
      <c r="H13" s="375">
        <v>0</v>
      </c>
      <c r="I13" s="375">
        <v>0</v>
      </c>
      <c r="J13" s="375">
        <v>0</v>
      </c>
      <c r="K13" s="375">
        <v>0</v>
      </c>
      <c r="L13" s="375">
        <v>0</v>
      </c>
      <c r="M13" s="375">
        <v>0</v>
      </c>
      <c r="N13" s="374">
        <v>0</v>
      </c>
      <c r="O13" s="375">
        <v>0</v>
      </c>
      <c r="P13" s="375">
        <v>0</v>
      </c>
      <c r="Q13" s="375">
        <v>0</v>
      </c>
      <c r="R13" s="375">
        <v>0.73000000000000009</v>
      </c>
      <c r="S13" s="375">
        <v>0</v>
      </c>
      <c r="T13" s="375">
        <v>0</v>
      </c>
      <c r="U13" s="375">
        <v>0</v>
      </c>
      <c r="V13" s="375">
        <v>0</v>
      </c>
      <c r="W13" s="375">
        <v>0</v>
      </c>
      <c r="X13" s="375">
        <v>0</v>
      </c>
      <c r="Y13" s="375">
        <v>0</v>
      </c>
      <c r="Z13" s="97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434">
        <v>0</v>
      </c>
      <c r="AH13" s="434">
        <v>0</v>
      </c>
      <c r="AI13" s="434">
        <v>0</v>
      </c>
      <c r="AJ13" s="434">
        <v>6</v>
      </c>
      <c r="AK13" s="434">
        <v>0</v>
      </c>
      <c r="AL13" s="648">
        <v>0</v>
      </c>
      <c r="AM13" s="434">
        <v>0</v>
      </c>
      <c r="AN13" s="332" t="str">
        <f t="shared" si="4"/>
        <v>-</v>
      </c>
    </row>
    <row r="14" spans="1:41" s="169" customFormat="1" x14ac:dyDescent="0.3">
      <c r="A14" s="92" t="s">
        <v>54</v>
      </c>
      <c r="B14" s="374">
        <v>37.479999999999997</v>
      </c>
      <c r="C14" s="375">
        <v>6</v>
      </c>
      <c r="D14" s="375">
        <v>11.41</v>
      </c>
      <c r="E14" s="375">
        <v>9.43</v>
      </c>
      <c r="F14" s="375">
        <v>10.78</v>
      </c>
      <c r="G14" s="375">
        <v>4.92</v>
      </c>
      <c r="H14" s="375">
        <v>3.28</v>
      </c>
      <c r="I14" s="375">
        <v>7.76</v>
      </c>
      <c r="J14" s="375">
        <v>4.8</v>
      </c>
      <c r="K14" s="375">
        <v>5.6</v>
      </c>
      <c r="L14" s="375">
        <v>2.8</v>
      </c>
      <c r="M14" s="375">
        <v>6.4</v>
      </c>
      <c r="N14" s="374">
        <v>6.6800000000000006</v>
      </c>
      <c r="O14" s="375">
        <v>10.759999999999998</v>
      </c>
      <c r="P14" s="375">
        <v>7.2</v>
      </c>
      <c r="Q14" s="375">
        <v>0</v>
      </c>
      <c r="R14" s="375">
        <v>1.51</v>
      </c>
      <c r="S14" s="375">
        <v>11.379999999999999</v>
      </c>
      <c r="T14" s="375">
        <v>24.13</v>
      </c>
      <c r="U14" s="375">
        <v>31.54</v>
      </c>
      <c r="V14" s="375">
        <v>24.369999999999994</v>
      </c>
      <c r="W14" s="375">
        <v>6.68</v>
      </c>
      <c r="X14" s="375">
        <v>5.52</v>
      </c>
      <c r="Y14" s="375">
        <v>0</v>
      </c>
      <c r="Z14" s="97">
        <v>54</v>
      </c>
      <c r="AA14" s="14">
        <v>0</v>
      </c>
      <c r="AB14" s="14">
        <v>0</v>
      </c>
      <c r="AC14" s="14">
        <v>0</v>
      </c>
      <c r="AD14" s="14">
        <v>4</v>
      </c>
      <c r="AE14" s="14">
        <v>10</v>
      </c>
      <c r="AF14" s="14">
        <v>21</v>
      </c>
      <c r="AG14" s="434">
        <v>17</v>
      </c>
      <c r="AH14" s="434">
        <v>5</v>
      </c>
      <c r="AI14" s="434">
        <v>13</v>
      </c>
      <c r="AJ14" s="434">
        <v>13</v>
      </c>
      <c r="AK14" s="434">
        <v>7</v>
      </c>
      <c r="AL14" s="648">
        <v>15</v>
      </c>
      <c r="AM14" s="434">
        <v>15</v>
      </c>
      <c r="AN14" s="332" t="str">
        <f t="shared" si="4"/>
        <v>-</v>
      </c>
      <c r="AO14"/>
    </row>
    <row r="15" spans="1:41" x14ac:dyDescent="0.3">
      <c r="A15" s="69" t="s">
        <v>34</v>
      </c>
      <c r="B15" s="374">
        <v>701.78</v>
      </c>
      <c r="C15" s="375">
        <v>867.8</v>
      </c>
      <c r="D15" s="375">
        <v>701.91</v>
      </c>
      <c r="E15" s="375">
        <v>299.39999999999998</v>
      </c>
      <c r="F15" s="375">
        <v>442.52</v>
      </c>
      <c r="G15" s="375">
        <v>1081.04</v>
      </c>
      <c r="H15" s="375">
        <v>1583.36</v>
      </c>
      <c r="I15" s="375">
        <v>1741.88</v>
      </c>
      <c r="J15" s="375">
        <v>1106.23</v>
      </c>
      <c r="K15" s="375">
        <v>1575.55</v>
      </c>
      <c r="L15" s="375">
        <v>493.85</v>
      </c>
      <c r="M15" s="375">
        <v>169.83</v>
      </c>
      <c r="N15" s="374">
        <v>938.88900000000012</v>
      </c>
      <c r="O15" s="375">
        <v>957.63699999999994</v>
      </c>
      <c r="P15" s="375">
        <v>696.23699999999997</v>
      </c>
      <c r="Q15" s="375">
        <v>87.2</v>
      </c>
      <c r="R15" s="375">
        <v>399.399</v>
      </c>
      <c r="S15" s="375">
        <v>839.84800000000007</v>
      </c>
      <c r="T15" s="375">
        <v>944.63900000000024</v>
      </c>
      <c r="U15" s="375">
        <v>1372.2860000000003</v>
      </c>
      <c r="V15" s="375">
        <v>1359.9440000000002</v>
      </c>
      <c r="W15" s="375">
        <v>783.18099999999993</v>
      </c>
      <c r="X15" s="375">
        <v>702.48300000000006</v>
      </c>
      <c r="Y15" s="375">
        <v>644.2299999999999</v>
      </c>
      <c r="Z15" s="81">
        <v>884</v>
      </c>
      <c r="AA15" s="14">
        <v>1230</v>
      </c>
      <c r="AB15" s="14">
        <v>918</v>
      </c>
      <c r="AC15" s="14">
        <v>661</v>
      </c>
      <c r="AD15" s="14">
        <v>815</v>
      </c>
      <c r="AE15" s="14">
        <v>1082</v>
      </c>
      <c r="AF15" s="14">
        <v>858</v>
      </c>
      <c r="AG15" s="434">
        <v>342</v>
      </c>
      <c r="AH15" s="434">
        <v>1357</v>
      </c>
      <c r="AI15" s="434">
        <v>416</v>
      </c>
      <c r="AJ15" s="434">
        <v>702</v>
      </c>
      <c r="AK15" s="434">
        <v>1374</v>
      </c>
      <c r="AL15" s="648">
        <v>1831</v>
      </c>
      <c r="AM15" s="434">
        <v>1098</v>
      </c>
      <c r="AN15" s="332">
        <f t="shared" si="4"/>
        <v>-0.10731707317073169</v>
      </c>
    </row>
    <row r="16" spans="1:41" x14ac:dyDescent="0.3">
      <c r="A16" s="69" t="s">
        <v>42</v>
      </c>
      <c r="B16" s="374">
        <v>232.4</v>
      </c>
      <c r="C16" s="375">
        <v>203.18</v>
      </c>
      <c r="D16" s="375">
        <v>243.27</v>
      </c>
      <c r="E16" s="375">
        <v>250.7</v>
      </c>
      <c r="F16" s="375">
        <v>264</v>
      </c>
      <c r="G16" s="375">
        <v>204.25</v>
      </c>
      <c r="H16" s="375">
        <v>288.73</v>
      </c>
      <c r="I16" s="375">
        <v>236.09</v>
      </c>
      <c r="J16" s="375">
        <v>230.29</v>
      </c>
      <c r="K16" s="375">
        <v>241.43</v>
      </c>
      <c r="L16" s="375">
        <v>208.79</v>
      </c>
      <c r="M16" s="375">
        <v>258.06</v>
      </c>
      <c r="N16" s="374">
        <v>258.07</v>
      </c>
      <c r="O16" s="375">
        <v>357.13199999999995</v>
      </c>
      <c r="P16" s="375">
        <v>150.77500000000001</v>
      </c>
      <c r="Q16" s="375">
        <v>26.680000000000003</v>
      </c>
      <c r="R16" s="375">
        <v>48.139999999999993</v>
      </c>
      <c r="S16" s="375">
        <v>94.159999999999968</v>
      </c>
      <c r="T16" s="375">
        <v>143.60400000000001</v>
      </c>
      <c r="U16" s="375">
        <v>133.62</v>
      </c>
      <c r="V16" s="375">
        <v>141.86000000000001</v>
      </c>
      <c r="W16" s="375">
        <v>146.85</v>
      </c>
      <c r="X16" s="375">
        <v>170.29000000000002</v>
      </c>
      <c r="Y16" s="375">
        <v>194.10999999999999</v>
      </c>
      <c r="Z16" s="81">
        <v>203</v>
      </c>
      <c r="AA16" s="14">
        <v>138</v>
      </c>
      <c r="AB16" s="14">
        <v>179</v>
      </c>
      <c r="AC16" s="14">
        <v>151</v>
      </c>
      <c r="AD16" s="14">
        <v>152</v>
      </c>
      <c r="AE16" s="14">
        <v>144</v>
      </c>
      <c r="AF16" s="14">
        <v>148</v>
      </c>
      <c r="AG16" s="434">
        <v>150</v>
      </c>
      <c r="AH16" s="434">
        <v>122</v>
      </c>
      <c r="AI16" s="434">
        <v>138</v>
      </c>
      <c r="AJ16" s="434">
        <v>157</v>
      </c>
      <c r="AK16" s="434">
        <v>170</v>
      </c>
      <c r="AL16" s="648">
        <v>157</v>
      </c>
      <c r="AM16" s="434">
        <v>153</v>
      </c>
      <c r="AN16" s="332">
        <f t="shared" si="4"/>
        <v>0.10869565217391308</v>
      </c>
    </row>
    <row r="17" spans="1:40" x14ac:dyDescent="0.3">
      <c r="A17" s="69" t="s">
        <v>48</v>
      </c>
      <c r="B17" s="374">
        <v>153.30000000000001</v>
      </c>
      <c r="C17" s="375">
        <v>197.34</v>
      </c>
      <c r="D17" s="375">
        <v>221.9</v>
      </c>
      <c r="E17" s="375">
        <v>378.81</v>
      </c>
      <c r="F17" s="375">
        <v>459.87</v>
      </c>
      <c r="G17" s="375">
        <v>451.84</v>
      </c>
      <c r="H17" s="375">
        <v>243.82</v>
      </c>
      <c r="I17" s="375">
        <v>421.96</v>
      </c>
      <c r="J17" s="375">
        <v>732.1</v>
      </c>
      <c r="K17" s="375">
        <v>437</v>
      </c>
      <c r="L17" s="375">
        <v>308.39999999999998</v>
      </c>
      <c r="M17" s="375">
        <v>310.88</v>
      </c>
      <c r="N17" s="374">
        <v>404.97900000000004</v>
      </c>
      <c r="O17" s="375">
        <v>380.327</v>
      </c>
      <c r="P17" s="375">
        <v>237.553</v>
      </c>
      <c r="Q17" s="375">
        <v>58.5</v>
      </c>
      <c r="R17" s="375">
        <v>251.31199999999998</v>
      </c>
      <c r="S17" s="375">
        <v>344.91800000000001</v>
      </c>
      <c r="T17" s="375">
        <v>284.21600000000001</v>
      </c>
      <c r="U17" s="375">
        <v>587.43200000000002</v>
      </c>
      <c r="V17" s="375">
        <v>507.90799999999996</v>
      </c>
      <c r="W17" s="375">
        <v>404.72399999999999</v>
      </c>
      <c r="X17" s="375">
        <v>357.83800000000002</v>
      </c>
      <c r="Y17" s="375">
        <v>208.15200000000002</v>
      </c>
      <c r="Z17" s="81">
        <v>250</v>
      </c>
      <c r="AA17" s="14">
        <v>357</v>
      </c>
      <c r="AB17" s="14">
        <v>400</v>
      </c>
      <c r="AC17" s="14">
        <v>636</v>
      </c>
      <c r="AD17" s="14">
        <v>627</v>
      </c>
      <c r="AE17" s="14">
        <v>390</v>
      </c>
      <c r="AF17" s="14">
        <v>533</v>
      </c>
      <c r="AG17" s="434">
        <v>457</v>
      </c>
      <c r="AH17" s="434">
        <v>234</v>
      </c>
      <c r="AI17" s="434">
        <v>252</v>
      </c>
      <c r="AJ17" s="434">
        <v>169</v>
      </c>
      <c r="AK17" s="434">
        <v>260</v>
      </c>
      <c r="AL17" s="648">
        <v>284</v>
      </c>
      <c r="AM17" s="434">
        <v>286</v>
      </c>
      <c r="AN17" s="332">
        <f t="shared" si="4"/>
        <v>-0.19887955182072825</v>
      </c>
    </row>
    <row r="18" spans="1:40" x14ac:dyDescent="0.3">
      <c r="A18" s="69" t="s">
        <v>55</v>
      </c>
      <c r="B18" s="374">
        <v>39.700000000000003</v>
      </c>
      <c r="C18" s="375">
        <v>35.25</v>
      </c>
      <c r="D18" s="375">
        <v>49.9</v>
      </c>
      <c r="E18" s="375">
        <v>1</v>
      </c>
      <c r="F18" s="375">
        <v>0</v>
      </c>
      <c r="G18" s="375">
        <v>0</v>
      </c>
      <c r="H18" s="375">
        <v>0</v>
      </c>
      <c r="I18" s="375">
        <v>0</v>
      </c>
      <c r="J18" s="375">
        <v>1</v>
      </c>
      <c r="K18" s="375">
        <v>0</v>
      </c>
      <c r="L18" s="375">
        <v>3.8</v>
      </c>
      <c r="M18" s="375">
        <v>24.7</v>
      </c>
      <c r="N18" s="374">
        <v>0</v>
      </c>
      <c r="O18" s="375">
        <v>2</v>
      </c>
      <c r="P18" s="375">
        <v>0</v>
      </c>
      <c r="Q18" s="375">
        <v>0</v>
      </c>
      <c r="R18" s="375">
        <v>0</v>
      </c>
      <c r="S18" s="375">
        <v>0</v>
      </c>
      <c r="T18" s="375">
        <v>1</v>
      </c>
      <c r="U18" s="375">
        <v>0</v>
      </c>
      <c r="V18" s="375">
        <v>0</v>
      </c>
      <c r="W18" s="375">
        <v>0</v>
      </c>
      <c r="X18" s="375">
        <v>0</v>
      </c>
      <c r="Y18" s="375">
        <v>0</v>
      </c>
      <c r="Z18" s="81">
        <v>0</v>
      </c>
      <c r="AA18" s="14">
        <v>0</v>
      </c>
      <c r="AB18" s="14">
        <v>0</v>
      </c>
      <c r="AC18" s="14">
        <v>0</v>
      </c>
      <c r="AD18" s="14">
        <v>1</v>
      </c>
      <c r="AE18" s="14">
        <v>0</v>
      </c>
      <c r="AF18" s="14">
        <v>0</v>
      </c>
      <c r="AG18" s="434">
        <v>15</v>
      </c>
      <c r="AH18" s="434">
        <v>4</v>
      </c>
      <c r="AI18" s="434">
        <v>0</v>
      </c>
      <c r="AJ18" s="434">
        <v>5</v>
      </c>
      <c r="AK18" s="434">
        <v>0</v>
      </c>
      <c r="AL18" s="648">
        <v>0</v>
      </c>
      <c r="AM18" s="434">
        <v>0</v>
      </c>
      <c r="AN18" s="332" t="str">
        <f t="shared" si="4"/>
        <v>-</v>
      </c>
    </row>
    <row r="19" spans="1:40" x14ac:dyDescent="0.3">
      <c r="A19" s="69" t="s">
        <v>43</v>
      </c>
      <c r="B19" s="374">
        <v>315.60000000000002</v>
      </c>
      <c r="C19" s="375">
        <v>232.3</v>
      </c>
      <c r="D19" s="375">
        <v>352.3</v>
      </c>
      <c r="E19" s="375">
        <v>457.5</v>
      </c>
      <c r="F19" s="375">
        <v>448.99</v>
      </c>
      <c r="G19" s="375">
        <v>438.9</v>
      </c>
      <c r="H19" s="375">
        <v>531.15</v>
      </c>
      <c r="I19" s="375">
        <v>584.63</v>
      </c>
      <c r="J19" s="375">
        <v>340.3</v>
      </c>
      <c r="K19" s="375">
        <v>179.4</v>
      </c>
      <c r="L19" s="375">
        <v>72</v>
      </c>
      <c r="M19" s="375">
        <v>117.2</v>
      </c>
      <c r="N19" s="374">
        <v>26</v>
      </c>
      <c r="O19" s="375">
        <v>40.5</v>
      </c>
      <c r="P19" s="375">
        <v>63.1</v>
      </c>
      <c r="Q19" s="375">
        <v>5.5</v>
      </c>
      <c r="R19" s="375">
        <v>105.896</v>
      </c>
      <c r="S19" s="375">
        <v>238.70400000000004</v>
      </c>
      <c r="T19" s="375">
        <v>406.75599999999997</v>
      </c>
      <c r="U19" s="375">
        <v>443.92800000000011</v>
      </c>
      <c r="V19" s="375">
        <v>248.88</v>
      </c>
      <c r="W19" s="375">
        <v>114.759</v>
      </c>
      <c r="X19" s="375">
        <v>182.05599999999998</v>
      </c>
      <c r="Y19" s="375">
        <v>118.24700000000001</v>
      </c>
      <c r="Z19" s="81">
        <v>166</v>
      </c>
      <c r="AA19" s="14">
        <v>108</v>
      </c>
      <c r="AB19" s="14">
        <v>325</v>
      </c>
      <c r="AC19" s="14">
        <v>330</v>
      </c>
      <c r="AD19" s="14">
        <v>279</v>
      </c>
      <c r="AE19" s="14">
        <v>382</v>
      </c>
      <c r="AF19" s="14">
        <v>455</v>
      </c>
      <c r="AG19" s="434">
        <v>517</v>
      </c>
      <c r="AH19" s="434">
        <v>322</v>
      </c>
      <c r="AI19" s="434">
        <v>221</v>
      </c>
      <c r="AJ19" s="434">
        <v>313</v>
      </c>
      <c r="AK19" s="434">
        <v>362</v>
      </c>
      <c r="AL19" s="648">
        <v>240</v>
      </c>
      <c r="AM19" s="434">
        <v>285</v>
      </c>
      <c r="AN19" s="332">
        <f t="shared" si="4"/>
        <v>1.6388888888888888</v>
      </c>
    </row>
    <row r="20" spans="1:40" x14ac:dyDescent="0.3">
      <c r="A20" s="69" t="s">
        <v>45</v>
      </c>
      <c r="B20" s="374">
        <v>1096.5999999999999</v>
      </c>
      <c r="C20" s="375">
        <v>847.2</v>
      </c>
      <c r="D20" s="375">
        <v>724.91</v>
      </c>
      <c r="E20" s="375">
        <v>267.70999999999998</v>
      </c>
      <c r="F20" s="375">
        <v>0</v>
      </c>
      <c r="G20" s="375">
        <v>0</v>
      </c>
      <c r="H20" s="375">
        <v>0</v>
      </c>
      <c r="I20" s="375">
        <v>0</v>
      </c>
      <c r="J20" s="375">
        <v>0</v>
      </c>
      <c r="K20" s="375">
        <v>499.42</v>
      </c>
      <c r="L20" s="375">
        <v>824.5</v>
      </c>
      <c r="M20" s="375">
        <v>1464.21</v>
      </c>
      <c r="N20" s="374">
        <v>1450.1890000000001</v>
      </c>
      <c r="O20" s="375">
        <v>1195.652</v>
      </c>
      <c r="P20" s="375">
        <v>577.57199999999989</v>
      </c>
      <c r="Q20" s="375">
        <v>18.399999999999999</v>
      </c>
      <c r="R20" s="375">
        <v>0</v>
      </c>
      <c r="S20" s="375">
        <v>0</v>
      </c>
      <c r="T20" s="375">
        <v>35.4</v>
      </c>
      <c r="U20" s="375">
        <v>23.39</v>
      </c>
      <c r="V20" s="375">
        <v>102.85</v>
      </c>
      <c r="W20" s="375">
        <v>579.73399999999992</v>
      </c>
      <c r="X20" s="375">
        <v>747.23</v>
      </c>
      <c r="Y20" s="375">
        <v>1152.028</v>
      </c>
      <c r="Z20" s="81">
        <v>1490</v>
      </c>
      <c r="AA20" s="14">
        <v>884</v>
      </c>
      <c r="AB20" s="14">
        <v>753</v>
      </c>
      <c r="AC20" s="14">
        <v>223</v>
      </c>
      <c r="AD20" s="14">
        <v>0</v>
      </c>
      <c r="AE20" s="14">
        <v>0</v>
      </c>
      <c r="AF20" s="14">
        <v>0</v>
      </c>
      <c r="AG20" s="434">
        <v>0</v>
      </c>
      <c r="AH20" s="434">
        <v>0</v>
      </c>
      <c r="AI20" s="434">
        <v>677</v>
      </c>
      <c r="AJ20" s="434">
        <v>590</v>
      </c>
      <c r="AK20" s="434">
        <v>870</v>
      </c>
      <c r="AL20" s="648">
        <v>1244</v>
      </c>
      <c r="AM20" s="434">
        <v>936</v>
      </c>
      <c r="AN20" s="332">
        <f t="shared" si="4"/>
        <v>5.8823529411764719E-2</v>
      </c>
    </row>
    <row r="21" spans="1:40" x14ac:dyDescent="0.3">
      <c r="A21" s="92" t="s">
        <v>36</v>
      </c>
      <c r="B21" s="374">
        <v>654.32000000000005</v>
      </c>
      <c r="C21" s="375">
        <v>655.67</v>
      </c>
      <c r="D21" s="375">
        <v>793.48</v>
      </c>
      <c r="E21" s="375">
        <v>802.72</v>
      </c>
      <c r="F21" s="375">
        <v>1289.8</v>
      </c>
      <c r="G21" s="375">
        <v>1068.96</v>
      </c>
      <c r="H21" s="375">
        <v>1465.39</v>
      </c>
      <c r="I21" s="375">
        <v>1473.58</v>
      </c>
      <c r="J21" s="375">
        <v>1291.32</v>
      </c>
      <c r="K21" s="375">
        <v>1221.69</v>
      </c>
      <c r="L21" s="375">
        <v>1233.7</v>
      </c>
      <c r="M21" s="375">
        <v>1142.42</v>
      </c>
      <c r="N21" s="374">
        <v>1439.104</v>
      </c>
      <c r="O21" s="375">
        <v>1480.6010000000001</v>
      </c>
      <c r="P21" s="375">
        <v>927.21199999999999</v>
      </c>
      <c r="Q21" s="375">
        <v>83.7</v>
      </c>
      <c r="R21" s="375">
        <v>160.14800000000002</v>
      </c>
      <c r="S21" s="375">
        <v>495.38000000000005</v>
      </c>
      <c r="T21" s="375">
        <v>1133.7180000000003</v>
      </c>
      <c r="U21" s="375">
        <v>989.24900000000002</v>
      </c>
      <c r="V21" s="375">
        <v>1027.4569999999999</v>
      </c>
      <c r="W21" s="375">
        <v>1179.527</v>
      </c>
      <c r="X21" s="375">
        <v>1090.6699999999998</v>
      </c>
      <c r="Y21" s="375">
        <v>1321.6920000000002</v>
      </c>
      <c r="Z21" s="97">
        <v>1125</v>
      </c>
      <c r="AA21" s="14">
        <v>1017</v>
      </c>
      <c r="AB21" s="14">
        <v>1322</v>
      </c>
      <c r="AC21" s="14">
        <v>1391</v>
      </c>
      <c r="AD21" s="14">
        <v>1302</v>
      </c>
      <c r="AE21" s="14">
        <v>1343</v>
      </c>
      <c r="AF21" s="14">
        <v>1461</v>
      </c>
      <c r="AG21" s="434">
        <v>1533</v>
      </c>
      <c r="AH21" s="434">
        <v>1546</v>
      </c>
      <c r="AI21" s="434">
        <v>1760</v>
      </c>
      <c r="AJ21" s="434">
        <v>1715</v>
      </c>
      <c r="AK21" s="434">
        <v>1862</v>
      </c>
      <c r="AL21" s="648">
        <v>1737</v>
      </c>
      <c r="AM21" s="434">
        <v>1496</v>
      </c>
      <c r="AN21" s="332">
        <f t="shared" si="4"/>
        <v>0.47099311701081614</v>
      </c>
    </row>
    <row r="22" spans="1:40" x14ac:dyDescent="0.3">
      <c r="A22" s="93" t="s">
        <v>72</v>
      </c>
      <c r="B22" s="376">
        <v>1809.1400000000012</v>
      </c>
      <c r="C22" s="377">
        <v>1772.37</v>
      </c>
      <c r="D22" s="377">
        <v>1804.9099999999999</v>
      </c>
      <c r="E22" s="377">
        <v>1934.5900000000001</v>
      </c>
      <c r="F22" s="377">
        <v>1803.1999999999998</v>
      </c>
      <c r="G22" s="377">
        <v>1823.8899999999994</v>
      </c>
      <c r="H22" s="377">
        <v>1598.8599999999997</v>
      </c>
      <c r="I22" s="377">
        <v>1801.3099999999995</v>
      </c>
      <c r="J22" s="377">
        <v>1468.8900000000003</v>
      </c>
      <c r="K22" s="377">
        <v>1370.4199999999992</v>
      </c>
      <c r="L22" s="377">
        <v>1209.8899999999994</v>
      </c>
      <c r="M22" s="377">
        <v>1078.1000000000013</v>
      </c>
      <c r="N22" s="376">
        <v>844.65100000000075</v>
      </c>
      <c r="O22" s="377">
        <v>988.03099999999904</v>
      </c>
      <c r="P22" s="377">
        <v>838.10299999999825</v>
      </c>
      <c r="Q22" s="377">
        <v>157.78199999999993</v>
      </c>
      <c r="R22" s="377">
        <v>602.56300000000056</v>
      </c>
      <c r="S22" s="377">
        <v>858.35699999999906</v>
      </c>
      <c r="T22" s="377">
        <v>1449.4589999999989</v>
      </c>
      <c r="U22" s="377">
        <v>1432.5159999999996</v>
      </c>
      <c r="V22" s="377">
        <v>1440.3330000000005</v>
      </c>
      <c r="W22" s="377">
        <v>1445.3780000000015</v>
      </c>
      <c r="X22" s="377">
        <v>1536.2659999999996</v>
      </c>
      <c r="Y22" s="377">
        <v>1718.2859999999991</v>
      </c>
      <c r="Z22" s="98">
        <v>1377</v>
      </c>
      <c r="AA22" s="99">
        <v>1143</v>
      </c>
      <c r="AB22" s="99">
        <v>1363</v>
      </c>
      <c r="AC22" s="99">
        <v>1303</v>
      </c>
      <c r="AD22" s="99">
        <v>1567</v>
      </c>
      <c r="AE22" s="99">
        <v>1558</v>
      </c>
      <c r="AF22" s="99">
        <v>1747</v>
      </c>
      <c r="AG22" s="601">
        <v>1927</v>
      </c>
      <c r="AH22" s="601">
        <v>1668</v>
      </c>
      <c r="AI22" s="601">
        <v>1807</v>
      </c>
      <c r="AJ22" s="601">
        <v>1974</v>
      </c>
      <c r="AK22" s="601">
        <v>1650</v>
      </c>
      <c r="AL22" s="649">
        <v>1330</v>
      </c>
      <c r="AM22" s="601">
        <v>1412</v>
      </c>
      <c r="AN22" s="537">
        <f t="shared" si="4"/>
        <v>0.23534558180227472</v>
      </c>
    </row>
    <row r="23" spans="1:40" x14ac:dyDescent="0.3">
      <c r="A23" s="1" t="s">
        <v>23</v>
      </c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305"/>
      <c r="AJ23" s="305"/>
      <c r="AK23" s="305"/>
      <c r="AL23" s="305"/>
      <c r="AM23" s="305"/>
    </row>
    <row r="24" spans="1:40" x14ac:dyDescent="0.3">
      <c r="A24" s="281" t="s">
        <v>128</v>
      </c>
      <c r="R24" s="276"/>
      <c r="S24" s="276"/>
      <c r="T24" s="276"/>
      <c r="V24" s="276"/>
      <c r="AH24" s="123"/>
      <c r="AI24" s="123"/>
      <c r="AJ24" s="123"/>
      <c r="AK24" s="123"/>
      <c r="AL24" s="123"/>
      <c r="AM24" s="123"/>
    </row>
    <row r="25" spans="1:40" x14ac:dyDescent="0.3">
      <c r="A25" s="281" t="s">
        <v>198</v>
      </c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R25" s="276"/>
      <c r="S25" s="276"/>
      <c r="T25" s="276"/>
      <c r="V25" s="276"/>
      <c r="AJ25" s="123"/>
      <c r="AK25" s="123"/>
      <c r="AL25" s="123"/>
      <c r="AM25" s="123"/>
    </row>
    <row r="26" spans="1:40" x14ac:dyDescent="0.3">
      <c r="I26"/>
      <c r="J26"/>
      <c r="K26"/>
      <c r="R26" s="276"/>
      <c r="S26" s="276"/>
      <c r="T26" s="276"/>
      <c r="V26" s="276"/>
    </row>
    <row r="27" spans="1:40" x14ac:dyDescent="0.3">
      <c r="I27"/>
      <c r="J27" s="276"/>
      <c r="K27" s="276"/>
      <c r="L27" s="276"/>
      <c r="M27" s="276"/>
      <c r="R27" s="276"/>
      <c r="S27" s="276"/>
      <c r="T27" s="276"/>
      <c r="V27" s="276"/>
    </row>
    <row r="28" spans="1:40" x14ac:dyDescent="0.3">
      <c r="I28"/>
      <c r="J28" s="276"/>
      <c r="K28" s="276"/>
      <c r="L28" s="276"/>
      <c r="M28" s="276"/>
      <c r="R28" s="276"/>
      <c r="S28" s="276"/>
      <c r="T28" s="276"/>
      <c r="V28" s="276"/>
    </row>
    <row r="29" spans="1:40" x14ac:dyDescent="0.3">
      <c r="I29"/>
      <c r="J29" s="276"/>
      <c r="K29" s="276"/>
      <c r="L29" s="276"/>
      <c r="M29" s="276"/>
      <c r="P29"/>
      <c r="Q29"/>
      <c r="R29" s="276"/>
      <c r="S29" s="276"/>
      <c r="T29" s="276"/>
      <c r="V29" s="276"/>
    </row>
    <row r="30" spans="1:40" x14ac:dyDescent="0.3">
      <c r="I30"/>
      <c r="J30" s="276"/>
      <c r="K30" s="276"/>
      <c r="L30" s="276"/>
      <c r="M30" s="276"/>
      <c r="P30"/>
      <c r="Q30"/>
      <c r="R30" s="276"/>
      <c r="S30" s="276"/>
      <c r="T30" s="276"/>
      <c r="V30" s="276"/>
    </row>
    <row r="31" spans="1:40" x14ac:dyDescent="0.3">
      <c r="I31"/>
      <c r="J31" s="276"/>
      <c r="K31" s="276"/>
      <c r="L31" s="276"/>
      <c r="M31" s="276"/>
      <c r="P31"/>
      <c r="Q31"/>
      <c r="R31" s="276"/>
      <c r="S31" s="276"/>
      <c r="T31" s="276"/>
      <c r="V31" s="276"/>
    </row>
    <row r="32" spans="1:40" x14ac:dyDescent="0.3">
      <c r="I32"/>
      <c r="J32" s="276"/>
      <c r="K32" s="276"/>
      <c r="L32" s="276"/>
      <c r="M32" s="276"/>
      <c r="P32"/>
      <c r="Q32"/>
      <c r="R32" s="276"/>
      <c r="S32" s="276"/>
      <c r="T32" s="276"/>
      <c r="V32" s="276"/>
    </row>
    <row r="33" spans="9:22" x14ac:dyDescent="0.3">
      <c r="I33"/>
      <c r="J33" s="276"/>
      <c r="K33" s="276"/>
      <c r="L33" s="276"/>
      <c r="M33" s="276"/>
      <c r="P33"/>
      <c r="Q33"/>
      <c r="R33" s="276"/>
      <c r="S33" s="276"/>
      <c r="T33" s="276"/>
      <c r="V33" s="276"/>
    </row>
    <row r="34" spans="9:22" x14ac:dyDescent="0.3">
      <c r="I34"/>
      <c r="J34" s="276"/>
      <c r="K34" s="276"/>
      <c r="L34" s="276"/>
      <c r="M34" s="276"/>
      <c r="P34"/>
      <c r="Q34"/>
      <c r="R34" s="276"/>
      <c r="S34" s="276"/>
      <c r="T34" s="276"/>
      <c r="V34" s="276"/>
    </row>
    <row r="35" spans="9:22" x14ac:dyDescent="0.3">
      <c r="I35"/>
      <c r="J35" s="276"/>
      <c r="K35" s="276"/>
      <c r="L35" s="276"/>
      <c r="M35" s="276"/>
      <c r="P35"/>
      <c r="Q35"/>
      <c r="R35" s="276"/>
      <c r="S35" s="276"/>
      <c r="T35" s="276"/>
      <c r="V35" s="276"/>
    </row>
    <row r="36" spans="9:22" x14ac:dyDescent="0.3">
      <c r="I36"/>
      <c r="J36" s="276"/>
      <c r="K36" s="276"/>
      <c r="L36" s="276"/>
      <c r="M36" s="276"/>
      <c r="P36"/>
      <c r="Q36"/>
      <c r="R36" s="276"/>
      <c r="S36" s="276"/>
      <c r="T36" s="276"/>
      <c r="V36" s="276"/>
    </row>
    <row r="37" spans="9:22" x14ac:dyDescent="0.3">
      <c r="I37"/>
      <c r="J37" s="276"/>
      <c r="K37" s="276"/>
      <c r="L37" s="276"/>
      <c r="M37" s="276"/>
      <c r="P37"/>
      <c r="Q37"/>
      <c r="R37" s="276"/>
      <c r="S37" s="276"/>
      <c r="T37" s="276"/>
      <c r="V37" s="276"/>
    </row>
    <row r="38" spans="9:22" x14ac:dyDescent="0.3">
      <c r="I38"/>
      <c r="J38" s="276"/>
      <c r="K38" s="276"/>
      <c r="L38" s="276"/>
      <c r="M38" s="276"/>
      <c r="P38"/>
      <c r="Q38"/>
      <c r="R38" s="276"/>
      <c r="S38" s="276"/>
      <c r="T38" s="276"/>
      <c r="V38" s="276"/>
    </row>
    <row r="39" spans="9:22" x14ac:dyDescent="0.3">
      <c r="I39"/>
      <c r="J39" s="276"/>
      <c r="K39" s="276"/>
      <c r="L39" s="276"/>
      <c r="M39" s="276"/>
      <c r="P39"/>
      <c r="Q39"/>
      <c r="R39" s="276"/>
      <c r="S39" s="276"/>
      <c r="T39" s="276"/>
      <c r="V39" s="276"/>
    </row>
    <row r="40" spans="9:22" x14ac:dyDescent="0.3">
      <c r="I40"/>
      <c r="J40" s="276"/>
      <c r="K40" s="276"/>
      <c r="L40" s="276"/>
      <c r="M40" s="276"/>
      <c r="P40"/>
      <c r="Q40"/>
      <c r="R40" s="276"/>
      <c r="S40" s="276"/>
      <c r="T40" s="276"/>
      <c r="V40" s="276"/>
    </row>
    <row r="41" spans="9:22" x14ac:dyDescent="0.3">
      <c r="I41"/>
      <c r="J41" s="276"/>
      <c r="K41" s="276"/>
      <c r="L41" s="276"/>
      <c r="M41" s="276"/>
      <c r="P41"/>
      <c r="Q41"/>
      <c r="R41" s="276"/>
      <c r="S41" s="276"/>
      <c r="T41" s="276"/>
      <c r="V41" s="276"/>
    </row>
    <row r="42" spans="9:22" x14ac:dyDescent="0.3">
      <c r="I42"/>
      <c r="J42" s="276"/>
      <c r="K42" s="276"/>
      <c r="L42" s="276"/>
      <c r="M42" s="276"/>
      <c r="P42"/>
      <c r="Q42"/>
      <c r="R42" s="276"/>
      <c r="S42" s="276"/>
      <c r="T42" s="276"/>
      <c r="V42" s="276"/>
    </row>
    <row r="43" spans="9:22" x14ac:dyDescent="0.3">
      <c r="I43"/>
      <c r="J43" s="276"/>
      <c r="K43" s="276"/>
      <c r="L43" s="276"/>
      <c r="M43" s="276"/>
      <c r="P43"/>
      <c r="Q43"/>
      <c r="R43" s="276"/>
      <c r="S43" s="276"/>
      <c r="T43" s="276"/>
      <c r="V43" s="276"/>
    </row>
    <row r="44" spans="9:22" x14ac:dyDescent="0.3">
      <c r="I44"/>
      <c r="J44" s="276"/>
      <c r="K44" s="276"/>
      <c r="L44" s="276"/>
      <c r="M44" s="276"/>
      <c r="P44"/>
      <c r="Q44"/>
      <c r="R44"/>
    </row>
    <row r="45" spans="9:22" x14ac:dyDescent="0.3">
      <c r="I45"/>
      <c r="J45"/>
      <c r="K45"/>
      <c r="P45"/>
      <c r="Q45"/>
      <c r="R45"/>
    </row>
    <row r="46" spans="9:22" x14ac:dyDescent="0.3">
      <c r="P46"/>
      <c r="Q46"/>
      <c r="R46"/>
    </row>
    <row r="47" spans="9:22" x14ac:dyDescent="0.3">
      <c r="P47"/>
      <c r="Q47"/>
      <c r="R47"/>
    </row>
    <row r="48" spans="9:22" x14ac:dyDescent="0.3">
      <c r="P48"/>
      <c r="Q48"/>
      <c r="R48"/>
    </row>
    <row r="49" spans="16:18" x14ac:dyDescent="0.3">
      <c r="P49"/>
      <c r="Q49"/>
      <c r="R49"/>
    </row>
    <row r="50" spans="16:18" x14ac:dyDescent="0.3">
      <c r="P50"/>
      <c r="Q50"/>
      <c r="R50"/>
    </row>
    <row r="51" spans="16:18" x14ac:dyDescent="0.3">
      <c r="P51"/>
      <c r="Q51"/>
      <c r="R51"/>
    </row>
    <row r="52" spans="16:18" x14ac:dyDescent="0.3">
      <c r="P52"/>
      <c r="Q52"/>
      <c r="R52"/>
    </row>
    <row r="53" spans="16:18" x14ac:dyDescent="0.3">
      <c r="P53"/>
      <c r="Q53"/>
      <c r="R53"/>
    </row>
  </sheetData>
  <sortState ref="S25:T40">
    <sortCondition descending="1" ref="T25:T40"/>
  </sortState>
  <mergeCells count="5">
    <mergeCell ref="B6:M6"/>
    <mergeCell ref="A6:A7"/>
    <mergeCell ref="N6:Y6"/>
    <mergeCell ref="Z6:AK6"/>
    <mergeCell ref="AL6:AN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P39"/>
  <sheetViews>
    <sheetView showGridLines="0" zoomScaleNormal="100" workbookViewId="0">
      <pane xSplit="1" ySplit="7" topLeftCell="AA8" activePane="bottomRight" state="frozen"/>
      <selection activeCell="Y28" sqref="Y28"/>
      <selection pane="topRight" activeCell="Y28" sqref="Y28"/>
      <selection pane="bottomLeft" activeCell="Y28" sqref="Y28"/>
      <selection pane="bottomRight" activeCell="AM11" sqref="AM11"/>
    </sheetView>
  </sheetViews>
  <sheetFormatPr baseColWidth="10" defaultColWidth="9.109375" defaultRowHeight="14.4" x14ac:dyDescent="0.3"/>
  <cols>
    <col min="1" max="1" width="21.44140625" customWidth="1"/>
    <col min="2" max="20" width="11.33203125" style="169" customWidth="1"/>
    <col min="21" max="21" width="11.33203125" style="274" customWidth="1"/>
    <col min="22" max="39" width="11.33203125" style="276" customWidth="1"/>
    <col min="40" max="40" width="11.109375" bestFit="1" customWidth="1"/>
    <col min="42" max="42" width="14.5546875" bestFit="1" customWidth="1"/>
  </cols>
  <sheetData>
    <row r="1" spans="1:42" x14ac:dyDescent="0.3">
      <c r="A1" s="105" t="s">
        <v>191</v>
      </c>
    </row>
    <row r="2" spans="1:42" x14ac:dyDescent="0.3">
      <c r="A2" s="22"/>
    </row>
    <row r="3" spans="1:42" x14ac:dyDescent="0.3">
      <c r="A3" s="24" t="s">
        <v>220</v>
      </c>
    </row>
    <row r="4" spans="1:42" x14ac:dyDescent="0.3">
      <c r="A4" s="23" t="s">
        <v>229</v>
      </c>
    </row>
    <row r="5" spans="1:42" x14ac:dyDescent="0.3">
      <c r="A5" s="23" t="s">
        <v>200</v>
      </c>
    </row>
    <row r="6" spans="1:42" x14ac:dyDescent="0.3">
      <c r="A6" s="665" t="s">
        <v>0</v>
      </c>
      <c r="B6" s="662">
        <v>2019</v>
      </c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4"/>
      <c r="N6" s="662">
        <v>2020</v>
      </c>
      <c r="O6" s="663"/>
      <c r="P6" s="663"/>
      <c r="Q6" s="663"/>
      <c r="R6" s="663"/>
      <c r="S6" s="663"/>
      <c r="T6" s="663"/>
      <c r="U6" s="663"/>
      <c r="V6" s="663"/>
      <c r="W6" s="663"/>
      <c r="X6" s="663"/>
      <c r="Y6" s="663"/>
      <c r="Z6" s="662">
        <v>2021</v>
      </c>
      <c r="AA6" s="663"/>
      <c r="AB6" s="663"/>
      <c r="AC6" s="663"/>
      <c r="AD6" s="663"/>
      <c r="AE6" s="663"/>
      <c r="AF6" s="663"/>
      <c r="AG6" s="663"/>
      <c r="AH6" s="663"/>
      <c r="AI6" s="663"/>
      <c r="AJ6" s="663"/>
      <c r="AK6" s="663"/>
      <c r="AL6" s="662">
        <v>2022</v>
      </c>
      <c r="AM6" s="663"/>
      <c r="AN6" s="664"/>
    </row>
    <row r="7" spans="1:42" ht="25.2" x14ac:dyDescent="0.3">
      <c r="A7" s="666"/>
      <c r="B7" s="283" t="s">
        <v>1</v>
      </c>
      <c r="C7" s="283" t="s">
        <v>2</v>
      </c>
      <c r="D7" s="283" t="s">
        <v>3</v>
      </c>
      <c r="E7" s="283" t="s">
        <v>4</v>
      </c>
      <c r="F7" s="283" t="s">
        <v>5</v>
      </c>
      <c r="G7" s="283" t="s">
        <v>6</v>
      </c>
      <c r="H7" s="283" t="s">
        <v>7</v>
      </c>
      <c r="I7" s="283" t="s">
        <v>8</v>
      </c>
      <c r="J7" s="283" t="s">
        <v>9</v>
      </c>
      <c r="K7" s="283" t="s">
        <v>10</v>
      </c>
      <c r="L7" s="283" t="s">
        <v>11</v>
      </c>
      <c r="M7" s="283" t="s">
        <v>12</v>
      </c>
      <c r="N7" s="283" t="s">
        <v>1</v>
      </c>
      <c r="O7" s="283" t="s">
        <v>2</v>
      </c>
      <c r="P7" s="283" t="s">
        <v>3</v>
      </c>
      <c r="Q7" s="283" t="s">
        <v>4</v>
      </c>
      <c r="R7" s="283" t="s">
        <v>5</v>
      </c>
      <c r="S7" s="283" t="s">
        <v>6</v>
      </c>
      <c r="T7" s="283" t="s">
        <v>7</v>
      </c>
      <c r="U7" s="283" t="s">
        <v>8</v>
      </c>
      <c r="V7" s="283" t="s">
        <v>9</v>
      </c>
      <c r="W7" s="283" t="s">
        <v>10</v>
      </c>
      <c r="X7" s="283" t="s">
        <v>11</v>
      </c>
      <c r="Y7" s="408" t="s">
        <v>12</v>
      </c>
      <c r="Z7" s="409" t="s">
        <v>1</v>
      </c>
      <c r="AA7" s="409" t="s">
        <v>2</v>
      </c>
      <c r="AB7" s="409" t="s">
        <v>3</v>
      </c>
      <c r="AC7" s="409" t="s">
        <v>4</v>
      </c>
      <c r="AD7" s="409" t="s">
        <v>5</v>
      </c>
      <c r="AE7" s="408" t="s">
        <v>6</v>
      </c>
      <c r="AF7" s="576" t="s">
        <v>7</v>
      </c>
      <c r="AG7" s="579" t="s">
        <v>8</v>
      </c>
      <c r="AH7" s="602" t="s">
        <v>264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21" t="s">
        <v>268</v>
      </c>
    </row>
    <row r="8" spans="1:42" x14ac:dyDescent="0.3">
      <c r="A8" s="103" t="s">
        <v>13</v>
      </c>
      <c r="B8" s="84">
        <f t="shared" ref="B8:H8" si="0">+B9+B20</f>
        <v>454.88510105753835</v>
      </c>
      <c r="C8" s="5">
        <f t="shared" si="0"/>
        <v>217.04177913741594</v>
      </c>
      <c r="D8" s="5">
        <f t="shared" si="0"/>
        <v>162.58158723355982</v>
      </c>
      <c r="E8" s="5">
        <f t="shared" si="0"/>
        <v>219.14288030903671</v>
      </c>
      <c r="F8" s="5">
        <f t="shared" si="0"/>
        <v>1156.3032669829836</v>
      </c>
      <c r="G8" s="5">
        <f t="shared" si="0"/>
        <v>812.14099350876609</v>
      </c>
      <c r="H8" s="5">
        <f t="shared" si="0"/>
        <v>329.3769059799879</v>
      </c>
      <c r="I8" s="5">
        <f>+I9+I20</f>
        <v>122.37770458159028</v>
      </c>
      <c r="J8" s="5">
        <f>+J9+J20</f>
        <v>90.297841446825544</v>
      </c>
      <c r="K8" s="5">
        <f>+K9+K20</f>
        <v>113.78704850444073</v>
      </c>
      <c r="L8" s="5">
        <f>+L9+L20</f>
        <v>796.86622994518757</v>
      </c>
      <c r="M8" s="285">
        <f>+M9+M20</f>
        <v>385.56298856462837</v>
      </c>
      <c r="N8" s="405">
        <f t="shared" ref="N8:AF8" si="1">+N9+N20</f>
        <v>126.22630447424773</v>
      </c>
      <c r="O8" s="405">
        <f t="shared" si="1"/>
        <v>161.30519123038073</v>
      </c>
      <c r="P8" s="405">
        <f t="shared" si="1"/>
        <v>80.782027435071896</v>
      </c>
      <c r="Q8" s="405">
        <f t="shared" si="1"/>
        <v>35.201722015446187</v>
      </c>
      <c r="R8" s="405">
        <f t="shared" si="1"/>
        <v>598.41885806284643</v>
      </c>
      <c r="S8" s="405">
        <f t="shared" si="1"/>
        <v>1420.7943186892373</v>
      </c>
      <c r="T8" s="405">
        <f t="shared" si="1"/>
        <v>637.56810119137299</v>
      </c>
      <c r="U8" s="405">
        <f t="shared" si="1"/>
        <v>139.55050290854922</v>
      </c>
      <c r="V8" s="405">
        <f t="shared" si="1"/>
        <v>175.87355037436879</v>
      </c>
      <c r="W8" s="405">
        <f t="shared" si="1"/>
        <v>176.04063098578951</v>
      </c>
      <c r="X8" s="405">
        <f t="shared" si="1"/>
        <v>831.6235207108715</v>
      </c>
      <c r="Y8" s="405">
        <f t="shared" si="1"/>
        <v>1357.1037855034022</v>
      </c>
      <c r="Z8" s="415">
        <f t="shared" si="1"/>
        <v>640.524</v>
      </c>
      <c r="AA8" s="416">
        <f t="shared" si="1"/>
        <v>236.82000000000002</v>
      </c>
      <c r="AB8" s="416">
        <f t="shared" si="1"/>
        <v>215.91000000000003</v>
      </c>
      <c r="AC8" s="416">
        <f t="shared" si="1"/>
        <v>411.73900000000003</v>
      </c>
      <c r="AD8" s="416">
        <f t="shared" si="1"/>
        <v>1450.01</v>
      </c>
      <c r="AE8" s="417">
        <f t="shared" si="1"/>
        <v>842.8599999999999</v>
      </c>
      <c r="AF8" s="417">
        <f t="shared" si="1"/>
        <v>304.47000000000003</v>
      </c>
      <c r="AG8" s="417">
        <f t="shared" ref="AG8:AM8" si="2">+AG9+AG20</f>
        <v>106.971</v>
      </c>
      <c r="AH8" s="417">
        <f t="shared" si="2"/>
        <v>74.700000000000017</v>
      </c>
      <c r="AI8" s="417">
        <f t="shared" si="2"/>
        <v>86.320000000000007</v>
      </c>
      <c r="AJ8" s="417">
        <f t="shared" si="2"/>
        <v>1020.3</v>
      </c>
      <c r="AK8" s="417">
        <f t="shared" si="2"/>
        <v>1191.46</v>
      </c>
      <c r="AL8" s="415">
        <f t="shared" si="2"/>
        <v>289.52999999999997</v>
      </c>
      <c r="AM8" s="417">
        <f t="shared" si="2"/>
        <v>146.78</v>
      </c>
      <c r="AN8" s="291">
        <f t="shared" ref="AN8:AN22" si="3">+IFERROR(AM8/AA8-1,"-")</f>
        <v>-0.38020437463052115</v>
      </c>
      <c r="AO8" s="276"/>
      <c r="AP8" s="276"/>
    </row>
    <row r="9" spans="1:42" x14ac:dyDescent="0.3">
      <c r="A9" s="117" t="s">
        <v>221</v>
      </c>
      <c r="B9" s="116">
        <f t="shared" ref="B9:H9" si="4">+B10+B11+B14+B17</f>
        <v>152.43899505753834</v>
      </c>
      <c r="C9" s="20">
        <f t="shared" si="4"/>
        <v>183.75810913741594</v>
      </c>
      <c r="D9" s="20">
        <f t="shared" si="4"/>
        <v>162.14926623355981</v>
      </c>
      <c r="E9" s="20">
        <f t="shared" si="4"/>
        <v>107.64590830903671</v>
      </c>
      <c r="F9" s="20">
        <f t="shared" si="4"/>
        <v>107.03482858298369</v>
      </c>
      <c r="G9" s="20">
        <f t="shared" si="4"/>
        <v>132.98774350876607</v>
      </c>
      <c r="H9" s="20">
        <f t="shared" si="4"/>
        <v>129.3242649799879</v>
      </c>
      <c r="I9" s="20">
        <f t="shared" ref="I9:AM9" si="5">+I10+I11+I14+I17</f>
        <v>118.87018358159028</v>
      </c>
      <c r="J9" s="20">
        <f t="shared" si="5"/>
        <v>90.227865446825547</v>
      </c>
      <c r="K9" s="20">
        <f t="shared" si="5"/>
        <v>111.67859650444073</v>
      </c>
      <c r="L9" s="20">
        <f t="shared" si="5"/>
        <v>94.258320445187508</v>
      </c>
      <c r="M9" s="286">
        <f t="shared" si="5"/>
        <v>87.903220564628313</v>
      </c>
      <c r="N9" s="406">
        <f t="shared" si="5"/>
        <v>121.00580447424773</v>
      </c>
      <c r="O9" s="406">
        <f t="shared" si="5"/>
        <v>161.28076123038073</v>
      </c>
      <c r="P9" s="406">
        <f t="shared" si="5"/>
        <v>80.779666435071903</v>
      </c>
      <c r="Q9" s="406">
        <f t="shared" si="5"/>
        <v>34.933223015446188</v>
      </c>
      <c r="R9" s="406">
        <f t="shared" si="5"/>
        <v>45.275684062846452</v>
      </c>
      <c r="S9" s="406">
        <f t="shared" si="5"/>
        <v>89.944318689237406</v>
      </c>
      <c r="T9" s="406">
        <f t="shared" si="5"/>
        <v>148.51277269137319</v>
      </c>
      <c r="U9" s="406">
        <f t="shared" si="5"/>
        <v>139.27530290854921</v>
      </c>
      <c r="V9" s="406">
        <f t="shared" si="5"/>
        <v>175.3684568743688</v>
      </c>
      <c r="W9" s="406">
        <f t="shared" si="5"/>
        <v>175.02456048578949</v>
      </c>
      <c r="X9" s="406">
        <f t="shared" si="5"/>
        <v>117.66753371087145</v>
      </c>
      <c r="Y9" s="406">
        <f t="shared" si="5"/>
        <v>130.6644420034022</v>
      </c>
      <c r="Z9" s="418">
        <f t="shared" si="5"/>
        <v>123.563</v>
      </c>
      <c r="AA9" s="419">
        <f t="shared" si="5"/>
        <v>201.29000000000002</v>
      </c>
      <c r="AB9" s="419">
        <f t="shared" si="5"/>
        <v>147.83000000000001</v>
      </c>
      <c r="AC9" s="419">
        <f t="shared" si="5"/>
        <v>106.85</v>
      </c>
      <c r="AD9" s="419">
        <f t="shared" si="5"/>
        <v>125.82000000000001</v>
      </c>
      <c r="AE9" s="20">
        <f t="shared" si="5"/>
        <v>122.82999999999998</v>
      </c>
      <c r="AF9" s="20">
        <f t="shared" si="5"/>
        <v>107</v>
      </c>
      <c r="AG9" s="20">
        <f t="shared" si="5"/>
        <v>104.44</v>
      </c>
      <c r="AH9" s="20">
        <f t="shared" si="5"/>
        <v>74.580000000000013</v>
      </c>
      <c r="AI9" s="20">
        <f t="shared" si="5"/>
        <v>85.06</v>
      </c>
      <c r="AJ9" s="20">
        <f t="shared" si="5"/>
        <v>102.52</v>
      </c>
      <c r="AK9" s="20">
        <f t="shared" si="5"/>
        <v>109.39</v>
      </c>
      <c r="AL9" s="418">
        <f t="shared" si="5"/>
        <v>178.4</v>
      </c>
      <c r="AM9" s="20">
        <f t="shared" si="5"/>
        <v>105.25999999999999</v>
      </c>
      <c r="AN9" s="292">
        <f t="shared" si="3"/>
        <v>-0.4770728799244871</v>
      </c>
      <c r="AO9" s="276"/>
      <c r="AP9" s="276"/>
    </row>
    <row r="10" spans="1:42" x14ac:dyDescent="0.3">
      <c r="A10" s="69" t="s">
        <v>15</v>
      </c>
      <c r="B10" s="86">
        <v>14.55232852</v>
      </c>
      <c r="C10" s="14">
        <v>20.902082360000001</v>
      </c>
      <c r="D10" s="14">
        <v>18.88187142</v>
      </c>
      <c r="E10" s="14">
        <v>10.33952534</v>
      </c>
      <c r="F10" s="14">
        <v>9.5014475800000007</v>
      </c>
      <c r="G10" s="14">
        <v>13.311803680000001</v>
      </c>
      <c r="H10" s="14">
        <v>10.940069020000001</v>
      </c>
      <c r="I10" s="14">
        <v>11.480540233333301</v>
      </c>
      <c r="J10" s="14">
        <v>4.7804431599999999</v>
      </c>
      <c r="K10" s="14">
        <v>11.071939200000001</v>
      </c>
      <c r="L10" s="14">
        <v>11.553188319999999</v>
      </c>
      <c r="M10" s="287">
        <v>9.4881547400000006</v>
      </c>
      <c r="N10" s="407">
        <v>10.738911209999999</v>
      </c>
      <c r="O10" s="407">
        <v>22.071925980217419</v>
      </c>
      <c r="P10" s="407">
        <v>9.531417069408624</v>
      </c>
      <c r="Q10" s="407">
        <v>5.0679328235894321</v>
      </c>
      <c r="R10" s="407">
        <v>6.187060576145158</v>
      </c>
      <c r="S10" s="407">
        <v>9.6300000000000008</v>
      </c>
      <c r="T10" s="407">
        <v>9.9847463619581323</v>
      </c>
      <c r="U10" s="407">
        <v>10.764811310000001</v>
      </c>
      <c r="V10" s="407">
        <v>14.203563879999997</v>
      </c>
      <c r="W10" s="407">
        <v>19.610601329999998</v>
      </c>
      <c r="X10" s="407">
        <v>12.544406675179996</v>
      </c>
      <c r="Y10" s="407">
        <v>16.373054031999999</v>
      </c>
      <c r="Z10" s="420">
        <v>13.71</v>
      </c>
      <c r="AA10" s="421">
        <v>25.55</v>
      </c>
      <c r="AB10" s="421">
        <v>17.28</v>
      </c>
      <c r="AC10" s="421">
        <v>9.4600000000000009</v>
      </c>
      <c r="AD10" s="421">
        <v>12.47</v>
      </c>
      <c r="AE10" s="14">
        <v>6.35</v>
      </c>
      <c r="AF10" s="14">
        <v>6.24</v>
      </c>
      <c r="AG10" s="14">
        <v>8.14</v>
      </c>
      <c r="AH10" s="14">
        <v>4.38</v>
      </c>
      <c r="AI10" s="14">
        <v>9.09</v>
      </c>
      <c r="AJ10" s="14">
        <v>21.52</v>
      </c>
      <c r="AK10" s="14">
        <v>15.83</v>
      </c>
      <c r="AL10" s="420">
        <v>21.49</v>
      </c>
      <c r="AM10" s="14">
        <v>14.51</v>
      </c>
      <c r="AN10" s="293">
        <f t="shared" si="3"/>
        <v>-0.43209393346379654</v>
      </c>
      <c r="AO10" s="276"/>
      <c r="AP10" s="276"/>
    </row>
    <row r="11" spans="1:42" x14ac:dyDescent="0.3">
      <c r="A11" s="69" t="s">
        <v>16</v>
      </c>
      <c r="B11" s="86">
        <f t="shared" ref="B11:J11" si="6">SUM(B12:B13)</f>
        <v>91.515000000000001</v>
      </c>
      <c r="C11" s="14">
        <f t="shared" si="6"/>
        <v>118.73399999999999</v>
      </c>
      <c r="D11" s="14">
        <f t="shared" si="6"/>
        <v>97.106000000000009</v>
      </c>
      <c r="E11" s="14">
        <f t="shared" si="6"/>
        <v>51.910000000000004</v>
      </c>
      <c r="F11" s="14">
        <f t="shared" si="6"/>
        <v>50.066194070000002</v>
      </c>
      <c r="G11" s="14">
        <f t="shared" si="6"/>
        <v>73.570999999999998</v>
      </c>
      <c r="H11" s="14">
        <f t="shared" si="6"/>
        <v>75.791000000000011</v>
      </c>
      <c r="I11" s="14">
        <f t="shared" si="6"/>
        <v>62.646862771000002</v>
      </c>
      <c r="J11" s="14">
        <f t="shared" si="6"/>
        <v>48.172629399999998</v>
      </c>
      <c r="K11" s="14">
        <f>SUM(K12:K13)</f>
        <v>54.6</v>
      </c>
      <c r="L11" s="14">
        <f>SUM(L12:L13)</f>
        <v>37.792468043999996</v>
      </c>
      <c r="M11" s="288">
        <v>32.41593829182667</v>
      </c>
      <c r="N11" s="407">
        <f t="shared" ref="N11:Y11" si="7">SUM(N12:N13)</f>
        <v>58.244747029241445</v>
      </c>
      <c r="O11" s="407">
        <f t="shared" si="7"/>
        <v>81.782809576056081</v>
      </c>
      <c r="P11" s="407">
        <f t="shared" si="7"/>
        <v>24.510784290884963</v>
      </c>
      <c r="Q11" s="407">
        <f t="shared" si="7"/>
        <v>10.31095818966771</v>
      </c>
      <c r="R11" s="407">
        <f t="shared" si="7"/>
        <v>12.652100730095581</v>
      </c>
      <c r="S11" s="407">
        <f t="shared" si="7"/>
        <v>47.754318689237408</v>
      </c>
      <c r="T11" s="407">
        <f t="shared" si="7"/>
        <v>96.558435660145037</v>
      </c>
      <c r="U11" s="407">
        <f t="shared" si="7"/>
        <v>81.172320724513881</v>
      </c>
      <c r="V11" s="407">
        <f t="shared" si="7"/>
        <v>113.71607053903176</v>
      </c>
      <c r="W11" s="407">
        <f t="shared" si="7"/>
        <v>101.77316653514193</v>
      </c>
      <c r="X11" s="407">
        <f t="shared" si="7"/>
        <v>54.160058483314764</v>
      </c>
      <c r="Y11" s="407">
        <f t="shared" si="7"/>
        <v>67.02432190255081</v>
      </c>
      <c r="Z11" s="420">
        <f t="shared" ref="Z11:AE11" si="8">SUM(Z12:Z13)</f>
        <v>63.283000000000001</v>
      </c>
      <c r="AA11" s="421">
        <f t="shared" si="8"/>
        <v>129.08000000000001</v>
      </c>
      <c r="AB11" s="421">
        <f t="shared" si="8"/>
        <v>84.29</v>
      </c>
      <c r="AC11" s="421">
        <f t="shared" si="8"/>
        <v>55.82</v>
      </c>
      <c r="AD11" s="421">
        <f t="shared" si="8"/>
        <v>72.06</v>
      </c>
      <c r="AE11" s="14">
        <f t="shared" si="8"/>
        <v>79.02</v>
      </c>
      <c r="AF11" s="14">
        <f t="shared" ref="AF11:AM11" si="9">SUM(AF12:AF13)</f>
        <v>62.58</v>
      </c>
      <c r="AG11" s="14">
        <f t="shared" si="9"/>
        <v>58.52</v>
      </c>
      <c r="AH11" s="14">
        <f t="shared" si="9"/>
        <v>31.29</v>
      </c>
      <c r="AI11" s="14">
        <f t="shared" si="9"/>
        <v>33.83</v>
      </c>
      <c r="AJ11" s="14">
        <f t="shared" si="9"/>
        <v>37.57</v>
      </c>
      <c r="AK11" s="14">
        <f t="shared" si="9"/>
        <v>49.14</v>
      </c>
      <c r="AL11" s="420">
        <f t="shared" si="9"/>
        <v>112.95</v>
      </c>
      <c r="AM11" s="14">
        <f t="shared" si="9"/>
        <v>48.940000000000005</v>
      </c>
      <c r="AN11" s="293">
        <f t="shared" si="3"/>
        <v>-0.62085528354508834</v>
      </c>
      <c r="AO11" s="276"/>
    </row>
    <row r="12" spans="1:42" x14ac:dyDescent="0.3">
      <c r="A12" s="70" t="s">
        <v>17</v>
      </c>
      <c r="B12" s="86">
        <v>90.584999999999994</v>
      </c>
      <c r="C12" s="14">
        <v>117.84099999999999</v>
      </c>
      <c r="D12" s="14">
        <v>95.912000000000006</v>
      </c>
      <c r="E12" s="14">
        <v>50.734000000000002</v>
      </c>
      <c r="F12" s="14">
        <v>48.816000000000003</v>
      </c>
      <c r="G12" s="14">
        <v>72.590999999999994</v>
      </c>
      <c r="H12" s="14">
        <v>74.686000000000007</v>
      </c>
      <c r="I12" s="14">
        <v>61.420999999999999</v>
      </c>
      <c r="J12" s="14">
        <v>46.86</v>
      </c>
      <c r="K12" s="14">
        <v>53.517000000000003</v>
      </c>
      <c r="L12" s="14">
        <v>36.76</v>
      </c>
      <c r="M12" s="288">
        <v>31.414000000000001</v>
      </c>
      <c r="N12" s="407">
        <v>57.220807678057568</v>
      </c>
      <c r="O12" s="407">
        <v>80.649356079021217</v>
      </c>
      <c r="P12" s="407">
        <v>23.270116745282042</v>
      </c>
      <c r="Q12" s="407">
        <v>9.1719338445064995</v>
      </c>
      <c r="R12" s="407">
        <v>11.28310115136647</v>
      </c>
      <c r="S12" s="407">
        <v>46.34</v>
      </c>
      <c r="T12" s="407">
        <v>94.935426009034515</v>
      </c>
      <c r="U12" s="407">
        <v>79.670052659500001</v>
      </c>
      <c r="V12" s="407">
        <v>112.13044156457826</v>
      </c>
      <c r="W12" s="611">
        <v>100.37</v>
      </c>
      <c r="X12" s="407">
        <v>52.803024033067409</v>
      </c>
      <c r="Y12" s="407">
        <v>65.753522442934667</v>
      </c>
      <c r="Z12" s="420">
        <v>61.65</v>
      </c>
      <c r="AA12" s="421">
        <v>127.22</v>
      </c>
      <c r="AB12" s="421">
        <v>83.06</v>
      </c>
      <c r="AC12" s="421">
        <v>54.43</v>
      </c>
      <c r="AD12" s="421">
        <v>70.790000000000006</v>
      </c>
      <c r="AE12" s="14">
        <v>77.8</v>
      </c>
      <c r="AF12" s="14">
        <v>61.62</v>
      </c>
      <c r="AG12" s="14">
        <v>57.77</v>
      </c>
      <c r="AH12" s="14">
        <v>30.25</v>
      </c>
      <c r="AI12" s="14">
        <v>32.72</v>
      </c>
      <c r="AJ12" s="14">
        <v>36.380000000000003</v>
      </c>
      <c r="AK12" s="14">
        <v>47.64</v>
      </c>
      <c r="AL12" s="420">
        <v>111.65</v>
      </c>
      <c r="AM12" s="14">
        <v>47.31</v>
      </c>
      <c r="AN12" s="293">
        <f t="shared" si="3"/>
        <v>-0.62812450872504322</v>
      </c>
      <c r="AO12" s="276"/>
    </row>
    <row r="13" spans="1:42" x14ac:dyDescent="0.3">
      <c r="A13" s="70" t="s">
        <v>18</v>
      </c>
      <c r="B13" s="86">
        <v>0.93</v>
      </c>
      <c r="C13" s="14">
        <v>0.89300000000000002</v>
      </c>
      <c r="D13" s="14">
        <v>1.194</v>
      </c>
      <c r="E13" s="14">
        <v>1.1759999999999999</v>
      </c>
      <c r="F13" s="14">
        <v>1.25019407</v>
      </c>
      <c r="G13" s="14">
        <v>0.98</v>
      </c>
      <c r="H13" s="14">
        <v>1.105</v>
      </c>
      <c r="I13" s="14">
        <v>1.2258627710000001</v>
      </c>
      <c r="J13" s="14">
        <v>1.3126294000000001</v>
      </c>
      <c r="K13" s="14">
        <v>1.083</v>
      </c>
      <c r="L13" s="14">
        <v>1.032468044</v>
      </c>
      <c r="M13" s="288">
        <v>1.0019382918266699</v>
      </c>
      <c r="N13" s="407">
        <v>1.0239393511838744</v>
      </c>
      <c r="O13" s="407">
        <v>1.1334534970348711</v>
      </c>
      <c r="P13" s="407">
        <v>1.2406675456029213</v>
      </c>
      <c r="Q13" s="407">
        <v>1.1390243451612112</v>
      </c>
      <c r="R13" s="407">
        <v>1.3689995787291112</v>
      </c>
      <c r="S13" s="407">
        <v>1.4143186892374033</v>
      </c>
      <c r="T13" s="407">
        <v>1.6230096511105276</v>
      </c>
      <c r="U13" s="407">
        <v>1.50226806501388</v>
      </c>
      <c r="V13" s="407">
        <v>1.5856289744535055</v>
      </c>
      <c r="W13" s="407">
        <v>1.4031665351419225</v>
      </c>
      <c r="X13" s="407">
        <v>1.3570344502473528</v>
      </c>
      <c r="Y13" s="407">
        <v>1.27079945961614</v>
      </c>
      <c r="Z13" s="420">
        <v>1.633</v>
      </c>
      <c r="AA13" s="421">
        <v>1.86</v>
      </c>
      <c r="AB13" s="421">
        <v>1.23</v>
      </c>
      <c r="AC13" s="421">
        <v>1.39</v>
      </c>
      <c r="AD13" s="421">
        <v>1.27</v>
      </c>
      <c r="AE13" s="14">
        <v>1.22</v>
      </c>
      <c r="AF13" s="14">
        <v>0.96</v>
      </c>
      <c r="AG13" s="14">
        <v>0.75</v>
      </c>
      <c r="AH13" s="14">
        <v>1.04</v>
      </c>
      <c r="AI13" s="14">
        <v>1.1100000000000001</v>
      </c>
      <c r="AJ13" s="14">
        <v>1.19</v>
      </c>
      <c r="AK13" s="14">
        <v>1.5</v>
      </c>
      <c r="AL13" s="420">
        <v>1.3</v>
      </c>
      <c r="AM13" s="14">
        <v>1.63</v>
      </c>
      <c r="AN13" s="293">
        <f t="shared" si="3"/>
        <v>-0.12365591397849474</v>
      </c>
      <c r="AO13" s="276"/>
    </row>
    <row r="14" spans="1:42" x14ac:dyDescent="0.3">
      <c r="A14" s="69" t="s">
        <v>19</v>
      </c>
      <c r="B14" s="86">
        <f t="shared" ref="B14:J14" si="10">+B15+B16</f>
        <v>9.3820978999999998</v>
      </c>
      <c r="C14" s="14">
        <f t="shared" si="10"/>
        <v>7.6621103999999995</v>
      </c>
      <c r="D14" s="14">
        <f t="shared" si="10"/>
        <v>6.8451905899999996</v>
      </c>
      <c r="E14" s="14">
        <f t="shared" si="10"/>
        <v>6.3310744199999993</v>
      </c>
      <c r="F14" s="14">
        <f t="shared" si="10"/>
        <v>7.3110460899999996</v>
      </c>
      <c r="G14" s="14">
        <f t="shared" si="10"/>
        <v>6.9610200799999999</v>
      </c>
      <c r="H14" s="14">
        <f t="shared" si="10"/>
        <v>5.4989598700000002</v>
      </c>
      <c r="I14" s="14">
        <f t="shared" si="10"/>
        <v>4.9290495400000003</v>
      </c>
      <c r="J14" s="14">
        <f t="shared" si="10"/>
        <v>5.5123778199999993</v>
      </c>
      <c r="K14" s="14">
        <f>+K15+K16</f>
        <v>6.5129523999999996</v>
      </c>
      <c r="L14" s="14">
        <f>+L15+L16</f>
        <v>6.9007054100000005</v>
      </c>
      <c r="M14" s="288">
        <v>5.5405806850000001</v>
      </c>
      <c r="N14" s="407">
        <f t="shared" ref="N14:AM14" si="11">+N15+N16</f>
        <v>7.2895783593481465</v>
      </c>
      <c r="O14" s="407">
        <f t="shared" si="11"/>
        <v>7.4634535263603459</v>
      </c>
      <c r="P14" s="407">
        <f t="shared" si="11"/>
        <v>4.8479958530230816</v>
      </c>
      <c r="Q14" s="407">
        <f t="shared" si="11"/>
        <v>1.1735140158547457</v>
      </c>
      <c r="R14" s="407">
        <f t="shared" si="11"/>
        <v>1.8935772285953221</v>
      </c>
      <c r="S14" s="407">
        <f t="shared" si="11"/>
        <v>3.29</v>
      </c>
      <c r="T14" s="407">
        <f t="shared" si="11"/>
        <v>9.8185226898723368</v>
      </c>
      <c r="U14" s="407">
        <f t="shared" si="11"/>
        <v>9.9988244291852126</v>
      </c>
      <c r="V14" s="407">
        <f t="shared" si="11"/>
        <v>9.5319078155116053</v>
      </c>
      <c r="W14" s="407">
        <f t="shared" si="11"/>
        <v>9.6230391774631414</v>
      </c>
      <c r="X14" s="407">
        <f t="shared" si="11"/>
        <v>9.5161257553508474</v>
      </c>
      <c r="Y14" s="407">
        <f t="shared" si="11"/>
        <v>7.0726736758829247</v>
      </c>
      <c r="Z14" s="420">
        <f t="shared" si="11"/>
        <v>4.87</v>
      </c>
      <c r="AA14" s="421">
        <f t="shared" si="11"/>
        <v>5.72</v>
      </c>
      <c r="AB14" s="421">
        <f t="shared" si="11"/>
        <v>6.21</v>
      </c>
      <c r="AC14" s="421">
        <f t="shared" si="11"/>
        <v>5.94</v>
      </c>
      <c r="AD14" s="421">
        <f t="shared" si="11"/>
        <v>5.7900000000000009</v>
      </c>
      <c r="AE14" s="14">
        <f t="shared" si="11"/>
        <v>4.75</v>
      </c>
      <c r="AF14" s="14">
        <f t="shared" si="11"/>
        <v>4.63</v>
      </c>
      <c r="AG14" s="14">
        <f t="shared" si="11"/>
        <v>5.4300000000000006</v>
      </c>
      <c r="AH14" s="14">
        <f t="shared" si="11"/>
        <v>5.48</v>
      </c>
      <c r="AI14" s="14">
        <f t="shared" si="11"/>
        <v>4.22</v>
      </c>
      <c r="AJ14" s="14">
        <f t="shared" si="11"/>
        <v>5.22</v>
      </c>
      <c r="AK14" s="14">
        <f t="shared" si="11"/>
        <v>4.6500000000000004</v>
      </c>
      <c r="AL14" s="420">
        <f t="shared" si="11"/>
        <v>3.93</v>
      </c>
      <c r="AM14" s="14">
        <f t="shared" si="11"/>
        <v>4.55</v>
      </c>
      <c r="AN14" s="293">
        <f t="shared" si="3"/>
        <v>-0.20454545454545459</v>
      </c>
    </row>
    <row r="15" spans="1:42" x14ac:dyDescent="0.3">
      <c r="A15" s="70" t="s">
        <v>17</v>
      </c>
      <c r="B15" s="86">
        <v>9.3010000000000002</v>
      </c>
      <c r="C15" s="14">
        <v>7.4939999999999998</v>
      </c>
      <c r="D15" s="14">
        <v>6.7359999999999998</v>
      </c>
      <c r="E15" s="14">
        <v>6.2489999999999997</v>
      </c>
      <c r="F15" s="14">
        <v>7.173</v>
      </c>
      <c r="G15" s="14">
        <v>6.7610000000000001</v>
      </c>
      <c r="H15" s="14">
        <v>5.2789999999999999</v>
      </c>
      <c r="I15" s="14">
        <v>4.5750000000000002</v>
      </c>
      <c r="J15" s="14">
        <v>5.1879999999999997</v>
      </c>
      <c r="K15" s="14">
        <v>5.9859999999999998</v>
      </c>
      <c r="L15" s="14">
        <v>6.6180000000000003</v>
      </c>
      <c r="M15" s="287">
        <v>5.3070000000000004</v>
      </c>
      <c r="N15" s="407">
        <v>7.0327304893481468</v>
      </c>
      <c r="O15" s="407">
        <v>7.2565381763603458</v>
      </c>
      <c r="P15" s="407">
        <v>4.6006783330230814</v>
      </c>
      <c r="Q15" s="407">
        <v>1.0650036558547458</v>
      </c>
      <c r="R15" s="407">
        <v>1.6702764885953221</v>
      </c>
      <c r="S15" s="407">
        <v>2.9</v>
      </c>
      <c r="T15" s="407">
        <v>9.3343133898723369</v>
      </c>
      <c r="U15" s="407">
        <v>9.4376379691852126</v>
      </c>
      <c r="V15" s="407">
        <v>8.9195788455116052</v>
      </c>
      <c r="W15" s="407">
        <v>8.9336845574631418</v>
      </c>
      <c r="X15" s="407">
        <v>9.0854562953508466</v>
      </c>
      <c r="Y15" s="407">
        <v>6.7196522358829247</v>
      </c>
      <c r="Z15" s="420">
        <v>4.12</v>
      </c>
      <c r="AA15" s="421">
        <v>4.92</v>
      </c>
      <c r="AB15" s="421">
        <v>5.36</v>
      </c>
      <c r="AC15" s="421">
        <v>5.04</v>
      </c>
      <c r="AD15" s="421">
        <v>4.6900000000000004</v>
      </c>
      <c r="AE15" s="14">
        <v>3.75</v>
      </c>
      <c r="AF15" s="14">
        <v>3.78</v>
      </c>
      <c r="AG15" s="14">
        <v>4.53</v>
      </c>
      <c r="AH15" s="14">
        <v>4.58</v>
      </c>
      <c r="AI15" s="14">
        <v>3.52</v>
      </c>
      <c r="AJ15" s="14">
        <v>4.42</v>
      </c>
      <c r="AK15" s="14">
        <v>3.75</v>
      </c>
      <c r="AL15" s="420">
        <v>3.08</v>
      </c>
      <c r="AM15" s="14">
        <v>3.75</v>
      </c>
      <c r="AN15" s="293">
        <f t="shared" si="3"/>
        <v>-0.23780487804878048</v>
      </c>
    </row>
    <row r="16" spans="1:42" x14ac:dyDescent="0.3">
      <c r="A16" s="70" t="s">
        <v>18</v>
      </c>
      <c r="B16" s="86">
        <v>8.1097900000000001E-2</v>
      </c>
      <c r="C16" s="14">
        <v>0.16811039999999999</v>
      </c>
      <c r="D16" s="14">
        <v>0.10919059</v>
      </c>
      <c r="E16" s="14">
        <v>8.2074420000000009E-2</v>
      </c>
      <c r="F16" s="14">
        <v>0.13804608999999998</v>
      </c>
      <c r="G16" s="14">
        <v>0.20002008000000002</v>
      </c>
      <c r="H16" s="14">
        <v>0.21995987</v>
      </c>
      <c r="I16" s="14">
        <v>0.35404954</v>
      </c>
      <c r="J16" s="14">
        <v>0.32437781999999998</v>
      </c>
      <c r="K16" s="14">
        <v>0.52695239999999999</v>
      </c>
      <c r="L16" s="14">
        <v>0.28270540999999999</v>
      </c>
      <c r="M16" s="287">
        <v>0.23358068499999998</v>
      </c>
      <c r="N16" s="407">
        <v>0.25684786999999998</v>
      </c>
      <c r="O16" s="407">
        <v>0.20691535</v>
      </c>
      <c r="P16" s="407">
        <v>0.24731752000000001</v>
      </c>
      <c r="Q16" s="407">
        <v>0.10851035999999999</v>
      </c>
      <c r="R16" s="407">
        <v>0.22330074000000003</v>
      </c>
      <c r="S16" s="407">
        <v>0.39</v>
      </c>
      <c r="T16" s="407">
        <v>0.48420929999999995</v>
      </c>
      <c r="U16" s="407">
        <v>0.56118646000000005</v>
      </c>
      <c r="V16" s="407">
        <v>0.61232896999999986</v>
      </c>
      <c r="W16" s="407">
        <v>0.68935461999999992</v>
      </c>
      <c r="X16" s="407">
        <v>0.43066946000000006</v>
      </c>
      <c r="Y16" s="407">
        <v>0.35302143999999996</v>
      </c>
      <c r="Z16" s="420">
        <v>0.75</v>
      </c>
      <c r="AA16" s="421">
        <v>0.8</v>
      </c>
      <c r="AB16" s="421">
        <v>0.85</v>
      </c>
      <c r="AC16" s="421">
        <v>0.9</v>
      </c>
      <c r="AD16" s="421">
        <v>1.1000000000000001</v>
      </c>
      <c r="AE16" s="14">
        <v>1</v>
      </c>
      <c r="AF16" s="14">
        <v>0.85</v>
      </c>
      <c r="AG16" s="14">
        <v>0.9</v>
      </c>
      <c r="AH16" s="14">
        <v>0.9</v>
      </c>
      <c r="AI16" s="14">
        <v>0.7</v>
      </c>
      <c r="AJ16" s="14">
        <v>0.8</v>
      </c>
      <c r="AK16" s="14">
        <v>0.9</v>
      </c>
      <c r="AL16" s="420">
        <v>0.85</v>
      </c>
      <c r="AM16" s="14">
        <v>0.8</v>
      </c>
      <c r="AN16" s="293">
        <f t="shared" si="3"/>
        <v>0</v>
      </c>
    </row>
    <row r="17" spans="1:41" x14ac:dyDescent="0.3">
      <c r="A17" s="69" t="s">
        <v>20</v>
      </c>
      <c r="B17" s="86">
        <f t="shared" ref="B17:J17" si="12">+B18+B19</f>
        <v>36.989568637538319</v>
      </c>
      <c r="C17" s="14">
        <f t="shared" si="12"/>
        <v>36.459916377415972</v>
      </c>
      <c r="D17" s="14">
        <f t="shared" si="12"/>
        <v>39.316204223559801</v>
      </c>
      <c r="E17" s="14">
        <f t="shared" si="12"/>
        <v>39.065308549036708</v>
      </c>
      <c r="F17" s="14">
        <f t="shared" si="12"/>
        <v>40.156140842983689</v>
      </c>
      <c r="G17" s="14">
        <f t="shared" si="12"/>
        <v>39.143919748766073</v>
      </c>
      <c r="H17" s="14">
        <f t="shared" si="12"/>
        <v>37.094236089987888</v>
      </c>
      <c r="I17" s="14">
        <f t="shared" si="12"/>
        <v>39.813731037256993</v>
      </c>
      <c r="J17" s="14">
        <f t="shared" si="12"/>
        <v>31.762415066825561</v>
      </c>
      <c r="K17" s="14">
        <f>+K18+K19</f>
        <v>39.493704904440733</v>
      </c>
      <c r="L17" s="14">
        <f>+L18+L19</f>
        <v>38.011958671187521</v>
      </c>
      <c r="M17" s="287">
        <v>40.458546847801642</v>
      </c>
      <c r="N17" s="407">
        <f t="shared" ref="N17:AM17" si="13">+N18+N19</f>
        <v>44.732567875658134</v>
      </c>
      <c r="O17" s="407">
        <f t="shared" si="13"/>
        <v>49.962572147746883</v>
      </c>
      <c r="P17" s="407">
        <f t="shared" si="13"/>
        <v>41.889469221755242</v>
      </c>
      <c r="Q17" s="407">
        <f t="shared" si="13"/>
        <v>18.380817986334296</v>
      </c>
      <c r="R17" s="407">
        <f t="shared" si="13"/>
        <v>24.542945528010392</v>
      </c>
      <c r="S17" s="407">
        <f t="shared" si="13"/>
        <v>29.27</v>
      </c>
      <c r="T17" s="407">
        <f t="shared" si="13"/>
        <v>32.151067979397681</v>
      </c>
      <c r="U17" s="407">
        <f t="shared" si="13"/>
        <v>37.339346444850115</v>
      </c>
      <c r="V17" s="407">
        <f t="shared" si="13"/>
        <v>37.916914639825464</v>
      </c>
      <c r="W17" s="407">
        <f t="shared" si="13"/>
        <v>44.017753443184418</v>
      </c>
      <c r="X17" s="407">
        <f t="shared" si="13"/>
        <v>41.446942797025862</v>
      </c>
      <c r="Y17" s="407">
        <f t="shared" si="13"/>
        <v>40.19439239296846</v>
      </c>
      <c r="Z17" s="420">
        <f t="shared" si="13"/>
        <v>41.7</v>
      </c>
      <c r="AA17" s="421">
        <f t="shared" si="13"/>
        <v>40.94</v>
      </c>
      <c r="AB17" s="421">
        <f t="shared" si="13"/>
        <v>40.050000000000004</v>
      </c>
      <c r="AC17" s="421">
        <f t="shared" si="13"/>
        <v>35.629999999999995</v>
      </c>
      <c r="AD17" s="421">
        <f t="shared" si="13"/>
        <v>35.5</v>
      </c>
      <c r="AE17" s="14">
        <f t="shared" si="13"/>
        <v>32.71</v>
      </c>
      <c r="AF17" s="14">
        <f t="shared" si="13"/>
        <v>33.550000000000004</v>
      </c>
      <c r="AG17" s="14">
        <f t="shared" si="13"/>
        <v>32.35</v>
      </c>
      <c r="AH17" s="14">
        <f t="shared" si="13"/>
        <v>33.43</v>
      </c>
      <c r="AI17" s="14">
        <f t="shared" si="13"/>
        <v>37.919999999999995</v>
      </c>
      <c r="AJ17" s="14">
        <f t="shared" si="13"/>
        <v>38.209999999999994</v>
      </c>
      <c r="AK17" s="14">
        <f t="shared" si="13"/>
        <v>39.769999999999996</v>
      </c>
      <c r="AL17" s="420">
        <f t="shared" si="13"/>
        <v>40.03</v>
      </c>
      <c r="AM17" s="14">
        <f t="shared" si="13"/>
        <v>37.26</v>
      </c>
      <c r="AN17" s="293">
        <f t="shared" si="3"/>
        <v>-8.98876404494382E-2</v>
      </c>
    </row>
    <row r="18" spans="1:41" x14ac:dyDescent="0.3">
      <c r="A18" s="70" t="s">
        <v>17</v>
      </c>
      <c r="B18" s="86">
        <v>31.895</v>
      </c>
      <c r="C18" s="14">
        <v>32.399000000000001</v>
      </c>
      <c r="D18" s="14">
        <v>34.518000000000001</v>
      </c>
      <c r="E18" s="14">
        <v>33.104999999999997</v>
      </c>
      <c r="F18" s="14">
        <v>35.219000000000001</v>
      </c>
      <c r="G18" s="14">
        <v>33.465000000000003</v>
      </c>
      <c r="H18" s="14">
        <v>33.064</v>
      </c>
      <c r="I18" s="14">
        <v>35.49</v>
      </c>
      <c r="J18" s="14">
        <v>27.297000000000001</v>
      </c>
      <c r="K18" s="14">
        <v>33.655000000000001</v>
      </c>
      <c r="L18" s="14">
        <v>32.460999999999999</v>
      </c>
      <c r="M18" s="287">
        <v>35.426000000000002</v>
      </c>
      <c r="N18" s="407">
        <v>40.321024111412221</v>
      </c>
      <c r="O18" s="407">
        <v>45.140214940714827</v>
      </c>
      <c r="P18" s="407">
        <v>36.765661714084125</v>
      </c>
      <c r="Q18" s="407">
        <v>13.361914829309672</v>
      </c>
      <c r="R18" s="407">
        <v>19.895938045585535</v>
      </c>
      <c r="S18" s="407">
        <v>22.48</v>
      </c>
      <c r="T18" s="407">
        <v>27.139104944418531</v>
      </c>
      <c r="U18" s="407">
        <v>31.863721385474602</v>
      </c>
      <c r="V18" s="407">
        <v>33.581657450067055</v>
      </c>
      <c r="W18" s="407">
        <v>39.503632469106911</v>
      </c>
      <c r="X18" s="407">
        <v>38.004869805031049</v>
      </c>
      <c r="Y18" s="407">
        <v>37.117621251649972</v>
      </c>
      <c r="Z18" s="420">
        <v>38.5</v>
      </c>
      <c r="AA18" s="421">
        <v>37.14</v>
      </c>
      <c r="AB18" s="421">
        <v>35.85</v>
      </c>
      <c r="AC18" s="421">
        <v>30.83</v>
      </c>
      <c r="AD18" s="421">
        <v>30.3</v>
      </c>
      <c r="AE18" s="14">
        <v>27.11</v>
      </c>
      <c r="AF18" s="14">
        <v>28.35</v>
      </c>
      <c r="AG18" s="14">
        <v>27.05</v>
      </c>
      <c r="AH18" s="14">
        <v>27.83</v>
      </c>
      <c r="AI18" s="14">
        <v>32.119999999999997</v>
      </c>
      <c r="AJ18" s="14">
        <v>32.409999999999997</v>
      </c>
      <c r="AK18" s="14">
        <v>33.97</v>
      </c>
      <c r="AL18" s="420">
        <v>35.130000000000003</v>
      </c>
      <c r="AM18" s="14">
        <v>32.46</v>
      </c>
      <c r="AN18" s="293">
        <f t="shared" si="3"/>
        <v>-0.12600969305331178</v>
      </c>
    </row>
    <row r="19" spans="1:41" x14ac:dyDescent="0.3">
      <c r="A19" s="70" t="s">
        <v>18</v>
      </c>
      <c r="B19" s="86">
        <v>5.0945686375383206</v>
      </c>
      <c r="C19" s="14">
        <v>4.0609163774159702</v>
      </c>
      <c r="D19" s="14">
        <v>4.7982042235598001</v>
      </c>
      <c r="E19" s="14">
        <v>5.9603085490367098</v>
      </c>
      <c r="F19" s="14">
        <v>4.9371408429836903</v>
      </c>
      <c r="G19" s="14">
        <v>5.6789197487660701</v>
      </c>
      <c r="H19" s="14">
        <v>4.0302360899878895</v>
      </c>
      <c r="I19" s="14">
        <v>4.3237310372569899</v>
      </c>
      <c r="J19" s="14">
        <v>4.4654150668255594</v>
      </c>
      <c r="K19" s="14">
        <v>5.8387049044407302</v>
      </c>
      <c r="L19" s="14">
        <v>5.5509586711875203</v>
      </c>
      <c r="M19" s="287">
        <v>5.0325468478016404</v>
      </c>
      <c r="N19" s="407">
        <v>4.411543764245911</v>
      </c>
      <c r="O19" s="407">
        <v>4.8223572070320584</v>
      </c>
      <c r="P19" s="407">
        <v>5.1238075076711151</v>
      </c>
      <c r="Q19" s="407">
        <v>5.0189031570246234</v>
      </c>
      <c r="R19" s="407">
        <v>4.647007482424856</v>
      </c>
      <c r="S19" s="407">
        <v>6.79</v>
      </c>
      <c r="T19" s="407">
        <v>5.0119630349791526</v>
      </c>
      <c r="U19" s="407">
        <v>5.4756250593755134</v>
      </c>
      <c r="V19" s="407">
        <v>4.3352571897584076</v>
      </c>
      <c r="W19" s="407">
        <v>4.5141209740775077</v>
      </c>
      <c r="X19" s="407">
        <v>3.4420729919948143</v>
      </c>
      <c r="Y19" s="407">
        <v>3.0767711413184906</v>
      </c>
      <c r="Z19" s="420">
        <v>3.2</v>
      </c>
      <c r="AA19" s="421">
        <v>3.8</v>
      </c>
      <c r="AB19" s="421">
        <v>4.2</v>
      </c>
      <c r="AC19" s="421">
        <v>4.8</v>
      </c>
      <c r="AD19" s="421">
        <v>5.2</v>
      </c>
      <c r="AE19" s="14">
        <v>5.6</v>
      </c>
      <c r="AF19" s="14">
        <v>5.2</v>
      </c>
      <c r="AG19" s="14">
        <v>5.3</v>
      </c>
      <c r="AH19" s="14">
        <v>5.6</v>
      </c>
      <c r="AI19" s="14">
        <v>5.8</v>
      </c>
      <c r="AJ19" s="14">
        <v>5.8</v>
      </c>
      <c r="AK19" s="14">
        <v>5.8</v>
      </c>
      <c r="AL19" s="420">
        <v>4.9000000000000004</v>
      </c>
      <c r="AM19" s="14">
        <v>4.8</v>
      </c>
      <c r="AN19" s="293">
        <f t="shared" si="3"/>
        <v>0.26315789473684204</v>
      </c>
    </row>
    <row r="20" spans="1:41" x14ac:dyDescent="0.3">
      <c r="A20" s="117" t="s">
        <v>222</v>
      </c>
      <c r="B20" s="116">
        <f t="shared" ref="B20:L20" si="14">SUM(B21:B22)</f>
        <v>302.44610599999999</v>
      </c>
      <c r="C20" s="20">
        <f t="shared" si="14"/>
        <v>33.283670000000001</v>
      </c>
      <c r="D20" s="20">
        <f t="shared" si="14"/>
        <v>0.43232100000000001</v>
      </c>
      <c r="E20" s="20">
        <f t="shared" si="14"/>
        <v>111.496972</v>
      </c>
      <c r="F20" s="20">
        <f t="shared" si="14"/>
        <v>1049.2684383999999</v>
      </c>
      <c r="G20" s="20">
        <f t="shared" si="14"/>
        <v>679.15325000000007</v>
      </c>
      <c r="H20" s="20">
        <f t="shared" si="14"/>
        <v>200.05264099999999</v>
      </c>
      <c r="I20" s="20">
        <f t="shared" si="14"/>
        <v>3.5075210000000001</v>
      </c>
      <c r="J20" s="20">
        <f t="shared" si="14"/>
        <v>6.9975999999999997E-2</v>
      </c>
      <c r="K20" s="20">
        <f t="shared" si="14"/>
        <v>2.1084520000000002</v>
      </c>
      <c r="L20" s="20">
        <f t="shared" si="14"/>
        <v>702.60790950000001</v>
      </c>
      <c r="M20" s="286">
        <f>SUM(M21:M22)</f>
        <v>297.65976800000004</v>
      </c>
      <c r="N20" s="406">
        <f t="shared" ref="N20:Y20" si="15">SUM(N21:N22)</f>
        <v>5.2205000000000004</v>
      </c>
      <c r="O20" s="406">
        <f t="shared" si="15"/>
        <v>2.443E-2</v>
      </c>
      <c r="P20" s="406">
        <f t="shared" si="15"/>
        <v>2.3610000000000003E-3</v>
      </c>
      <c r="Q20" s="406">
        <f t="shared" si="15"/>
        <v>0.26849900000000004</v>
      </c>
      <c r="R20" s="406">
        <f t="shared" si="15"/>
        <v>553.14317399999993</v>
      </c>
      <c r="S20" s="406">
        <f t="shared" si="15"/>
        <v>1330.85</v>
      </c>
      <c r="T20" s="406">
        <f t="shared" si="15"/>
        <v>489.0553284999998</v>
      </c>
      <c r="U20" s="406">
        <f t="shared" si="15"/>
        <v>0.2752</v>
      </c>
      <c r="V20" s="406">
        <f t="shared" si="15"/>
        <v>0.50509349999999997</v>
      </c>
      <c r="W20" s="406">
        <f t="shared" si="15"/>
        <v>1.0160704999999999</v>
      </c>
      <c r="X20" s="406">
        <f t="shared" si="15"/>
        <v>713.95598700000005</v>
      </c>
      <c r="Y20" s="406">
        <f t="shared" si="15"/>
        <v>1226.4393434999999</v>
      </c>
      <c r="Z20" s="418">
        <f t="shared" ref="Z20:AE20" si="16">SUM(Z21:Z22)</f>
        <v>516.96100000000001</v>
      </c>
      <c r="AA20" s="419">
        <f t="shared" si="16"/>
        <v>35.53</v>
      </c>
      <c r="AB20" s="419">
        <f t="shared" si="16"/>
        <v>68.08</v>
      </c>
      <c r="AC20" s="419">
        <f t="shared" si="16"/>
        <v>304.88900000000001</v>
      </c>
      <c r="AD20" s="419">
        <f t="shared" si="16"/>
        <v>1324.19</v>
      </c>
      <c r="AE20" s="20">
        <f t="shared" si="16"/>
        <v>720.03</v>
      </c>
      <c r="AF20" s="20">
        <f t="shared" ref="AF20:AM20" si="17">SUM(AF21:AF22)</f>
        <v>197.47</v>
      </c>
      <c r="AG20" s="604">
        <f t="shared" si="17"/>
        <v>2.5310000000000001</v>
      </c>
      <c r="AH20" s="604">
        <f t="shared" si="17"/>
        <v>0.12</v>
      </c>
      <c r="AI20" s="604">
        <f t="shared" si="17"/>
        <v>1.26</v>
      </c>
      <c r="AJ20" s="604">
        <f t="shared" si="17"/>
        <v>917.78</v>
      </c>
      <c r="AK20" s="604">
        <f t="shared" si="17"/>
        <v>1082.07</v>
      </c>
      <c r="AL20" s="418">
        <f t="shared" si="17"/>
        <v>111.13</v>
      </c>
      <c r="AM20" s="604">
        <f t="shared" si="17"/>
        <v>41.52</v>
      </c>
      <c r="AN20" s="292">
        <f t="shared" si="3"/>
        <v>0.16858992400788075</v>
      </c>
    </row>
    <row r="21" spans="1:41" x14ac:dyDescent="0.3">
      <c r="A21" s="69" t="s">
        <v>21</v>
      </c>
      <c r="B21" s="81">
        <v>301.84537499999999</v>
      </c>
      <c r="C21" s="21">
        <v>32.904710000000001</v>
      </c>
      <c r="D21" s="21">
        <v>0</v>
      </c>
      <c r="E21" s="21">
        <v>110.964882</v>
      </c>
      <c r="F21" s="21">
        <v>1048.9384259999999</v>
      </c>
      <c r="G21" s="21">
        <v>677.82492100000002</v>
      </c>
      <c r="H21" s="21">
        <v>199.42371499999999</v>
      </c>
      <c r="I21" s="21">
        <v>2.8486400000000001</v>
      </c>
      <c r="J21" s="21">
        <v>0</v>
      </c>
      <c r="K21" s="21">
        <v>1.9032950000000002</v>
      </c>
      <c r="L21" s="21">
        <v>700.94353999999998</v>
      </c>
      <c r="M21" s="289">
        <v>297.56945000000002</v>
      </c>
      <c r="N21" s="407">
        <v>5.2205000000000004</v>
      </c>
      <c r="O21" s="407">
        <v>2.443E-2</v>
      </c>
      <c r="P21" s="407">
        <v>2.3610000000000003E-3</v>
      </c>
      <c r="Q21" s="407">
        <v>0.26849900000000004</v>
      </c>
      <c r="R21" s="407">
        <v>553.1421969999999</v>
      </c>
      <c r="S21" s="407">
        <v>1330.85</v>
      </c>
      <c r="T21" s="407">
        <v>489.0553284999998</v>
      </c>
      <c r="U21" s="407">
        <v>0.2752</v>
      </c>
      <c r="V21" s="407">
        <v>0.50509349999999997</v>
      </c>
      <c r="W21" s="407">
        <v>1.0160704999999999</v>
      </c>
      <c r="X21" s="407">
        <v>713.95598700000005</v>
      </c>
      <c r="Y21" s="407">
        <v>1226.4393434999999</v>
      </c>
      <c r="Z21" s="420">
        <v>516.96100000000001</v>
      </c>
      <c r="AA21" s="421">
        <v>35.53</v>
      </c>
      <c r="AB21" s="421">
        <v>68.08</v>
      </c>
      <c r="AC21" s="421">
        <v>304.88900000000001</v>
      </c>
      <c r="AD21" s="421">
        <v>1324.19</v>
      </c>
      <c r="AE21" s="21">
        <v>720.03</v>
      </c>
      <c r="AF21" s="21">
        <v>197.47</v>
      </c>
      <c r="AG21" s="21">
        <v>2.5310000000000001</v>
      </c>
      <c r="AH21" s="21">
        <v>0.12</v>
      </c>
      <c r="AI21" s="21">
        <v>1.26</v>
      </c>
      <c r="AJ21" s="21">
        <v>917.78</v>
      </c>
      <c r="AK21" s="21">
        <v>1082.07</v>
      </c>
      <c r="AL21" s="420">
        <v>111.13</v>
      </c>
      <c r="AM21" s="21">
        <v>41.52</v>
      </c>
      <c r="AN21" s="293">
        <f t="shared" si="3"/>
        <v>0.16858992400788075</v>
      </c>
    </row>
    <row r="22" spans="1:41" x14ac:dyDescent="0.3">
      <c r="A22" s="71" t="s">
        <v>22</v>
      </c>
      <c r="B22" s="75">
        <v>0.60073100000000001</v>
      </c>
      <c r="C22" s="76">
        <v>0.37895999999999996</v>
      </c>
      <c r="D22" s="76">
        <v>0.43232100000000001</v>
      </c>
      <c r="E22" s="76">
        <v>0.53209000000000006</v>
      </c>
      <c r="F22" s="76">
        <v>0.33001240000000004</v>
      </c>
      <c r="G22" s="76">
        <v>1.3283289999999999</v>
      </c>
      <c r="H22" s="76">
        <v>0.6289260000000001</v>
      </c>
      <c r="I22" s="76">
        <v>0.65888099999999994</v>
      </c>
      <c r="J22" s="76">
        <v>6.9975999999999997E-2</v>
      </c>
      <c r="K22" s="76">
        <v>0.20515700000000001</v>
      </c>
      <c r="L22" s="76">
        <v>1.6643695000000003</v>
      </c>
      <c r="M22" s="290">
        <v>9.0317999999999996E-2</v>
      </c>
      <c r="N22" s="76">
        <v>0</v>
      </c>
      <c r="O22" s="76">
        <v>0</v>
      </c>
      <c r="P22" s="76">
        <v>0</v>
      </c>
      <c r="Q22" s="76">
        <v>0</v>
      </c>
      <c r="R22" s="76">
        <v>9.77E-4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5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5">
        <v>0</v>
      </c>
      <c r="AM22" s="76">
        <v>0</v>
      </c>
      <c r="AN22" s="619" t="str">
        <f t="shared" si="3"/>
        <v>-</v>
      </c>
    </row>
    <row r="23" spans="1:41" x14ac:dyDescent="0.3">
      <c r="A23" s="1" t="s">
        <v>23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</row>
    <row r="24" spans="1:41" x14ac:dyDescent="0.3">
      <c r="A24" s="1" t="s">
        <v>24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4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4"/>
      <c r="AK24" s="124"/>
      <c r="AL24" s="124"/>
      <c r="AM24" s="124"/>
      <c r="AN24" s="122"/>
    </row>
    <row r="25" spans="1:41" x14ac:dyDescent="0.3">
      <c r="A25" s="2" t="s">
        <v>198</v>
      </c>
      <c r="G25" s="123"/>
      <c r="H25" s="123"/>
      <c r="I25" s="123"/>
      <c r="J25" s="123"/>
      <c r="K25" s="123"/>
      <c r="L25" s="124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4"/>
      <c r="AK25" s="124"/>
      <c r="AL25" s="124"/>
      <c r="AM25" s="124"/>
      <c r="AN25" s="122"/>
      <c r="AO25" s="123"/>
    </row>
    <row r="26" spans="1:41" x14ac:dyDescent="0.3">
      <c r="J26" s="123"/>
      <c r="K26" s="123"/>
      <c r="L26" s="124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4"/>
      <c r="AK26" s="124"/>
      <c r="AL26" s="124"/>
      <c r="AM26" s="124"/>
      <c r="AN26" s="122"/>
      <c r="AO26" s="169"/>
    </row>
    <row r="27" spans="1:41" x14ac:dyDescent="0.3">
      <c r="A27" s="125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69"/>
      <c r="AO27" s="169"/>
    </row>
    <row r="28" spans="1:41" x14ac:dyDescent="0.3">
      <c r="K28" s="123"/>
      <c r="L28" s="123"/>
      <c r="M28" s="123"/>
      <c r="N28" s="123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60"/>
      <c r="AK28" s="260"/>
      <c r="AL28" s="260"/>
      <c r="AM28" s="260"/>
      <c r="AN28" s="169"/>
      <c r="AO28" s="169"/>
    </row>
    <row r="29" spans="1:41" x14ac:dyDescent="0.3">
      <c r="C29" s="276"/>
      <c r="D29" s="276"/>
      <c r="E29" s="276"/>
      <c r="F29" s="276"/>
      <c r="G29" s="276"/>
      <c r="H29" s="276"/>
      <c r="I29" s="276"/>
      <c r="J29" s="276"/>
      <c r="K29" s="123"/>
      <c r="L29" s="123"/>
      <c r="M29" s="123"/>
      <c r="N29" s="123"/>
      <c r="X29" s="123"/>
      <c r="Y29" s="123"/>
      <c r="Z29" s="123"/>
      <c r="AN29" s="169"/>
      <c r="AO29" s="169"/>
    </row>
    <row r="30" spans="1:41" x14ac:dyDescent="0.3">
      <c r="K30" s="123"/>
      <c r="L30" s="123"/>
      <c r="M30" s="123"/>
      <c r="N30" s="123"/>
      <c r="X30" s="123"/>
      <c r="Y30" s="123"/>
      <c r="Z30" s="123"/>
      <c r="AN30" s="169"/>
      <c r="AO30" s="169"/>
    </row>
    <row r="31" spans="1:41" x14ac:dyDescent="0.3">
      <c r="X31" s="123"/>
      <c r="Y31" s="123"/>
      <c r="Z31" s="123"/>
      <c r="AN31" s="169"/>
      <c r="AO31" s="169"/>
    </row>
    <row r="32" spans="1:41" x14ac:dyDescent="0.3"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69"/>
      <c r="AO32" s="169"/>
    </row>
    <row r="33" spans="10:41" x14ac:dyDescent="0.3"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69"/>
    </row>
    <row r="34" spans="10:41" x14ac:dyDescent="0.3"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</row>
    <row r="35" spans="10:41" x14ac:dyDescent="0.3"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</row>
    <row r="36" spans="10:41" x14ac:dyDescent="0.3"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</row>
    <row r="37" spans="10:41" x14ac:dyDescent="0.3"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</row>
    <row r="39" spans="10:41" x14ac:dyDescent="0.3"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</row>
  </sheetData>
  <mergeCells count="5">
    <mergeCell ref="B6:M6"/>
    <mergeCell ref="A6:A7"/>
    <mergeCell ref="N6:Y6"/>
    <mergeCell ref="Z6:AK6"/>
    <mergeCell ref="AL6:AN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X37"/>
  <sheetViews>
    <sheetView showGridLines="0" zoomScale="90" zoomScaleNormal="90" workbookViewId="0">
      <pane xSplit="1" ySplit="7" topLeftCell="AA8" activePane="bottomRight" state="frozen"/>
      <selection activeCell="AD14" sqref="AD14"/>
      <selection pane="topRight" activeCell="AD14" sqref="AD14"/>
      <selection pane="bottomLeft" activeCell="AD14" sqref="AD14"/>
      <selection pane="bottomRight" activeCell="AH39" sqref="AH39"/>
    </sheetView>
  </sheetViews>
  <sheetFormatPr baseColWidth="10" defaultRowHeight="14.4" x14ac:dyDescent="0.3"/>
  <cols>
    <col min="2" max="13" width="6.6640625" style="169" customWidth="1"/>
    <col min="14" max="19" width="9" style="169" customWidth="1"/>
    <col min="20" max="20" width="9" style="274" customWidth="1"/>
    <col min="21" max="39" width="9" style="276" customWidth="1"/>
    <col min="40" max="40" width="12.5546875" customWidth="1"/>
    <col min="42" max="42" width="11.88671875" bestFit="1" customWidth="1"/>
  </cols>
  <sheetData>
    <row r="1" spans="1:50" x14ac:dyDescent="0.3">
      <c r="A1" s="22" t="s">
        <v>191</v>
      </c>
    </row>
    <row r="3" spans="1:50" x14ac:dyDescent="0.3">
      <c r="A3" s="11" t="s">
        <v>129</v>
      </c>
    </row>
    <row r="4" spans="1:50" x14ac:dyDescent="0.3">
      <c r="A4" s="39" t="s">
        <v>247</v>
      </c>
    </row>
    <row r="5" spans="1:50" x14ac:dyDescent="0.3">
      <c r="A5" s="90" t="s">
        <v>204</v>
      </c>
    </row>
    <row r="6" spans="1:50" x14ac:dyDescent="0.3">
      <c r="A6" s="704" t="s">
        <v>124</v>
      </c>
      <c r="B6" s="682">
        <v>2019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2">
        <v>2020</v>
      </c>
      <c r="O6" s="683"/>
      <c r="P6" s="683"/>
      <c r="Q6" s="683"/>
      <c r="R6" s="683"/>
      <c r="S6" s="683"/>
      <c r="T6" s="683"/>
      <c r="U6" s="683"/>
      <c r="V6" s="683"/>
      <c r="W6" s="683"/>
      <c r="X6" s="683"/>
      <c r="Y6" s="683"/>
      <c r="Z6" s="682">
        <v>2021</v>
      </c>
      <c r="AA6" s="683"/>
      <c r="AB6" s="683"/>
      <c r="AC6" s="683"/>
      <c r="AD6" s="683"/>
      <c r="AE6" s="683"/>
      <c r="AF6" s="683"/>
      <c r="AG6" s="683"/>
      <c r="AH6" s="683"/>
      <c r="AI6" s="683"/>
      <c r="AJ6" s="683"/>
      <c r="AK6" s="683"/>
      <c r="AL6" s="682">
        <v>2022</v>
      </c>
      <c r="AM6" s="683"/>
      <c r="AN6" s="684"/>
      <c r="AO6" s="169"/>
      <c r="AP6" s="169"/>
      <c r="AQ6" s="169"/>
    </row>
    <row r="7" spans="1:50" ht="39.75" customHeight="1" x14ac:dyDescent="0.3">
      <c r="A7" s="691"/>
      <c r="B7" s="223" t="s">
        <v>1</v>
      </c>
      <c r="C7" s="223" t="s">
        <v>2</v>
      </c>
      <c r="D7" s="223" t="s">
        <v>3</v>
      </c>
      <c r="E7" s="223" t="s">
        <v>4</v>
      </c>
      <c r="F7" s="223" t="s">
        <v>5</v>
      </c>
      <c r="G7" s="223" t="s">
        <v>6</v>
      </c>
      <c r="H7" s="223" t="s">
        <v>7</v>
      </c>
      <c r="I7" s="223" t="s">
        <v>8</v>
      </c>
      <c r="J7" s="223" t="s">
        <v>9</v>
      </c>
      <c r="K7" s="223" t="s">
        <v>10</v>
      </c>
      <c r="L7" s="223" t="s">
        <v>11</v>
      </c>
      <c r="M7" s="223" t="s">
        <v>12</v>
      </c>
      <c r="N7" s="223" t="s">
        <v>1</v>
      </c>
      <c r="O7" s="223" t="s">
        <v>2</v>
      </c>
      <c r="P7" s="223" t="s">
        <v>3</v>
      </c>
      <c r="Q7" s="223" t="s">
        <v>4</v>
      </c>
      <c r="R7" s="223" t="s">
        <v>5</v>
      </c>
      <c r="S7" s="223" t="s">
        <v>6</v>
      </c>
      <c r="T7" s="223" t="s">
        <v>7</v>
      </c>
      <c r="U7" s="223" t="s">
        <v>8</v>
      </c>
      <c r="V7" s="223" t="s">
        <v>9</v>
      </c>
      <c r="W7" s="223" t="s">
        <v>10</v>
      </c>
      <c r="X7" s="223" t="s">
        <v>11</v>
      </c>
      <c r="Y7" s="412" t="s">
        <v>12</v>
      </c>
      <c r="Z7" s="576" t="s">
        <v>1</v>
      </c>
      <c r="AA7" s="576" t="s">
        <v>2</v>
      </c>
      <c r="AB7" s="576" t="s">
        <v>3</v>
      </c>
      <c r="AC7" s="576" t="s">
        <v>4</v>
      </c>
      <c r="AD7" s="576" t="s">
        <v>5</v>
      </c>
      <c r="AE7" s="577" t="s">
        <v>6</v>
      </c>
      <c r="AF7" s="577" t="s">
        <v>7</v>
      </c>
      <c r="AG7" s="599" t="s">
        <v>8</v>
      </c>
      <c r="AH7" s="606" t="s">
        <v>264</v>
      </c>
      <c r="AI7" s="609" t="s">
        <v>10</v>
      </c>
      <c r="AJ7" s="615" t="s">
        <v>11</v>
      </c>
      <c r="AK7" s="622" t="s">
        <v>12</v>
      </c>
      <c r="AL7" s="623" t="s">
        <v>1</v>
      </c>
      <c r="AM7" s="653" t="s">
        <v>2</v>
      </c>
      <c r="AN7" s="623" t="s">
        <v>270</v>
      </c>
      <c r="AO7" s="169"/>
      <c r="AP7" s="169"/>
      <c r="AQ7" s="169"/>
    </row>
    <row r="8" spans="1:50" x14ac:dyDescent="0.3">
      <c r="A8" s="69" t="s">
        <v>31</v>
      </c>
      <c r="B8" s="81">
        <v>4.41</v>
      </c>
      <c r="C8" s="21">
        <v>3.47</v>
      </c>
      <c r="D8" s="21">
        <v>3.12</v>
      </c>
      <c r="E8" s="21">
        <v>3.46</v>
      </c>
      <c r="F8" s="21">
        <v>3.7</v>
      </c>
      <c r="G8" s="21">
        <v>6.13</v>
      </c>
      <c r="H8" s="21">
        <v>7.29</v>
      </c>
      <c r="I8" s="21">
        <v>8.02</v>
      </c>
      <c r="J8" s="21">
        <v>9.17</v>
      </c>
      <c r="K8" s="21">
        <v>5.8</v>
      </c>
      <c r="L8" s="21">
        <v>3.52</v>
      </c>
      <c r="M8" s="21">
        <v>3.09</v>
      </c>
      <c r="N8" s="81">
        <v>3.11</v>
      </c>
      <c r="O8" s="21">
        <v>2.5</v>
      </c>
      <c r="P8" s="21">
        <v>2.4900000000000002</v>
      </c>
      <c r="Q8" s="21">
        <v>3.91</v>
      </c>
      <c r="R8" s="21">
        <v>4.34</v>
      </c>
      <c r="S8" s="21">
        <v>5.28</v>
      </c>
      <c r="T8" s="21">
        <v>7.03</v>
      </c>
      <c r="U8" s="21">
        <v>7.71</v>
      </c>
      <c r="V8" s="21">
        <v>6.32</v>
      </c>
      <c r="W8" s="21">
        <v>3.11</v>
      </c>
      <c r="X8" s="21">
        <v>4.24</v>
      </c>
      <c r="Y8" s="21">
        <v>3.11</v>
      </c>
      <c r="Z8" s="81">
        <v>3.07</v>
      </c>
      <c r="AA8" s="26">
        <v>2.3199999999999998</v>
      </c>
      <c r="AB8" s="26">
        <v>2.71</v>
      </c>
      <c r="AC8" s="26">
        <v>3.54</v>
      </c>
      <c r="AD8" s="26">
        <v>3.49</v>
      </c>
      <c r="AE8" s="26">
        <v>5.64</v>
      </c>
      <c r="AF8" s="26">
        <v>6.72</v>
      </c>
      <c r="AG8" s="26">
        <v>8.5299999999999994</v>
      </c>
      <c r="AH8" s="26">
        <v>9.15</v>
      </c>
      <c r="AI8" s="26">
        <v>4.5599999999999996</v>
      </c>
      <c r="AJ8" s="26">
        <v>4.29</v>
      </c>
      <c r="AK8" s="26">
        <v>5.1100000000000003</v>
      </c>
      <c r="AL8" s="97">
        <v>3.04</v>
      </c>
      <c r="AM8" s="26">
        <v>2.72</v>
      </c>
      <c r="AN8" s="295">
        <f t="shared" ref="AN8:AN17" si="0">+IFERROR((AM8/AL8-1),"-")</f>
        <v>-0.10526315789473684</v>
      </c>
      <c r="AP8" s="169"/>
      <c r="AQ8" s="169"/>
      <c r="AR8" s="139"/>
      <c r="AS8" s="139"/>
      <c r="AT8" s="139"/>
      <c r="AU8" s="139"/>
      <c r="AV8" s="139"/>
      <c r="AW8" s="139"/>
    </row>
    <row r="9" spans="1:50" x14ac:dyDescent="0.3">
      <c r="A9" s="100" t="s">
        <v>32</v>
      </c>
      <c r="B9" s="97">
        <v>3.9</v>
      </c>
      <c r="C9" s="135">
        <v>2.82</v>
      </c>
      <c r="D9" s="21">
        <v>2.74</v>
      </c>
      <c r="E9" s="21">
        <v>4.5999999999999996</v>
      </c>
      <c r="F9" s="21">
        <v>5.63</v>
      </c>
      <c r="G9" s="21">
        <v>4.8600000000000003</v>
      </c>
      <c r="H9" s="21">
        <v>5.37</v>
      </c>
      <c r="I9" s="21">
        <v>5.03</v>
      </c>
      <c r="J9" s="21">
        <v>3.33</v>
      </c>
      <c r="K9" s="21">
        <v>5.62</v>
      </c>
      <c r="L9" s="21">
        <v>5.12</v>
      </c>
      <c r="M9" s="21">
        <v>3.8</v>
      </c>
      <c r="N9" s="97">
        <v>3.34</v>
      </c>
      <c r="O9" s="135">
        <v>2.65</v>
      </c>
      <c r="P9" s="21">
        <v>3.21</v>
      </c>
      <c r="Q9" s="21">
        <v>3.69</v>
      </c>
      <c r="R9" s="21">
        <v>4.6100000000000003</v>
      </c>
      <c r="S9" s="21">
        <v>4.5199999999999996</v>
      </c>
      <c r="T9" s="21">
        <v>4.99</v>
      </c>
      <c r="U9" s="21">
        <v>3.95</v>
      </c>
      <c r="V9" s="21">
        <v>3.78</v>
      </c>
      <c r="W9" s="21">
        <v>3.1</v>
      </c>
      <c r="X9" s="21">
        <v>3.91</v>
      </c>
      <c r="Y9" s="21">
        <v>3.54</v>
      </c>
      <c r="Z9" s="81">
        <v>2.81</v>
      </c>
      <c r="AA9" s="26">
        <v>2.59</v>
      </c>
      <c r="AB9" s="26">
        <v>2.2999999999999998</v>
      </c>
      <c r="AC9" s="26">
        <v>3.05</v>
      </c>
      <c r="AD9" s="26">
        <v>3.58</v>
      </c>
      <c r="AE9" s="26">
        <v>3.55</v>
      </c>
      <c r="AF9" s="26">
        <v>4.2300000000000004</v>
      </c>
      <c r="AG9" s="26">
        <v>5.99</v>
      </c>
      <c r="AH9" s="26">
        <v>4.4000000000000004</v>
      </c>
      <c r="AI9" s="26">
        <v>4.63</v>
      </c>
      <c r="AJ9" s="26">
        <v>3.53</v>
      </c>
      <c r="AK9" s="26">
        <v>2.5099999999999998</v>
      </c>
      <c r="AL9" s="97">
        <v>2.92</v>
      </c>
      <c r="AM9" s="26">
        <v>2.13</v>
      </c>
      <c r="AN9" s="295">
        <f t="shared" si="0"/>
        <v>-0.27054794520547942</v>
      </c>
      <c r="AP9" s="274"/>
      <c r="AQ9" s="169"/>
      <c r="AR9" s="139"/>
      <c r="AS9" s="139"/>
      <c r="AT9" s="139"/>
      <c r="AU9" s="139"/>
      <c r="AV9" s="139"/>
      <c r="AW9" s="139"/>
    </row>
    <row r="10" spans="1:50" x14ac:dyDescent="0.3">
      <c r="A10" s="100" t="s">
        <v>52</v>
      </c>
      <c r="B10" s="81">
        <v>9.23</v>
      </c>
      <c r="C10" s="21">
        <v>9.18</v>
      </c>
      <c r="D10" s="21">
        <v>9.02</v>
      </c>
      <c r="E10" s="21">
        <v>11.9</v>
      </c>
      <c r="F10" s="21">
        <v>12.42</v>
      </c>
      <c r="G10" s="21">
        <v>13.82</v>
      </c>
      <c r="H10" s="21">
        <v>11.71</v>
      </c>
      <c r="I10" s="21">
        <v>12.5</v>
      </c>
      <c r="J10" s="21">
        <v>12.29</v>
      </c>
      <c r="K10" s="21">
        <v>11.38</v>
      </c>
      <c r="L10" s="21">
        <v>10.47</v>
      </c>
      <c r="M10" s="21">
        <v>9.11</v>
      </c>
      <c r="N10" s="81">
        <v>10.97</v>
      </c>
      <c r="O10" s="21">
        <v>10.92</v>
      </c>
      <c r="P10" s="21">
        <v>10.25</v>
      </c>
      <c r="Q10" s="21">
        <v>8.1300000000000008</v>
      </c>
      <c r="R10" s="21">
        <v>11.15</v>
      </c>
      <c r="S10" s="21">
        <v>9.56</v>
      </c>
      <c r="T10" s="21">
        <v>11</v>
      </c>
      <c r="U10" s="21">
        <v>10.6</v>
      </c>
      <c r="V10" s="21">
        <v>12.51</v>
      </c>
      <c r="W10" s="21">
        <v>11.79</v>
      </c>
      <c r="X10" s="21">
        <v>11.45</v>
      </c>
      <c r="Y10" s="21">
        <v>9.84</v>
      </c>
      <c r="Z10" s="81">
        <v>10.47</v>
      </c>
      <c r="AA10" s="26">
        <v>9.2200000000000006</v>
      </c>
      <c r="AB10" s="26">
        <v>9.24</v>
      </c>
      <c r="AC10" s="26">
        <v>9.9700000000000006</v>
      </c>
      <c r="AD10" s="26">
        <v>9.93</v>
      </c>
      <c r="AE10" s="26">
        <v>10.75</v>
      </c>
      <c r="AF10" s="26">
        <v>11.89</v>
      </c>
      <c r="AG10" s="26">
        <v>14.12</v>
      </c>
      <c r="AH10" s="26">
        <v>14.16</v>
      </c>
      <c r="AI10" s="26">
        <v>15.4</v>
      </c>
      <c r="AJ10" s="26">
        <v>13.02</v>
      </c>
      <c r="AK10" s="26">
        <v>12.88</v>
      </c>
      <c r="AL10" s="97">
        <v>13.23</v>
      </c>
      <c r="AM10" s="26">
        <v>11.77</v>
      </c>
      <c r="AN10" s="295">
        <f t="shared" si="0"/>
        <v>-0.11035525321239614</v>
      </c>
      <c r="AP10" s="274"/>
      <c r="AQ10" s="169"/>
      <c r="AR10" s="139"/>
      <c r="AS10" s="139"/>
      <c r="AT10" s="139"/>
      <c r="AU10" s="139"/>
      <c r="AV10" s="139"/>
      <c r="AW10" s="139"/>
    </row>
    <row r="11" spans="1:50" x14ac:dyDescent="0.3">
      <c r="A11" s="100" t="s">
        <v>34</v>
      </c>
      <c r="B11" s="81">
        <v>4.01</v>
      </c>
      <c r="C11" s="21">
        <v>3.29</v>
      </c>
      <c r="D11" s="21">
        <v>3.88</v>
      </c>
      <c r="E11" s="21">
        <v>5.42</v>
      </c>
      <c r="F11" s="21">
        <v>4.8499999999999996</v>
      </c>
      <c r="G11" s="21">
        <v>4.0999999999999996</v>
      </c>
      <c r="H11" s="21">
        <v>3.54</v>
      </c>
      <c r="I11" s="21">
        <v>3.2</v>
      </c>
      <c r="J11" s="21">
        <v>3.9</v>
      </c>
      <c r="K11" s="21">
        <v>3.91</v>
      </c>
      <c r="L11" s="21">
        <v>4.42</v>
      </c>
      <c r="M11" s="21">
        <v>5</v>
      </c>
      <c r="N11" s="81">
        <v>3.39</v>
      </c>
      <c r="O11" s="21">
        <v>2.33</v>
      </c>
      <c r="P11" s="21">
        <v>3.91</v>
      </c>
      <c r="Q11" s="21">
        <v>5.35</v>
      </c>
      <c r="R11" s="21">
        <v>4.97</v>
      </c>
      <c r="S11" s="21">
        <v>4.08</v>
      </c>
      <c r="T11" s="21">
        <v>4.5599999999999996</v>
      </c>
      <c r="U11" s="21">
        <v>4.05</v>
      </c>
      <c r="V11" s="21">
        <v>3.8</v>
      </c>
      <c r="W11" s="21">
        <v>4.1500000000000004</v>
      </c>
      <c r="X11" s="21">
        <v>4.2</v>
      </c>
      <c r="Y11" s="21">
        <v>3.81</v>
      </c>
      <c r="Z11" s="81">
        <v>3.85</v>
      </c>
      <c r="AA11" s="26">
        <v>2.37</v>
      </c>
      <c r="AB11" s="26">
        <v>4.03</v>
      </c>
      <c r="AC11" s="26">
        <v>4.05</v>
      </c>
      <c r="AD11" s="26">
        <v>4.2</v>
      </c>
      <c r="AE11" s="26">
        <v>4.0199999999999996</v>
      </c>
      <c r="AF11" s="26">
        <v>4.66</v>
      </c>
      <c r="AG11" s="26">
        <v>6.49</v>
      </c>
      <c r="AH11" s="26">
        <v>4.8899999999999997</v>
      </c>
      <c r="AI11" s="26">
        <v>5.56</v>
      </c>
      <c r="AJ11" s="26">
        <v>5.0999999999999996</v>
      </c>
      <c r="AK11" s="26">
        <v>3.47</v>
      </c>
      <c r="AL11" s="97">
        <v>2.3199999999999998</v>
      </c>
      <c r="AM11" s="26">
        <v>2.5099999999999998</v>
      </c>
      <c r="AN11" s="295">
        <f t="shared" si="0"/>
        <v>8.18965517241379E-2</v>
      </c>
      <c r="AP11" s="274"/>
      <c r="AQ11" s="169"/>
      <c r="AR11" s="139"/>
      <c r="AS11" s="139"/>
      <c r="AT11" s="139"/>
      <c r="AU11" s="139"/>
      <c r="AV11" s="139"/>
      <c r="AW11" s="139"/>
    </row>
    <row r="12" spans="1:50" x14ac:dyDescent="0.3">
      <c r="A12" s="100" t="s">
        <v>48</v>
      </c>
      <c r="B12" s="81">
        <v>3.6</v>
      </c>
      <c r="C12" s="21">
        <v>3.41</v>
      </c>
      <c r="D12" s="21">
        <v>3.46</v>
      </c>
      <c r="E12" s="21">
        <v>4.05</v>
      </c>
      <c r="F12" s="21">
        <v>4.6100000000000003</v>
      </c>
      <c r="G12" s="21">
        <v>5.44</v>
      </c>
      <c r="H12" s="21">
        <v>4.9800000000000004</v>
      </c>
      <c r="I12" s="21">
        <v>4.59</v>
      </c>
      <c r="J12" s="21">
        <v>3.44</v>
      </c>
      <c r="K12" s="21">
        <v>5.54</v>
      </c>
      <c r="L12" s="21">
        <v>4.46</v>
      </c>
      <c r="M12" s="21">
        <v>3.72</v>
      </c>
      <c r="N12" s="81">
        <v>3.49</v>
      </c>
      <c r="O12" s="21">
        <v>3.49</v>
      </c>
      <c r="P12" s="21">
        <v>4.4000000000000004</v>
      </c>
      <c r="Q12" s="21">
        <v>4.51</v>
      </c>
      <c r="R12" s="21">
        <v>4.7699999999999996</v>
      </c>
      <c r="S12" s="21">
        <v>4.8899999999999997</v>
      </c>
      <c r="T12" s="21">
        <v>6.25</v>
      </c>
      <c r="U12" s="21">
        <v>5.35</v>
      </c>
      <c r="V12" s="21">
        <v>6.37</v>
      </c>
      <c r="W12" s="21">
        <v>4.6500000000000004</v>
      </c>
      <c r="X12" s="21">
        <v>7.05</v>
      </c>
      <c r="Y12" s="21">
        <v>5.67</v>
      </c>
      <c r="Z12" s="81">
        <v>6.02</v>
      </c>
      <c r="AA12" s="26">
        <v>4.5999999999999996</v>
      </c>
      <c r="AB12" s="26">
        <v>4.9000000000000004</v>
      </c>
      <c r="AC12" s="26">
        <v>4.71</v>
      </c>
      <c r="AD12" s="26">
        <v>5.3</v>
      </c>
      <c r="AE12" s="26">
        <v>7.63</v>
      </c>
      <c r="AF12" s="26">
        <v>7.24</v>
      </c>
      <c r="AG12" s="26">
        <v>7.92</v>
      </c>
      <c r="AH12" s="26">
        <v>9.31</v>
      </c>
      <c r="AI12" s="26">
        <v>8.0299999999999994</v>
      </c>
      <c r="AJ12" s="26">
        <v>7.58</v>
      </c>
      <c r="AK12" s="26">
        <v>6.35</v>
      </c>
      <c r="AL12" s="97">
        <v>5.24</v>
      </c>
      <c r="AM12" s="26">
        <v>5.05</v>
      </c>
      <c r="AN12" s="295">
        <f t="shared" si="0"/>
        <v>-3.6259541984732913E-2</v>
      </c>
      <c r="AP12" s="274"/>
      <c r="AQ12" s="169"/>
      <c r="AR12" s="139"/>
      <c r="AS12" s="139"/>
      <c r="AT12" s="139"/>
      <c r="AU12" s="139"/>
      <c r="AV12" s="139"/>
      <c r="AW12" s="139"/>
    </row>
    <row r="13" spans="1:50" x14ac:dyDescent="0.3">
      <c r="A13" s="100" t="s">
        <v>55</v>
      </c>
      <c r="B13" s="81">
        <v>2.75</v>
      </c>
      <c r="C13" s="21">
        <v>2.34</v>
      </c>
      <c r="D13" s="21">
        <v>2.21</v>
      </c>
      <c r="E13" s="21">
        <v>4</v>
      </c>
      <c r="F13" s="21">
        <v>2</v>
      </c>
      <c r="G13" s="21">
        <v>3.89</v>
      </c>
      <c r="H13" s="21">
        <v>3.09</v>
      </c>
      <c r="I13" s="21">
        <v>2.65</v>
      </c>
      <c r="J13" s="21">
        <v>2</v>
      </c>
      <c r="K13" s="21">
        <v>3.11</v>
      </c>
      <c r="L13" s="21">
        <v>2.9</v>
      </c>
      <c r="M13" s="21">
        <v>2.67</v>
      </c>
      <c r="N13" s="81">
        <v>3.03</v>
      </c>
      <c r="O13" s="21">
        <v>2.56</v>
      </c>
      <c r="P13" s="21">
        <v>2.68</v>
      </c>
      <c r="Q13" s="21">
        <v>3.05</v>
      </c>
      <c r="R13" s="21">
        <v>0</v>
      </c>
      <c r="S13" s="21">
        <v>0</v>
      </c>
      <c r="T13" s="21">
        <v>3.86</v>
      </c>
      <c r="U13" s="21">
        <v>3.46</v>
      </c>
      <c r="V13" s="21">
        <v>3.85</v>
      </c>
      <c r="W13" s="21">
        <v>2.75</v>
      </c>
      <c r="X13" s="21">
        <v>3.95</v>
      </c>
      <c r="Y13" s="21">
        <v>4.25</v>
      </c>
      <c r="Z13" s="81">
        <v>4.4000000000000004</v>
      </c>
      <c r="AA13" s="26">
        <v>3.95</v>
      </c>
      <c r="AB13" s="26">
        <v>3.73</v>
      </c>
      <c r="AC13" s="26">
        <v>4.25</v>
      </c>
      <c r="AD13" s="26">
        <v>4.29</v>
      </c>
      <c r="AE13" s="26">
        <v>4.5</v>
      </c>
      <c r="AF13" s="26">
        <v>3.66</v>
      </c>
      <c r="AG13" s="26">
        <v>3.99</v>
      </c>
      <c r="AH13" s="26">
        <v>3.03</v>
      </c>
      <c r="AI13" s="26">
        <v>2.84</v>
      </c>
      <c r="AJ13" s="26">
        <v>4.2</v>
      </c>
      <c r="AK13" s="26">
        <v>4.3899999999999997</v>
      </c>
      <c r="AL13" s="97">
        <v>3.5</v>
      </c>
      <c r="AM13" s="26">
        <v>3.5</v>
      </c>
      <c r="AN13" s="295">
        <f t="shared" si="0"/>
        <v>0</v>
      </c>
      <c r="AP13" s="274"/>
      <c r="AQ13" s="169"/>
      <c r="AR13" s="139"/>
      <c r="AS13" s="139"/>
      <c r="AT13" s="139"/>
      <c r="AU13" s="139"/>
      <c r="AV13" s="139"/>
      <c r="AW13" s="139"/>
    </row>
    <row r="14" spans="1:50" x14ac:dyDescent="0.3">
      <c r="A14" s="100" t="s">
        <v>43</v>
      </c>
      <c r="B14" s="81">
        <v>2.1</v>
      </c>
      <c r="C14" s="21">
        <v>2.0699999999999998</v>
      </c>
      <c r="D14" s="21">
        <v>2.0499999999999998</v>
      </c>
      <c r="E14" s="21">
        <v>2.7</v>
      </c>
      <c r="F14" s="21">
        <v>2.4500000000000002</v>
      </c>
      <c r="G14" s="21">
        <v>3.54</v>
      </c>
      <c r="H14" s="21">
        <v>2.66</v>
      </c>
      <c r="I14" s="21">
        <v>2.56</v>
      </c>
      <c r="J14" s="21">
        <v>2.5299999999999998</v>
      </c>
      <c r="K14" s="21">
        <v>3.85</v>
      </c>
      <c r="L14" s="21">
        <v>3.75</v>
      </c>
      <c r="M14" s="21">
        <v>3.29</v>
      </c>
      <c r="N14" s="81">
        <v>2.61</v>
      </c>
      <c r="O14" s="21">
        <v>2.97</v>
      </c>
      <c r="P14" s="21">
        <v>3.05</v>
      </c>
      <c r="Q14" s="21">
        <v>2.98</v>
      </c>
      <c r="R14" s="21">
        <v>2.77</v>
      </c>
      <c r="S14" s="21">
        <v>2.5099999999999998</v>
      </c>
      <c r="T14" s="21">
        <v>2.82</v>
      </c>
      <c r="U14" s="21">
        <v>2.68</v>
      </c>
      <c r="V14" s="21">
        <v>3.88</v>
      </c>
      <c r="W14" s="21">
        <v>3.68</v>
      </c>
      <c r="X14" s="21">
        <v>3.77</v>
      </c>
      <c r="Y14" s="21">
        <v>3.53</v>
      </c>
      <c r="Z14" s="81">
        <v>3</v>
      </c>
      <c r="AA14" s="26">
        <v>2.52</v>
      </c>
      <c r="AB14" s="26">
        <v>2.83</v>
      </c>
      <c r="AC14" s="26">
        <v>2.9</v>
      </c>
      <c r="AD14" s="26">
        <v>3.08</v>
      </c>
      <c r="AE14" s="26">
        <v>3.15</v>
      </c>
      <c r="AF14" s="26">
        <v>3.66</v>
      </c>
      <c r="AG14" s="26">
        <v>4.13</v>
      </c>
      <c r="AH14" s="26">
        <v>4.74</v>
      </c>
      <c r="AI14" s="26">
        <v>4.57</v>
      </c>
      <c r="AJ14" s="26">
        <v>3.54</v>
      </c>
      <c r="AK14" s="26">
        <v>3.19</v>
      </c>
      <c r="AL14" s="97">
        <v>2.96</v>
      </c>
      <c r="AM14" s="26">
        <v>2.81</v>
      </c>
      <c r="AN14" s="295">
        <f t="shared" si="0"/>
        <v>-5.0675675675675658E-2</v>
      </c>
      <c r="AP14" s="274"/>
      <c r="AQ14" s="169"/>
      <c r="AR14" s="139"/>
      <c r="AS14" s="139"/>
      <c r="AT14" s="139"/>
      <c r="AU14" s="139"/>
      <c r="AV14" s="139"/>
      <c r="AW14" s="139"/>
    </row>
    <row r="15" spans="1:50" x14ac:dyDescent="0.3">
      <c r="A15" s="100" t="s">
        <v>44</v>
      </c>
      <c r="B15" s="81">
        <v>6.39</v>
      </c>
      <c r="C15" s="21">
        <v>6.6</v>
      </c>
      <c r="D15" s="21">
        <v>6.45</v>
      </c>
      <c r="E15" s="21">
        <v>5.33</v>
      </c>
      <c r="F15" s="21">
        <v>4.5599999999999996</v>
      </c>
      <c r="G15" s="21">
        <v>5.42</v>
      </c>
      <c r="H15" s="21">
        <v>4.8099999999999996</v>
      </c>
      <c r="I15" s="21">
        <v>3.92</v>
      </c>
      <c r="J15" s="21">
        <v>4.5999999999999996</v>
      </c>
      <c r="K15" s="21">
        <v>5.43</v>
      </c>
      <c r="L15" s="21">
        <v>5.75</v>
      </c>
      <c r="M15" s="21">
        <v>4.5</v>
      </c>
      <c r="N15" s="81">
        <v>4.47</v>
      </c>
      <c r="O15" s="21">
        <v>4.4400000000000004</v>
      </c>
      <c r="P15" s="21">
        <v>4.55</v>
      </c>
      <c r="Q15" s="21">
        <v>5.52</v>
      </c>
      <c r="R15" s="21">
        <v>5.15</v>
      </c>
      <c r="S15" s="21">
        <v>6.09</v>
      </c>
      <c r="T15" s="21">
        <v>4.08</v>
      </c>
      <c r="U15" s="21">
        <v>3.12</v>
      </c>
      <c r="V15" s="21">
        <v>3.68</v>
      </c>
      <c r="W15" s="21">
        <v>3.77</v>
      </c>
      <c r="X15" s="21">
        <v>4.46</v>
      </c>
      <c r="Y15" s="21">
        <v>5.0599999999999996</v>
      </c>
      <c r="Z15" s="81">
        <v>4.5999999999999996</v>
      </c>
      <c r="AA15" s="26">
        <v>4.97</v>
      </c>
      <c r="AB15" s="26">
        <v>4.0999999999999996</v>
      </c>
      <c r="AC15" s="26">
        <v>4.95</v>
      </c>
      <c r="AD15" s="26">
        <v>5.16</v>
      </c>
      <c r="AE15" s="26">
        <v>5.57</v>
      </c>
      <c r="AF15" s="26">
        <v>5.71</v>
      </c>
      <c r="AG15" s="26">
        <v>4.5</v>
      </c>
      <c r="AH15" s="26">
        <v>4.71</v>
      </c>
      <c r="AI15" s="26">
        <v>4.8600000000000003</v>
      </c>
      <c r="AJ15" s="26">
        <v>4.79</v>
      </c>
      <c r="AK15" s="26">
        <v>4.47</v>
      </c>
      <c r="AL15" s="97">
        <v>4.58</v>
      </c>
      <c r="AM15" s="26">
        <v>4.55</v>
      </c>
      <c r="AN15" s="295">
        <f t="shared" si="0"/>
        <v>-6.5502183406114245E-3</v>
      </c>
      <c r="AP15" s="274"/>
      <c r="AQ15" s="169"/>
      <c r="AS15" s="139"/>
      <c r="AT15" s="139"/>
      <c r="AU15" s="139"/>
      <c r="AV15" s="139"/>
      <c r="AW15" s="139"/>
    </row>
    <row r="16" spans="1:50" x14ac:dyDescent="0.3">
      <c r="A16" s="138" t="s">
        <v>45</v>
      </c>
      <c r="B16" s="186">
        <v>5.75</v>
      </c>
      <c r="C16" s="179">
        <v>5.84</v>
      </c>
      <c r="D16" s="21">
        <v>7.69</v>
      </c>
      <c r="E16" s="21">
        <v>12.07</v>
      </c>
      <c r="F16" s="21">
        <v>0</v>
      </c>
      <c r="G16" s="21">
        <v>8.8000000000000007</v>
      </c>
      <c r="H16" s="21">
        <v>0</v>
      </c>
      <c r="I16" s="21">
        <v>0</v>
      </c>
      <c r="J16" s="21">
        <v>0</v>
      </c>
      <c r="K16" s="21">
        <v>9.33</v>
      </c>
      <c r="L16" s="21">
        <v>7.15</v>
      </c>
      <c r="M16" s="21">
        <v>5</v>
      </c>
      <c r="N16" s="186">
        <v>4.66</v>
      </c>
      <c r="O16" s="179">
        <v>5.99</v>
      </c>
      <c r="P16" s="21">
        <v>6.95</v>
      </c>
      <c r="Q16" s="21">
        <v>7.94</v>
      </c>
      <c r="R16" s="21">
        <v>7.57</v>
      </c>
      <c r="S16" s="21">
        <v>6.83</v>
      </c>
      <c r="T16" s="21">
        <v>7.9</v>
      </c>
      <c r="U16" s="21">
        <v>7.93</v>
      </c>
      <c r="V16" s="21">
        <v>7.83</v>
      </c>
      <c r="W16" s="21">
        <v>7.45</v>
      </c>
      <c r="X16" s="21">
        <v>8.44</v>
      </c>
      <c r="Y16" s="21">
        <v>7.58</v>
      </c>
      <c r="Z16" s="81">
        <v>7.22</v>
      </c>
      <c r="AA16" s="26">
        <v>6.3</v>
      </c>
      <c r="AB16" s="26">
        <v>10.01</v>
      </c>
      <c r="AC16" s="26">
        <v>11.76</v>
      </c>
      <c r="AD16" s="26">
        <v>11</v>
      </c>
      <c r="AE16" s="26">
        <v>0</v>
      </c>
      <c r="AF16" s="26">
        <v>14.75</v>
      </c>
      <c r="AG16" s="26">
        <v>14.5</v>
      </c>
      <c r="AH16" s="26">
        <v>0</v>
      </c>
      <c r="AI16" s="26">
        <v>11.01</v>
      </c>
      <c r="AJ16" s="26">
        <v>11.79</v>
      </c>
      <c r="AK16" s="26">
        <v>11.22</v>
      </c>
      <c r="AL16" s="97">
        <v>9.9</v>
      </c>
      <c r="AM16" s="26">
        <v>10.44</v>
      </c>
      <c r="AN16" s="295">
        <f t="shared" si="0"/>
        <v>5.4545454545454453E-2</v>
      </c>
      <c r="AP16" s="274"/>
      <c r="AQ16" s="169"/>
      <c r="AR16" s="139"/>
      <c r="AS16" s="139"/>
      <c r="AT16" s="139"/>
      <c r="AU16" s="139"/>
      <c r="AV16" s="139"/>
      <c r="AW16" s="139"/>
      <c r="AX16" s="140"/>
    </row>
    <row r="17" spans="1:50" x14ac:dyDescent="0.3">
      <c r="A17" s="71" t="s">
        <v>36</v>
      </c>
      <c r="B17" s="75">
        <v>3.92</v>
      </c>
      <c r="C17" s="76">
        <v>3.32</v>
      </c>
      <c r="D17" s="76">
        <v>3.1</v>
      </c>
      <c r="E17" s="76">
        <v>3.86</v>
      </c>
      <c r="F17" s="76">
        <v>3.79</v>
      </c>
      <c r="G17" s="76">
        <v>4.66</v>
      </c>
      <c r="H17" s="76">
        <v>2.5</v>
      </c>
      <c r="I17" s="76">
        <v>2.68</v>
      </c>
      <c r="J17" s="76">
        <v>2.31</v>
      </c>
      <c r="K17" s="76">
        <v>3.83</v>
      </c>
      <c r="L17" s="76">
        <v>3.98</v>
      </c>
      <c r="M17" s="76">
        <v>4.07</v>
      </c>
      <c r="N17" s="75">
        <v>4.1100000000000003</v>
      </c>
      <c r="O17" s="76">
        <v>4.07</v>
      </c>
      <c r="P17" s="76">
        <v>4.43</v>
      </c>
      <c r="Q17" s="76">
        <v>4.58</v>
      </c>
      <c r="R17" s="76">
        <v>5.18</v>
      </c>
      <c r="S17" s="76">
        <v>3.08</v>
      </c>
      <c r="T17" s="76">
        <v>2.2999999999999998</v>
      </c>
      <c r="U17" s="76">
        <v>2.57</v>
      </c>
      <c r="V17" s="76">
        <v>2.2599999999999998</v>
      </c>
      <c r="W17" s="76">
        <v>2.06</v>
      </c>
      <c r="X17" s="76">
        <v>3.24</v>
      </c>
      <c r="Y17" s="76">
        <v>3.29</v>
      </c>
      <c r="Z17" s="548">
        <v>3.28</v>
      </c>
      <c r="AA17" s="64">
        <v>2.71</v>
      </c>
      <c r="AB17" s="64">
        <v>2.79</v>
      </c>
      <c r="AC17" s="64">
        <v>2.81</v>
      </c>
      <c r="AD17" s="64">
        <v>2.25</v>
      </c>
      <c r="AE17" s="64">
        <v>1.9</v>
      </c>
      <c r="AF17" s="64">
        <v>2.66</v>
      </c>
      <c r="AG17" s="64">
        <v>3.29</v>
      </c>
      <c r="AH17" s="64">
        <v>3.72</v>
      </c>
      <c r="AI17" s="64">
        <v>3.55</v>
      </c>
      <c r="AJ17" s="64">
        <v>3.67</v>
      </c>
      <c r="AK17" s="64">
        <v>4.13</v>
      </c>
      <c r="AL17" s="548">
        <v>3.71</v>
      </c>
      <c r="AM17" s="64">
        <v>3.66</v>
      </c>
      <c r="AN17" s="534">
        <f t="shared" si="0"/>
        <v>-1.3477088948786964E-2</v>
      </c>
      <c r="AP17" s="274"/>
      <c r="AQ17" s="169"/>
      <c r="AR17" s="139"/>
      <c r="AS17" s="139"/>
      <c r="AT17" s="139"/>
      <c r="AU17" s="139"/>
      <c r="AV17" s="139"/>
      <c r="AW17" s="139"/>
      <c r="AX17" s="139"/>
    </row>
    <row r="18" spans="1:50" x14ac:dyDescent="0.3">
      <c r="A18" s="1" t="s">
        <v>23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P18" s="274"/>
    </row>
    <row r="19" spans="1:50" x14ac:dyDescent="0.3">
      <c r="A19" s="1" t="s">
        <v>118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P19" s="274"/>
    </row>
    <row r="20" spans="1:50" x14ac:dyDescent="0.3">
      <c r="A20" s="281" t="s">
        <v>198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169"/>
      <c r="AP20" s="274"/>
    </row>
    <row r="21" spans="1:50" x14ac:dyDescent="0.3">
      <c r="AN21" s="169"/>
      <c r="AP21" s="169"/>
    </row>
    <row r="22" spans="1:50" x14ac:dyDescent="0.3">
      <c r="AN22" s="169"/>
      <c r="AO22" s="169"/>
      <c r="AP22" s="169"/>
    </row>
    <row r="23" spans="1:50" x14ac:dyDescent="0.3">
      <c r="N23" s="276"/>
      <c r="O23" s="276"/>
      <c r="P23" s="276"/>
      <c r="Q23" s="276"/>
      <c r="R23" s="276"/>
      <c r="S23" s="276"/>
      <c r="T23" s="276"/>
      <c r="AN23" s="169"/>
      <c r="AO23" s="169"/>
      <c r="AP23" s="169"/>
    </row>
    <row r="24" spans="1:50" x14ac:dyDescent="0.3">
      <c r="N24" s="276"/>
      <c r="O24" s="276"/>
      <c r="P24" s="276"/>
      <c r="Q24" s="276"/>
      <c r="R24" s="276"/>
      <c r="S24" s="276"/>
      <c r="T24" s="276"/>
      <c r="AN24" s="169"/>
      <c r="AO24" s="169"/>
      <c r="AP24" s="169"/>
    </row>
    <row r="25" spans="1:50" x14ac:dyDescent="0.3">
      <c r="N25" s="276"/>
      <c r="O25" s="276"/>
      <c r="P25" s="276"/>
      <c r="Q25" s="276"/>
      <c r="R25" s="276"/>
      <c r="S25" s="276"/>
      <c r="T25" s="276"/>
      <c r="AN25" s="169"/>
      <c r="AO25" s="169"/>
      <c r="AP25" s="169"/>
    </row>
    <row r="26" spans="1:50" x14ac:dyDescent="0.3">
      <c r="N26" s="276"/>
      <c r="O26" s="276"/>
      <c r="P26" s="276"/>
      <c r="Q26" s="276"/>
      <c r="R26" s="276"/>
      <c r="S26" s="276"/>
      <c r="T26" s="276"/>
      <c r="AN26" s="169"/>
      <c r="AO26" s="169"/>
      <c r="AP26" s="169"/>
    </row>
    <row r="27" spans="1:50" x14ac:dyDescent="0.3">
      <c r="N27" s="276"/>
      <c r="O27" s="276"/>
      <c r="P27" s="276"/>
      <c r="Q27" s="276"/>
      <c r="R27" s="276"/>
      <c r="S27" s="276"/>
      <c r="T27" s="276"/>
      <c r="AN27" s="169"/>
      <c r="AO27" s="169"/>
      <c r="AP27" s="169"/>
    </row>
    <row r="28" spans="1:50" x14ac:dyDescent="0.3">
      <c r="N28" s="276"/>
      <c r="O28" s="276"/>
      <c r="P28" s="276"/>
      <c r="Q28" s="276"/>
      <c r="R28" s="276"/>
      <c r="S28" s="276"/>
      <c r="T28" s="276"/>
      <c r="AN28" s="169"/>
      <c r="AO28" s="169"/>
      <c r="AP28" s="169"/>
    </row>
    <row r="29" spans="1:50" x14ac:dyDescent="0.3">
      <c r="N29" s="276"/>
      <c r="O29" s="276"/>
      <c r="P29" s="276"/>
      <c r="Q29" s="276"/>
      <c r="R29" s="276"/>
      <c r="S29" s="276"/>
      <c r="T29" s="276"/>
      <c r="AN29" s="169"/>
      <c r="AO29" s="169"/>
    </row>
    <row r="30" spans="1:50" x14ac:dyDescent="0.3">
      <c r="N30" s="276"/>
      <c r="O30" s="276"/>
      <c r="P30" s="276"/>
      <c r="Q30" s="276"/>
      <c r="R30" s="276"/>
      <c r="S30" s="276"/>
      <c r="T30" s="276"/>
      <c r="AN30" s="169"/>
      <c r="AO30" s="169"/>
    </row>
    <row r="31" spans="1:50" x14ac:dyDescent="0.3">
      <c r="N31" s="276"/>
      <c r="O31" s="276"/>
      <c r="P31" s="276"/>
      <c r="Q31" s="276"/>
      <c r="R31" s="276"/>
      <c r="S31" s="276"/>
      <c r="T31" s="276"/>
      <c r="AN31" s="169"/>
      <c r="AO31" s="169"/>
    </row>
    <row r="32" spans="1:50" x14ac:dyDescent="0.3">
      <c r="N32" s="276"/>
      <c r="O32" s="276"/>
      <c r="P32" s="276"/>
      <c r="Q32" s="276"/>
      <c r="R32" s="276"/>
      <c r="S32" s="276"/>
      <c r="T32" s="276"/>
      <c r="AN32" s="169"/>
      <c r="AO32" s="169"/>
    </row>
    <row r="33" spans="14:41" x14ac:dyDescent="0.3">
      <c r="N33" s="276"/>
      <c r="O33" s="276"/>
      <c r="P33" s="276"/>
      <c r="Q33" s="276"/>
      <c r="R33" s="276"/>
      <c r="S33" s="276"/>
      <c r="T33" s="276"/>
      <c r="AN33" s="169"/>
      <c r="AO33" s="169"/>
    </row>
    <row r="34" spans="14:41" x14ac:dyDescent="0.3">
      <c r="N34" s="276"/>
      <c r="O34" s="276"/>
      <c r="P34" s="276"/>
      <c r="Q34" s="276"/>
      <c r="R34" s="276"/>
      <c r="S34" s="276"/>
      <c r="T34" s="276"/>
    </row>
    <row r="35" spans="14:41" x14ac:dyDescent="0.3">
      <c r="N35" s="276"/>
      <c r="O35" s="276"/>
      <c r="P35" s="276"/>
      <c r="Q35" s="276"/>
      <c r="R35" s="276"/>
      <c r="S35" s="276"/>
      <c r="T35" s="276"/>
    </row>
    <row r="36" spans="14:41" x14ac:dyDescent="0.3">
      <c r="N36" s="276"/>
      <c r="O36" s="276"/>
      <c r="P36" s="276"/>
      <c r="Q36" s="276"/>
      <c r="R36" s="276"/>
      <c r="S36" s="276"/>
      <c r="T36" s="276"/>
    </row>
    <row r="37" spans="14:41" x14ac:dyDescent="0.3">
      <c r="N37" s="276"/>
      <c r="O37" s="276"/>
      <c r="P37" s="276"/>
      <c r="Q37" s="276"/>
      <c r="R37" s="276"/>
      <c r="S37" s="276"/>
      <c r="T37" s="276"/>
    </row>
  </sheetData>
  <sortState ref="O26:P35">
    <sortCondition descending="1" ref="P26:P35"/>
  </sortState>
  <mergeCells count="5">
    <mergeCell ref="B6:M6"/>
    <mergeCell ref="A6:A7"/>
    <mergeCell ref="N6:Y6"/>
    <mergeCell ref="Z6:AK6"/>
    <mergeCell ref="AL6:AN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P32"/>
  <sheetViews>
    <sheetView showGridLines="0" zoomScale="85" zoomScaleNormal="85" workbookViewId="0">
      <pane xSplit="1" ySplit="7" topLeftCell="AA8" activePane="bottomRight" state="frozen"/>
      <selection activeCell="AD14" sqref="AD14"/>
      <selection pane="topRight" activeCell="AD14" sqref="AD14"/>
      <selection pane="bottomLeft" activeCell="AD14" sqref="AD14"/>
      <selection pane="bottomRight" activeCell="AF19" sqref="AF19"/>
    </sheetView>
  </sheetViews>
  <sheetFormatPr baseColWidth="10" defaultColWidth="9.109375" defaultRowHeight="14.4" x14ac:dyDescent="0.3"/>
  <cols>
    <col min="1" max="1" width="16.5546875" customWidth="1"/>
    <col min="2" max="19" width="9.88671875" style="169" customWidth="1"/>
    <col min="20" max="20" width="9.88671875" style="274" customWidth="1"/>
    <col min="21" max="39" width="9.88671875" style="276" customWidth="1"/>
    <col min="40" max="40" width="12.44140625" customWidth="1"/>
  </cols>
  <sheetData>
    <row r="1" spans="1:42" x14ac:dyDescent="0.3">
      <c r="A1" s="22" t="s">
        <v>191</v>
      </c>
    </row>
    <row r="3" spans="1:42" ht="15" customHeight="1" x14ac:dyDescent="0.3">
      <c r="A3" s="11" t="s">
        <v>130</v>
      </c>
    </row>
    <row r="4" spans="1:42" x14ac:dyDescent="0.3">
      <c r="A4" s="36" t="s">
        <v>248</v>
      </c>
    </row>
    <row r="5" spans="1:42" x14ac:dyDescent="0.3">
      <c r="A5" s="36" t="s">
        <v>202</v>
      </c>
    </row>
    <row r="6" spans="1:42" ht="15" customHeight="1" x14ac:dyDescent="0.3">
      <c r="A6" s="706" t="s">
        <v>0</v>
      </c>
      <c r="B6" s="682">
        <v>2019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2">
        <v>2020</v>
      </c>
      <c r="O6" s="683"/>
      <c r="P6" s="683"/>
      <c r="Q6" s="683"/>
      <c r="R6" s="683"/>
      <c r="S6" s="683"/>
      <c r="T6" s="683"/>
      <c r="U6" s="683"/>
      <c r="V6" s="683"/>
      <c r="W6" s="683"/>
      <c r="X6" s="683"/>
      <c r="Y6" s="683"/>
      <c r="Z6" s="682">
        <v>2021</v>
      </c>
      <c r="AA6" s="683"/>
      <c r="AB6" s="683"/>
      <c r="AC6" s="683"/>
      <c r="AD6" s="683"/>
      <c r="AE6" s="683"/>
      <c r="AF6" s="683"/>
      <c r="AG6" s="683"/>
      <c r="AH6" s="683"/>
      <c r="AI6" s="683"/>
      <c r="AJ6" s="683"/>
      <c r="AK6" s="683"/>
      <c r="AL6" s="682">
        <v>2022</v>
      </c>
      <c r="AM6" s="683"/>
      <c r="AN6" s="684"/>
    </row>
    <row r="7" spans="1:42" ht="33.75" customHeight="1" x14ac:dyDescent="0.3">
      <c r="A7" s="707"/>
      <c r="B7" s="224" t="s">
        <v>1</v>
      </c>
      <c r="C7" s="224" t="s">
        <v>2</v>
      </c>
      <c r="D7" s="228" t="s">
        <v>3</v>
      </c>
      <c r="E7" s="224" t="s">
        <v>4</v>
      </c>
      <c r="F7" s="230" t="s">
        <v>5</v>
      </c>
      <c r="G7" s="230" t="s">
        <v>6</v>
      </c>
      <c r="H7" s="244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409" t="s">
        <v>1</v>
      </c>
      <c r="O7" s="409" t="s">
        <v>2</v>
      </c>
      <c r="P7" s="410" t="s">
        <v>3</v>
      </c>
      <c r="Q7" s="409" t="s">
        <v>4</v>
      </c>
      <c r="R7" s="230" t="s">
        <v>5</v>
      </c>
      <c r="S7" s="230" t="s">
        <v>6</v>
      </c>
      <c r="T7" s="409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230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77" t="s">
        <v>7</v>
      </c>
      <c r="AG7" s="599" t="s">
        <v>8</v>
      </c>
      <c r="AH7" s="605" t="s">
        <v>264</v>
      </c>
      <c r="AI7" s="608" t="s">
        <v>10</v>
      </c>
      <c r="AJ7" s="614" t="s">
        <v>11</v>
      </c>
      <c r="AK7" s="617" t="s">
        <v>12</v>
      </c>
      <c r="AL7" s="652" t="s">
        <v>1</v>
      </c>
      <c r="AM7" s="652" t="s">
        <v>2</v>
      </c>
      <c r="AN7" s="653" t="s">
        <v>268</v>
      </c>
    </row>
    <row r="8" spans="1:42" x14ac:dyDescent="0.3">
      <c r="A8" s="65" t="s">
        <v>13</v>
      </c>
      <c r="B8" s="378">
        <f>+B9+B13+B18</f>
        <v>131.21342527300001</v>
      </c>
      <c r="C8" s="378">
        <f t="shared" ref="C8:M8" si="0">+C9+C13+C18</f>
        <v>219.06131652700014</v>
      </c>
      <c r="D8" s="378">
        <f t="shared" si="0"/>
        <v>256.72538627000006</v>
      </c>
      <c r="E8" s="378">
        <f t="shared" si="0"/>
        <v>186.10637900799995</v>
      </c>
      <c r="F8" s="378">
        <f t="shared" si="0"/>
        <v>79.055038152000023</v>
      </c>
      <c r="G8" s="378">
        <f t="shared" si="0"/>
        <v>187.44864411299989</v>
      </c>
      <c r="H8" s="378">
        <f t="shared" si="0"/>
        <v>202.22774599099998</v>
      </c>
      <c r="I8" s="378">
        <f t="shared" si="0"/>
        <v>107.29881060899994</v>
      </c>
      <c r="J8" s="378">
        <f t="shared" si="0"/>
        <v>138.36643221200003</v>
      </c>
      <c r="K8" s="378">
        <f t="shared" si="0"/>
        <v>144.05478255400001</v>
      </c>
      <c r="L8" s="378">
        <f t="shared" si="0"/>
        <v>104.795495241</v>
      </c>
      <c r="M8" s="378">
        <f t="shared" si="0"/>
        <v>100.47895985800005</v>
      </c>
      <c r="N8" s="378">
        <f t="shared" ref="N8:X8" si="1">+SUM(N9,N13,N18)</f>
        <v>116.31405211299999</v>
      </c>
      <c r="O8" s="378">
        <f t="shared" si="1"/>
        <v>110.585644147</v>
      </c>
      <c r="P8" s="378">
        <f t="shared" si="1"/>
        <v>96.451992688999994</v>
      </c>
      <c r="Q8" s="378">
        <f t="shared" si="1"/>
        <v>47.701187335000007</v>
      </c>
      <c r="R8" s="378">
        <f t="shared" si="1"/>
        <v>45.446257604999992</v>
      </c>
      <c r="S8" s="378">
        <f t="shared" si="1"/>
        <v>78.767088996999988</v>
      </c>
      <c r="T8" s="378">
        <f t="shared" si="1"/>
        <v>244.82508136200002</v>
      </c>
      <c r="U8" s="378">
        <f t="shared" si="1"/>
        <v>280.73631807499908</v>
      </c>
      <c r="V8" s="378">
        <f t="shared" si="1"/>
        <v>204.68208958700004</v>
      </c>
      <c r="W8" s="378">
        <f t="shared" si="1"/>
        <v>134.74259765300002</v>
      </c>
      <c r="X8" s="378">
        <f t="shared" si="1"/>
        <v>70.85728206600001</v>
      </c>
      <c r="Y8" s="378">
        <f>+SUM(Y9,Y13,Y18)</f>
        <v>128.139303496</v>
      </c>
      <c r="Z8" s="439">
        <f t="shared" ref="Z8:AE8" si="2">+Z9+Z13+Z18</f>
        <v>174.33100000000002</v>
      </c>
      <c r="AA8" s="417">
        <f t="shared" si="2"/>
        <v>262.26</v>
      </c>
      <c r="AB8" s="417">
        <f t="shared" si="2"/>
        <v>223.99</v>
      </c>
      <c r="AC8" s="417">
        <f t="shared" si="2"/>
        <v>209.41</v>
      </c>
      <c r="AD8" s="417">
        <f t="shared" si="2"/>
        <v>144.57000000000002</v>
      </c>
      <c r="AE8" s="417">
        <f t="shared" si="2"/>
        <v>188.89</v>
      </c>
      <c r="AF8" s="417">
        <f t="shared" ref="AF8:AM8" si="3">+AF9+AF13+AF18</f>
        <v>223.75119670600014</v>
      </c>
      <c r="AG8" s="417">
        <f t="shared" si="3"/>
        <v>239.08</v>
      </c>
      <c r="AH8" s="417">
        <f t="shared" si="3"/>
        <v>156.97</v>
      </c>
      <c r="AI8" s="417">
        <f t="shared" si="3"/>
        <v>115.44000000000001</v>
      </c>
      <c r="AJ8" s="417">
        <f t="shared" si="3"/>
        <v>44.743512122000027</v>
      </c>
      <c r="AK8" s="417">
        <f t="shared" si="3"/>
        <v>91.460000000000008</v>
      </c>
      <c r="AL8" s="439">
        <f t="shared" si="3"/>
        <v>116.25200000000001</v>
      </c>
      <c r="AM8" s="417">
        <f t="shared" si="3"/>
        <v>195.297</v>
      </c>
      <c r="AN8" s="396">
        <f t="shared" ref="AN8:AN18" si="4">+IFERROR((AM8/AA8-1),"-")</f>
        <v>-0.2553305879661405</v>
      </c>
      <c r="AO8" s="276"/>
      <c r="AP8" s="276"/>
    </row>
    <row r="9" spans="1:42" x14ac:dyDescent="0.3">
      <c r="A9" s="66" t="s">
        <v>221</v>
      </c>
      <c r="B9" s="380">
        <f>+SUM(B10:B12)</f>
        <v>27.887517217999996</v>
      </c>
      <c r="C9" s="380">
        <f t="shared" ref="C9:M9" si="5">+SUM(C10:C12)</f>
        <v>55.515515496999981</v>
      </c>
      <c r="D9" s="380">
        <f t="shared" si="5"/>
        <v>87.447999385000045</v>
      </c>
      <c r="E9" s="380">
        <f t="shared" si="5"/>
        <v>75.848945993000001</v>
      </c>
      <c r="F9" s="380">
        <f t="shared" si="5"/>
        <v>37.468392306000013</v>
      </c>
      <c r="G9" s="380">
        <f t="shared" si="5"/>
        <v>47.557257914999994</v>
      </c>
      <c r="H9" s="380">
        <f t="shared" si="5"/>
        <v>53.755311985000006</v>
      </c>
      <c r="I9" s="380">
        <f t="shared" si="5"/>
        <v>49.752265882999993</v>
      </c>
      <c r="J9" s="380">
        <f t="shared" si="5"/>
        <v>51.753352171999985</v>
      </c>
      <c r="K9" s="380">
        <f t="shared" si="5"/>
        <v>37.864019927000008</v>
      </c>
      <c r="L9" s="380">
        <f t="shared" si="5"/>
        <v>36.546856299999988</v>
      </c>
      <c r="M9" s="380">
        <f t="shared" si="5"/>
        <v>37.794531153000001</v>
      </c>
      <c r="N9" s="380">
        <f>+SUM(N10:N12)</f>
        <v>26.944142127999999</v>
      </c>
      <c r="O9" s="380">
        <f t="shared" ref="O9:X9" si="6">+SUM(O10:O12)</f>
        <v>42.979312477999898</v>
      </c>
      <c r="P9" s="380">
        <f t="shared" si="6"/>
        <v>40.251031071999996</v>
      </c>
      <c r="Q9" s="380">
        <f t="shared" si="6"/>
        <v>23.257272141000001</v>
      </c>
      <c r="R9" s="380">
        <f t="shared" si="6"/>
        <v>21.464781564999999</v>
      </c>
      <c r="S9" s="380">
        <f t="shared" si="6"/>
        <v>20.655877926000002</v>
      </c>
      <c r="T9" s="380">
        <f t="shared" si="6"/>
        <v>42.883437638999894</v>
      </c>
      <c r="U9" s="380">
        <f t="shared" si="6"/>
        <v>64.675819392999998</v>
      </c>
      <c r="V9" s="380">
        <f t="shared" si="6"/>
        <v>60.955434578000002</v>
      </c>
      <c r="W9" s="380">
        <f t="shared" si="6"/>
        <v>86.551678167000006</v>
      </c>
      <c r="X9" s="380">
        <f t="shared" si="6"/>
        <v>57.624627132999997</v>
      </c>
      <c r="Y9" s="380">
        <f>+SUM(Y10:Y12)</f>
        <v>44.375840907000004</v>
      </c>
      <c r="Z9" s="85">
        <f t="shared" ref="Z9:AL9" si="7">SUM(Z10:Z12)</f>
        <v>36.187000000000005</v>
      </c>
      <c r="AA9" s="9">
        <f t="shared" si="7"/>
        <v>49.56</v>
      </c>
      <c r="AB9" s="9">
        <f t="shared" si="7"/>
        <v>67.14</v>
      </c>
      <c r="AC9" s="9">
        <f t="shared" si="7"/>
        <v>69.81</v>
      </c>
      <c r="AD9" s="9">
        <f t="shared" si="7"/>
        <v>60.870000000000005</v>
      </c>
      <c r="AE9" s="9">
        <f t="shared" si="7"/>
        <v>57.49</v>
      </c>
      <c r="AF9" s="9">
        <f t="shared" si="7"/>
        <v>59.433999880000101</v>
      </c>
      <c r="AG9" s="9">
        <f t="shared" si="7"/>
        <v>46.860000000000007</v>
      </c>
      <c r="AH9" s="9">
        <f t="shared" si="7"/>
        <v>51.92</v>
      </c>
      <c r="AI9" s="9">
        <f t="shared" si="7"/>
        <v>37.380000000000003</v>
      </c>
      <c r="AJ9" s="9">
        <f t="shared" si="7"/>
        <v>28.513545677000028</v>
      </c>
      <c r="AK9" s="9">
        <f t="shared" si="7"/>
        <v>33.71</v>
      </c>
      <c r="AL9" s="85">
        <f t="shared" si="7"/>
        <v>26.797999999999998</v>
      </c>
      <c r="AM9" s="9">
        <f t="shared" ref="AM9" si="8">SUM(AM10:AM12)</f>
        <v>53.111999999999995</v>
      </c>
      <c r="AN9" s="397">
        <f t="shared" si="4"/>
        <v>7.1670702179176704E-2</v>
      </c>
      <c r="AO9" s="276"/>
      <c r="AP9" s="276"/>
    </row>
    <row r="10" spans="1:42" x14ac:dyDescent="0.3">
      <c r="A10" s="101" t="s">
        <v>15</v>
      </c>
      <c r="B10" s="381">
        <v>1.53</v>
      </c>
      <c r="C10" s="381">
        <v>1.5860000000000001</v>
      </c>
      <c r="D10" s="381">
        <v>1.0940000000000001</v>
      </c>
      <c r="E10" s="381">
        <v>1.4870000000000001</v>
      </c>
      <c r="F10" s="381">
        <v>1.6140000000000001</v>
      </c>
      <c r="G10" s="381">
        <v>1.4119999999999999</v>
      </c>
      <c r="H10" s="381">
        <v>2.0329999999999999</v>
      </c>
      <c r="I10" s="381">
        <v>1.2270000000000001</v>
      </c>
      <c r="J10" s="381">
        <v>2.4460000000000002</v>
      </c>
      <c r="K10" s="381">
        <v>1.853</v>
      </c>
      <c r="L10" s="381">
        <v>2.0880000000000001</v>
      </c>
      <c r="M10" s="381">
        <v>1.7150000000000001</v>
      </c>
      <c r="N10" s="381">
        <v>1.6970323980000002</v>
      </c>
      <c r="O10" s="381">
        <v>1.484789301</v>
      </c>
      <c r="P10" s="381">
        <v>1.777484641</v>
      </c>
      <c r="Q10" s="381">
        <v>1.688264</v>
      </c>
      <c r="R10" s="381">
        <v>1.8124400000000001</v>
      </c>
      <c r="S10" s="381">
        <v>1.924737259</v>
      </c>
      <c r="T10" s="381">
        <v>1.8556130290000001</v>
      </c>
      <c r="U10" s="381">
        <v>1.6316493430000001</v>
      </c>
      <c r="V10" s="381">
        <v>1.8597140480000001</v>
      </c>
      <c r="W10" s="381">
        <v>1.3009218200000001</v>
      </c>
      <c r="X10" s="381">
        <v>1.2376907779999999</v>
      </c>
      <c r="Y10" s="381">
        <v>2.3171275609999999</v>
      </c>
      <c r="Z10" s="86">
        <v>0.88800000000000001</v>
      </c>
      <c r="AA10" s="14">
        <v>1.18</v>
      </c>
      <c r="AB10" s="14">
        <v>1.08</v>
      </c>
      <c r="AC10" s="14">
        <v>2.4900000000000002</v>
      </c>
      <c r="AD10" s="14">
        <v>2.25</v>
      </c>
      <c r="AE10" s="14">
        <v>1.73</v>
      </c>
      <c r="AF10" s="14">
        <v>2.3992510969999987</v>
      </c>
      <c r="AG10" s="14">
        <v>1.74</v>
      </c>
      <c r="AH10" s="14">
        <v>2.48</v>
      </c>
      <c r="AI10" s="14">
        <v>0.96</v>
      </c>
      <c r="AJ10" s="14">
        <v>1.6354849550000006</v>
      </c>
      <c r="AK10" s="14">
        <v>0.79</v>
      </c>
      <c r="AL10" s="86">
        <v>0.69499999999999995</v>
      </c>
      <c r="AM10" s="14">
        <v>1.4770000000000001</v>
      </c>
      <c r="AN10" s="398">
        <f t="shared" si="4"/>
        <v>0.25169491525423737</v>
      </c>
      <c r="AO10" s="276"/>
      <c r="AP10" s="276"/>
    </row>
    <row r="11" spans="1:42" x14ac:dyDescent="0.3">
      <c r="A11" s="101" t="s">
        <v>16</v>
      </c>
      <c r="B11" s="381">
        <v>21.801517217999994</v>
      </c>
      <c r="C11" s="381">
        <v>50.943515496999986</v>
      </c>
      <c r="D11" s="381">
        <v>81.43999938500005</v>
      </c>
      <c r="E11" s="381">
        <v>70.419945993000013</v>
      </c>
      <c r="F11" s="381">
        <v>30.136392306000012</v>
      </c>
      <c r="G11" s="381">
        <v>41.115257914999994</v>
      </c>
      <c r="H11" s="381">
        <v>47.254311985000001</v>
      </c>
      <c r="I11" s="381">
        <v>44.549265882999997</v>
      </c>
      <c r="J11" s="381">
        <v>46.484352171999987</v>
      </c>
      <c r="K11" s="381">
        <v>33.395019927000007</v>
      </c>
      <c r="L11" s="381">
        <v>31.927856299999991</v>
      </c>
      <c r="M11" s="381">
        <v>32.319531153</v>
      </c>
      <c r="N11" s="381">
        <v>20.838016635999999</v>
      </c>
      <c r="O11" s="381">
        <v>38.310593812999898</v>
      </c>
      <c r="P11" s="381">
        <v>34.147743769999998</v>
      </c>
      <c r="Q11" s="381">
        <v>19.844000000000001</v>
      </c>
      <c r="R11" s="381">
        <v>17.609108091</v>
      </c>
      <c r="S11" s="381">
        <v>16.159557269</v>
      </c>
      <c r="T11" s="381">
        <v>38.308444071999894</v>
      </c>
      <c r="U11" s="381">
        <v>57.959000000000003</v>
      </c>
      <c r="V11" s="381">
        <v>56.152999999999999</v>
      </c>
      <c r="W11" s="381">
        <v>80.010000000000005</v>
      </c>
      <c r="X11" s="381">
        <v>52.101999999999997</v>
      </c>
      <c r="Y11" s="381">
        <v>38.225000000000001</v>
      </c>
      <c r="Z11" s="86">
        <v>30.87</v>
      </c>
      <c r="AA11" s="14">
        <v>43.15</v>
      </c>
      <c r="AB11" s="14">
        <v>61.23</v>
      </c>
      <c r="AC11" s="14">
        <v>62</v>
      </c>
      <c r="AD11" s="14">
        <v>52.81</v>
      </c>
      <c r="AE11" s="14">
        <v>52.27</v>
      </c>
      <c r="AF11" s="14">
        <v>53.7837454350001</v>
      </c>
      <c r="AG11" s="14">
        <v>42.2</v>
      </c>
      <c r="AH11" s="14">
        <v>45.84</v>
      </c>
      <c r="AI11" s="14">
        <v>30.77</v>
      </c>
      <c r="AJ11" s="14">
        <v>23.736286370000027</v>
      </c>
      <c r="AK11" s="14">
        <v>28.36</v>
      </c>
      <c r="AL11" s="86">
        <v>24.04</v>
      </c>
      <c r="AM11" s="14">
        <v>48.012</v>
      </c>
      <c r="AN11" s="398">
        <f t="shared" si="4"/>
        <v>0.11267670915411365</v>
      </c>
      <c r="AO11" s="276"/>
      <c r="AP11" s="276"/>
    </row>
    <row r="12" spans="1:42" x14ac:dyDescent="0.3">
      <c r="A12" s="101" t="s">
        <v>19</v>
      </c>
      <c r="B12" s="381">
        <v>4.556</v>
      </c>
      <c r="C12" s="381">
        <v>2.9860000000000002</v>
      </c>
      <c r="D12" s="381">
        <v>4.9139999999999997</v>
      </c>
      <c r="E12" s="381">
        <v>3.9420000000000002</v>
      </c>
      <c r="F12" s="381">
        <v>5.718</v>
      </c>
      <c r="G12" s="381">
        <v>5.03</v>
      </c>
      <c r="H12" s="381">
        <v>4.468</v>
      </c>
      <c r="I12" s="381">
        <v>3.976</v>
      </c>
      <c r="J12" s="381">
        <v>2.823</v>
      </c>
      <c r="K12" s="381">
        <v>2.6160000000000001</v>
      </c>
      <c r="L12" s="381">
        <v>2.5310000000000001</v>
      </c>
      <c r="M12" s="381">
        <v>3.76</v>
      </c>
      <c r="N12" s="381">
        <v>4.4090930940000002</v>
      </c>
      <c r="O12" s="381">
        <v>3.1839293639999999</v>
      </c>
      <c r="P12" s="381">
        <v>4.325802661</v>
      </c>
      <c r="Q12" s="381">
        <v>1.725008141</v>
      </c>
      <c r="R12" s="381">
        <v>2.043233474</v>
      </c>
      <c r="S12" s="381">
        <v>2.571583398</v>
      </c>
      <c r="T12" s="381">
        <v>2.7193805379999998</v>
      </c>
      <c r="U12" s="381">
        <v>5.0851700499999994</v>
      </c>
      <c r="V12" s="381">
        <v>2.9427205299999999</v>
      </c>
      <c r="W12" s="381">
        <v>5.2407563469999996</v>
      </c>
      <c r="X12" s="381">
        <v>4.2849363550000001</v>
      </c>
      <c r="Y12" s="381">
        <v>3.8337133460000001</v>
      </c>
      <c r="Z12" s="86">
        <v>4.4290000000000003</v>
      </c>
      <c r="AA12" s="14">
        <v>5.23</v>
      </c>
      <c r="AB12" s="14">
        <v>4.83</v>
      </c>
      <c r="AC12" s="14">
        <v>5.32</v>
      </c>
      <c r="AD12" s="14">
        <v>5.81</v>
      </c>
      <c r="AE12" s="14">
        <v>3.49</v>
      </c>
      <c r="AF12" s="14">
        <v>3.2510033480000029</v>
      </c>
      <c r="AG12" s="14">
        <v>2.92</v>
      </c>
      <c r="AH12" s="14">
        <v>3.6</v>
      </c>
      <c r="AI12" s="14">
        <v>5.65</v>
      </c>
      <c r="AJ12" s="14">
        <v>3.141774352000001</v>
      </c>
      <c r="AK12" s="14">
        <v>4.5599999999999996</v>
      </c>
      <c r="AL12" s="86">
        <v>2.0630000000000002</v>
      </c>
      <c r="AM12" s="14">
        <v>3.6230000000000002</v>
      </c>
      <c r="AN12" s="398">
        <f t="shared" si="4"/>
        <v>-0.30726577437858515</v>
      </c>
      <c r="AO12" s="276"/>
      <c r="AP12" s="276"/>
    </row>
    <row r="13" spans="1:42" x14ac:dyDescent="0.3">
      <c r="A13" s="66" t="s">
        <v>222</v>
      </c>
      <c r="B13" s="380">
        <f>+SUM(B14:B17)</f>
        <v>102.92100000000001</v>
      </c>
      <c r="C13" s="380">
        <f t="shared" ref="C13:M13" si="9">+SUM(C14:C17)</f>
        <v>163.27799999999999</v>
      </c>
      <c r="D13" s="380">
        <f t="shared" si="9"/>
        <v>168.62800000000001</v>
      </c>
      <c r="E13" s="380">
        <f t="shared" si="9"/>
        <v>109.95899999999999</v>
      </c>
      <c r="F13" s="380">
        <f t="shared" si="9"/>
        <v>41.248000000000005</v>
      </c>
      <c r="G13" s="380">
        <f t="shared" si="9"/>
        <v>139.59100000000001</v>
      </c>
      <c r="H13" s="380">
        <f t="shared" si="9"/>
        <v>147.85600000000002</v>
      </c>
      <c r="I13" s="380">
        <f t="shared" si="9"/>
        <v>57.097000000000008</v>
      </c>
      <c r="J13" s="380">
        <f t="shared" si="9"/>
        <v>86.094000000000008</v>
      </c>
      <c r="K13" s="380">
        <f t="shared" si="9"/>
        <v>105.887</v>
      </c>
      <c r="L13" s="380">
        <f t="shared" si="9"/>
        <v>68.046999999999997</v>
      </c>
      <c r="M13" s="380">
        <f t="shared" si="9"/>
        <v>62.517000000000003</v>
      </c>
      <c r="N13" s="380">
        <f>+SUM(N14:N17)</f>
        <v>88.743704339999994</v>
      </c>
      <c r="O13" s="380">
        <f t="shared" ref="O13:Y13" si="10">+SUM(O14:O17)</f>
        <v>66.89042236600001</v>
      </c>
      <c r="P13" s="380">
        <f t="shared" si="10"/>
        <v>54.640197190000002</v>
      </c>
      <c r="Q13" s="380">
        <f t="shared" si="10"/>
        <v>23.578899902</v>
      </c>
      <c r="R13" s="380">
        <f t="shared" si="10"/>
        <v>22.63059054</v>
      </c>
      <c r="S13" s="380">
        <f t="shared" si="10"/>
        <v>55.783601808999997</v>
      </c>
      <c r="T13" s="380">
        <f t="shared" si="10"/>
        <v>199.39314690999998</v>
      </c>
      <c r="U13" s="380">
        <f t="shared" si="10"/>
        <v>214.917996805</v>
      </c>
      <c r="V13" s="380">
        <f t="shared" si="10"/>
        <v>142.93920270200002</v>
      </c>
      <c r="W13" s="380">
        <f t="shared" si="10"/>
        <v>46.843364274000002</v>
      </c>
      <c r="X13" s="380">
        <f t="shared" si="10"/>
        <v>11.833248210000001</v>
      </c>
      <c r="Y13" s="380">
        <f t="shared" si="10"/>
        <v>79.239129822999999</v>
      </c>
      <c r="Z13" s="85">
        <f t="shared" ref="Z13:AE13" si="11">SUM(Z14:Z17)</f>
        <v>130.53399999999999</v>
      </c>
      <c r="AA13" s="9">
        <f t="shared" si="11"/>
        <v>206.24999999999997</v>
      </c>
      <c r="AB13" s="9">
        <f t="shared" si="11"/>
        <v>152.47</v>
      </c>
      <c r="AC13" s="9">
        <f t="shared" si="11"/>
        <v>137.54</v>
      </c>
      <c r="AD13" s="9">
        <f t="shared" si="11"/>
        <v>81.84</v>
      </c>
      <c r="AE13" s="9">
        <f t="shared" si="11"/>
        <v>128.41999999999999</v>
      </c>
      <c r="AF13" s="9">
        <f t="shared" ref="AF13:AL13" si="12">SUM(AF14:AF17)</f>
        <v>161.42719682600006</v>
      </c>
      <c r="AG13" s="9">
        <f t="shared" si="12"/>
        <v>189.84</v>
      </c>
      <c r="AH13" s="9">
        <f t="shared" si="12"/>
        <v>102.11</v>
      </c>
      <c r="AI13" s="9">
        <f t="shared" si="12"/>
        <v>76.08</v>
      </c>
      <c r="AJ13" s="9">
        <f t="shared" si="12"/>
        <v>13.189966445000001</v>
      </c>
      <c r="AK13" s="9">
        <f t="shared" si="12"/>
        <v>51.44</v>
      </c>
      <c r="AL13" s="85">
        <f t="shared" si="12"/>
        <v>82.211000000000013</v>
      </c>
      <c r="AM13" s="9">
        <f t="shared" ref="AM13" si="13">SUM(AM14:AM17)</f>
        <v>135.977</v>
      </c>
      <c r="AN13" s="397">
        <f t="shared" si="4"/>
        <v>-0.34071757575757566</v>
      </c>
      <c r="AO13" s="276"/>
      <c r="AP13" s="276"/>
    </row>
    <row r="14" spans="1:42" x14ac:dyDescent="0.3">
      <c r="A14" s="101" t="s">
        <v>116</v>
      </c>
      <c r="B14" s="381">
        <v>94.224000000000004</v>
      </c>
      <c r="C14" s="381">
        <v>134.196</v>
      </c>
      <c r="D14" s="381">
        <v>143.06899999999999</v>
      </c>
      <c r="E14" s="381">
        <v>97.406999999999996</v>
      </c>
      <c r="F14" s="381">
        <v>27.88</v>
      </c>
      <c r="G14" s="381">
        <v>122.042</v>
      </c>
      <c r="H14" s="381">
        <v>122.182</v>
      </c>
      <c r="I14" s="381">
        <v>36.054000000000002</v>
      </c>
      <c r="J14" s="381">
        <v>70.399000000000001</v>
      </c>
      <c r="K14" s="381">
        <v>86.608999999999995</v>
      </c>
      <c r="L14" s="381">
        <v>60.264000000000003</v>
      </c>
      <c r="M14" s="381">
        <v>54.642000000000003</v>
      </c>
      <c r="N14" s="381">
        <v>84.634249999999994</v>
      </c>
      <c r="O14" s="381">
        <v>53.522260000000003</v>
      </c>
      <c r="P14" s="381">
        <v>42.678452</v>
      </c>
      <c r="Q14" s="381">
        <v>17.129094963</v>
      </c>
      <c r="R14" s="381">
        <v>10.81433</v>
      </c>
      <c r="S14" s="381">
        <v>51.829834999999996</v>
      </c>
      <c r="T14" s="381">
        <v>181.38499299999998</v>
      </c>
      <c r="U14" s="381">
        <v>189.74027799999999</v>
      </c>
      <c r="V14" s="381">
        <v>128.17281500000001</v>
      </c>
      <c r="W14" s="381">
        <v>22.058267000000001</v>
      </c>
      <c r="X14" s="381">
        <v>6.545331</v>
      </c>
      <c r="Y14" s="381">
        <v>70.415380999999996</v>
      </c>
      <c r="Z14" s="86">
        <v>121.154</v>
      </c>
      <c r="AA14" s="14">
        <v>158.97999999999999</v>
      </c>
      <c r="AB14" s="14">
        <v>128.15</v>
      </c>
      <c r="AC14" s="14">
        <v>119.71</v>
      </c>
      <c r="AD14" s="14">
        <v>67.06</v>
      </c>
      <c r="AE14" s="14">
        <v>117.25</v>
      </c>
      <c r="AF14" s="14">
        <v>126.06846400000006</v>
      </c>
      <c r="AG14" s="14">
        <v>159.25</v>
      </c>
      <c r="AH14" s="14">
        <v>85.91</v>
      </c>
      <c r="AI14" s="14">
        <v>66.52</v>
      </c>
      <c r="AJ14" s="14">
        <v>5.5243100000000016</v>
      </c>
      <c r="AK14" s="14">
        <v>45.05</v>
      </c>
      <c r="AL14" s="86">
        <v>74.603999999999999</v>
      </c>
      <c r="AM14" s="14">
        <v>122.82599999999999</v>
      </c>
      <c r="AN14" s="398">
        <f t="shared" si="4"/>
        <v>-0.22741225311359914</v>
      </c>
      <c r="AO14" s="276"/>
      <c r="AP14" s="276"/>
    </row>
    <row r="15" spans="1:42" x14ac:dyDescent="0.3">
      <c r="A15" s="101" t="s">
        <v>117</v>
      </c>
      <c r="B15" s="381">
        <v>1.083</v>
      </c>
      <c r="C15" s="381">
        <v>0.99399999999999999</v>
      </c>
      <c r="D15" s="381">
        <v>2.073</v>
      </c>
      <c r="E15" s="381">
        <v>1.728</v>
      </c>
      <c r="F15" s="381">
        <v>1.835</v>
      </c>
      <c r="G15" s="381">
        <v>2.206</v>
      </c>
      <c r="H15" s="381">
        <v>1.6339999999999999</v>
      </c>
      <c r="I15" s="381">
        <v>1.5580000000000001</v>
      </c>
      <c r="J15" s="381">
        <v>1.8460000000000001</v>
      </c>
      <c r="K15" s="381">
        <v>1.1020000000000001</v>
      </c>
      <c r="L15" s="381">
        <v>0.93100000000000005</v>
      </c>
      <c r="M15" s="381">
        <v>1.3540000000000001</v>
      </c>
      <c r="N15" s="381">
        <v>0.91781434000000006</v>
      </c>
      <c r="O15" s="381">
        <v>0.94609100000000002</v>
      </c>
      <c r="P15" s="381">
        <v>0.32609300000000002</v>
      </c>
      <c r="Q15" s="381">
        <v>0.31098999999999999</v>
      </c>
      <c r="R15" s="381">
        <v>0.56486000000000003</v>
      </c>
      <c r="S15" s="381">
        <v>0.27731</v>
      </c>
      <c r="T15" s="381">
        <v>0.22913</v>
      </c>
      <c r="U15" s="381">
        <v>5.5320000000000001E-2</v>
      </c>
      <c r="V15" s="381">
        <v>0.34017000000000003</v>
      </c>
      <c r="W15" s="381">
        <v>0.13566</v>
      </c>
      <c r="X15" s="381">
        <v>8.9260000000000006E-2</v>
      </c>
      <c r="Y15" s="381">
        <v>0.22888999999999998</v>
      </c>
      <c r="Z15" s="86">
        <v>0.34</v>
      </c>
      <c r="AA15" s="14">
        <v>0.41</v>
      </c>
      <c r="AB15" s="14">
        <v>0.57999999999999996</v>
      </c>
      <c r="AC15" s="14">
        <v>0.3</v>
      </c>
      <c r="AD15" s="14">
        <v>0.1</v>
      </c>
      <c r="AE15" s="14">
        <v>1.66</v>
      </c>
      <c r="AF15" s="14">
        <v>0.33940999999999993</v>
      </c>
      <c r="AG15" s="14">
        <v>0.17</v>
      </c>
      <c r="AH15" s="14">
        <v>2.44</v>
      </c>
      <c r="AI15" s="14">
        <v>0.13</v>
      </c>
      <c r="AJ15" s="14">
        <v>0.8173649999999999</v>
      </c>
      <c r="AK15" s="14">
        <v>0.46</v>
      </c>
      <c r="AL15" s="86">
        <v>0.27200000000000002</v>
      </c>
      <c r="AM15" s="14">
        <v>0.66200000000000003</v>
      </c>
      <c r="AN15" s="398">
        <f t="shared" si="4"/>
        <v>0.61463414634146352</v>
      </c>
      <c r="AO15" s="276"/>
      <c r="AP15" s="276"/>
    </row>
    <row r="16" spans="1:42" x14ac:dyDescent="0.3">
      <c r="A16" s="101" t="s">
        <v>106</v>
      </c>
      <c r="B16" s="381">
        <v>2.8330000000000002</v>
      </c>
      <c r="C16" s="381">
        <v>23.677</v>
      </c>
      <c r="D16" s="381">
        <v>21.204000000000001</v>
      </c>
      <c r="E16" s="381">
        <v>8.2029999999999994</v>
      </c>
      <c r="F16" s="381">
        <v>6.726</v>
      </c>
      <c r="G16" s="381">
        <v>13.122</v>
      </c>
      <c r="H16" s="381">
        <v>19.567</v>
      </c>
      <c r="I16" s="381">
        <v>17.547000000000001</v>
      </c>
      <c r="J16" s="381">
        <v>11.503</v>
      </c>
      <c r="K16" s="381">
        <v>12.986000000000001</v>
      </c>
      <c r="L16" s="381">
        <v>2.3380000000000001</v>
      </c>
      <c r="M16" s="381">
        <v>3.532</v>
      </c>
      <c r="N16" s="381">
        <v>1.5392600000000001</v>
      </c>
      <c r="O16" s="381">
        <v>7.6659100000000002</v>
      </c>
      <c r="P16" s="381">
        <v>9.3394050000000011</v>
      </c>
      <c r="Q16" s="381">
        <v>3.75461</v>
      </c>
      <c r="R16" s="381">
        <v>7.5733800000000002</v>
      </c>
      <c r="S16" s="381">
        <v>1.5376099999999999</v>
      </c>
      <c r="T16" s="381">
        <v>13.188499999999999</v>
      </c>
      <c r="U16" s="381">
        <v>23.458365000000001</v>
      </c>
      <c r="V16" s="381">
        <v>11.001790000000002</v>
      </c>
      <c r="W16" s="381">
        <v>20.132004999999999</v>
      </c>
      <c r="X16" s="381">
        <v>3.5222199999999999</v>
      </c>
      <c r="Y16" s="381">
        <v>5.5379649999999998</v>
      </c>
      <c r="Z16" s="86">
        <v>5.64</v>
      </c>
      <c r="AA16" s="14">
        <v>43.44</v>
      </c>
      <c r="AB16" s="14">
        <v>20.04</v>
      </c>
      <c r="AC16" s="14">
        <v>14.44</v>
      </c>
      <c r="AD16" s="14">
        <v>10.23</v>
      </c>
      <c r="AE16" s="14">
        <v>7.16</v>
      </c>
      <c r="AF16" s="14">
        <v>30.526120000000006</v>
      </c>
      <c r="AG16" s="14">
        <v>28.18</v>
      </c>
      <c r="AH16" s="14">
        <v>6.73</v>
      </c>
      <c r="AI16" s="14">
        <v>7.03</v>
      </c>
      <c r="AJ16" s="14">
        <v>2.701425</v>
      </c>
      <c r="AK16" s="14">
        <v>3.69</v>
      </c>
      <c r="AL16" s="86">
        <v>4.9770000000000003</v>
      </c>
      <c r="AM16" s="14">
        <v>10.435</v>
      </c>
      <c r="AN16" s="398">
        <f t="shared" si="4"/>
        <v>-0.75978360957642721</v>
      </c>
      <c r="AO16" s="276"/>
      <c r="AP16" s="276"/>
    </row>
    <row r="17" spans="1:42" x14ac:dyDescent="0.3">
      <c r="A17" s="101" t="s">
        <v>207</v>
      </c>
      <c r="B17" s="381">
        <v>4.7809999999999997</v>
      </c>
      <c r="C17" s="381">
        <v>4.4109999999999996</v>
      </c>
      <c r="D17" s="381">
        <v>2.282</v>
      </c>
      <c r="E17" s="381">
        <v>2.621</v>
      </c>
      <c r="F17" s="381">
        <v>4.8070000000000004</v>
      </c>
      <c r="G17" s="381">
        <v>2.2210000000000001</v>
      </c>
      <c r="H17" s="381">
        <v>4.4729999999999999</v>
      </c>
      <c r="I17" s="381">
        <v>1.9379999999999999</v>
      </c>
      <c r="J17" s="381">
        <v>2.3460000000000001</v>
      </c>
      <c r="K17" s="381">
        <v>5.19</v>
      </c>
      <c r="L17" s="381">
        <v>4.5140000000000002</v>
      </c>
      <c r="M17" s="381">
        <v>2.9889999999999999</v>
      </c>
      <c r="N17" s="381">
        <v>1.6523800000000002</v>
      </c>
      <c r="O17" s="381">
        <v>4.7561613660000006</v>
      </c>
      <c r="P17" s="381">
        <v>2.2962471899999999</v>
      </c>
      <c r="Q17" s="381">
        <v>2.3842049390000004</v>
      </c>
      <c r="R17" s="381">
        <v>3.6780205399999999</v>
      </c>
      <c r="S17" s="381">
        <v>2.1388468089999999</v>
      </c>
      <c r="T17" s="381">
        <v>4.5905239099999999</v>
      </c>
      <c r="U17" s="381">
        <v>1.6640338050000001</v>
      </c>
      <c r="V17" s="381">
        <v>3.424427702</v>
      </c>
      <c r="W17" s="381">
        <v>4.5174322739999999</v>
      </c>
      <c r="X17" s="381">
        <v>1.67643721</v>
      </c>
      <c r="Y17" s="381">
        <v>3.0568938229999998</v>
      </c>
      <c r="Z17" s="86">
        <v>3.4</v>
      </c>
      <c r="AA17" s="14">
        <v>3.42</v>
      </c>
      <c r="AB17" s="14">
        <v>3.7</v>
      </c>
      <c r="AC17" s="14">
        <v>3.09</v>
      </c>
      <c r="AD17" s="14">
        <v>4.45</v>
      </c>
      <c r="AE17" s="14">
        <v>2.35</v>
      </c>
      <c r="AF17" s="14">
        <v>4.4932028259999983</v>
      </c>
      <c r="AG17" s="14">
        <v>2.2400000000000002</v>
      </c>
      <c r="AH17" s="14">
        <v>7.03</v>
      </c>
      <c r="AI17" s="14">
        <v>2.4</v>
      </c>
      <c r="AJ17" s="14">
        <v>4.1468664450000006</v>
      </c>
      <c r="AK17" s="14">
        <v>2.2400000000000002</v>
      </c>
      <c r="AL17" s="86">
        <v>2.3580000000000001</v>
      </c>
      <c r="AM17" s="14">
        <v>2.0539999999999998</v>
      </c>
      <c r="AN17" s="398">
        <f t="shared" si="4"/>
        <v>-0.39941520467836256</v>
      </c>
      <c r="AO17" s="276"/>
      <c r="AP17" s="276"/>
    </row>
    <row r="18" spans="1:42" x14ac:dyDescent="0.3">
      <c r="A18" s="102" t="s">
        <v>72</v>
      </c>
      <c r="B18" s="383">
        <v>0.40490805500000715</v>
      </c>
      <c r="C18" s="383">
        <v>0.26780103000014788</v>
      </c>
      <c r="D18" s="383">
        <v>0.6493868850000144</v>
      </c>
      <c r="E18" s="383">
        <v>0.29843301499995867</v>
      </c>
      <c r="F18" s="383">
        <v>0.33864584599999942</v>
      </c>
      <c r="G18" s="383">
        <v>0.30038619799990557</v>
      </c>
      <c r="H18" s="383">
        <v>0.6164340059999377</v>
      </c>
      <c r="I18" s="383">
        <v>0.44954472599994916</v>
      </c>
      <c r="J18" s="383">
        <v>0.51908004000002983</v>
      </c>
      <c r="K18" s="383">
        <v>0.30376262699998913</v>
      </c>
      <c r="L18" s="383">
        <v>0.20163894100001198</v>
      </c>
      <c r="M18" s="383">
        <v>0.16742870500004209</v>
      </c>
      <c r="N18" s="383">
        <v>0.62620564499999454</v>
      </c>
      <c r="O18" s="383">
        <v>0.71590930300009492</v>
      </c>
      <c r="P18" s="383">
        <v>1.5607644270000018</v>
      </c>
      <c r="Q18" s="383">
        <v>0.86501529200000371</v>
      </c>
      <c r="R18" s="383">
        <v>1.3508854999999966</v>
      </c>
      <c r="S18" s="383">
        <v>2.327609261999998</v>
      </c>
      <c r="T18" s="383">
        <v>2.5484968130001215</v>
      </c>
      <c r="U18" s="383">
        <v>1.142501876999042</v>
      </c>
      <c r="V18" s="383">
        <v>0.78745230700002866</v>
      </c>
      <c r="W18" s="383">
        <v>1.3475552120000065</v>
      </c>
      <c r="X18" s="383">
        <v>1.3994067230000073</v>
      </c>
      <c r="Y18" s="383">
        <v>4.5243327659999926</v>
      </c>
      <c r="Z18" s="384">
        <v>7.61</v>
      </c>
      <c r="AA18" s="383">
        <v>6.45</v>
      </c>
      <c r="AB18" s="383">
        <v>4.38</v>
      </c>
      <c r="AC18" s="383">
        <v>2.06</v>
      </c>
      <c r="AD18" s="383">
        <v>1.86</v>
      </c>
      <c r="AE18" s="383">
        <v>2.98</v>
      </c>
      <c r="AF18" s="383">
        <v>2.89</v>
      </c>
      <c r="AG18" s="383">
        <v>2.38</v>
      </c>
      <c r="AH18" s="383">
        <v>2.94</v>
      </c>
      <c r="AI18" s="383">
        <v>1.98</v>
      </c>
      <c r="AJ18" s="383">
        <v>3.04</v>
      </c>
      <c r="AK18" s="383">
        <v>6.31</v>
      </c>
      <c r="AL18" s="384">
        <v>7.2430000000000003</v>
      </c>
      <c r="AM18" s="383">
        <v>6.2080000000000002</v>
      </c>
      <c r="AN18" s="549">
        <f t="shared" si="4"/>
        <v>-3.7519379844961231E-2</v>
      </c>
      <c r="AO18" s="276"/>
      <c r="AP18" s="276"/>
    </row>
    <row r="19" spans="1:42" x14ac:dyDescent="0.3">
      <c r="A19" s="1" t="s">
        <v>23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N19" s="165"/>
      <c r="AO19" s="276"/>
      <c r="AP19" s="276"/>
    </row>
    <row r="20" spans="1:42" x14ac:dyDescent="0.3">
      <c r="A20" s="281" t="s">
        <v>132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23"/>
      <c r="S20" s="123"/>
      <c r="T20" s="123"/>
      <c r="U20" s="123"/>
      <c r="V20" s="123"/>
      <c r="W20" s="123"/>
      <c r="X20" s="123"/>
      <c r="Y20" s="123"/>
      <c r="Z20" s="165">
        <f>+Z14+Z15</f>
        <v>121.494</v>
      </c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</row>
    <row r="21" spans="1:42" x14ac:dyDescent="0.3">
      <c r="A21" s="281" t="s">
        <v>198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413"/>
      <c r="S21" s="413"/>
      <c r="T21" s="413"/>
      <c r="U21" s="413"/>
      <c r="V21" s="413"/>
      <c r="W21" s="413"/>
      <c r="X21" s="413"/>
      <c r="Y21" s="413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</row>
    <row r="22" spans="1:42" x14ac:dyDescent="0.3"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22"/>
      <c r="W22" s="122"/>
      <c r="X22" s="122"/>
      <c r="Y22" s="122"/>
      <c r="Z22" s="165"/>
      <c r="AA22" s="165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65"/>
    </row>
    <row r="23" spans="1:42" x14ac:dyDescent="0.3"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</row>
    <row r="24" spans="1:42" x14ac:dyDescent="0.3"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</row>
    <row r="25" spans="1:42" x14ac:dyDescent="0.3"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</row>
    <row r="26" spans="1:42" x14ac:dyDescent="0.3"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</row>
    <row r="27" spans="1:42" x14ac:dyDescent="0.3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</row>
    <row r="28" spans="1:42" x14ac:dyDescent="0.3">
      <c r="N28" s="165"/>
      <c r="Z28" s="165"/>
    </row>
    <row r="29" spans="1:42" x14ac:dyDescent="0.3">
      <c r="N29" s="165"/>
      <c r="O29" s="165"/>
      <c r="Z29" s="165"/>
      <c r="AA29" s="165"/>
    </row>
    <row r="30" spans="1:42" x14ac:dyDescent="0.3">
      <c r="N30" s="165"/>
      <c r="O30" s="165"/>
      <c r="Z30" s="165"/>
      <c r="AA30" s="165"/>
    </row>
    <row r="31" spans="1:42" x14ac:dyDescent="0.3">
      <c r="N31" s="165"/>
      <c r="O31" s="165"/>
      <c r="Z31" s="165"/>
      <c r="AA31" s="165"/>
    </row>
    <row r="32" spans="1:42" x14ac:dyDescent="0.3">
      <c r="N32" s="165"/>
      <c r="O32" s="165"/>
      <c r="Z32" s="165"/>
      <c r="AA32" s="165"/>
    </row>
  </sheetData>
  <mergeCells count="5">
    <mergeCell ref="B6:M6"/>
    <mergeCell ref="A6:A7"/>
    <mergeCell ref="N6:Y6"/>
    <mergeCell ref="Z6:AK6"/>
    <mergeCell ref="AL6:AN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D35"/>
  <sheetViews>
    <sheetView showGridLines="0" zoomScale="90" zoomScaleNormal="90" workbookViewId="0">
      <pane xSplit="1" ySplit="8" topLeftCell="AA9" activePane="bottomRight" state="frozen"/>
      <selection activeCell="AD14" sqref="AD14"/>
      <selection pane="topRight" activeCell="AD14" sqref="AD14"/>
      <selection pane="bottomLeft" activeCell="AD14" sqref="AD14"/>
      <selection pane="bottomRight" activeCell="AP22" sqref="AP22"/>
    </sheetView>
  </sheetViews>
  <sheetFormatPr baseColWidth="10" defaultRowHeight="14.4" x14ac:dyDescent="0.3"/>
  <cols>
    <col min="1" max="1" width="13.109375" customWidth="1"/>
    <col min="2" max="19" width="7.88671875" style="169" customWidth="1"/>
    <col min="20" max="20" width="7.88671875" style="274" customWidth="1"/>
    <col min="21" max="25" width="7.88671875" style="276" customWidth="1"/>
    <col min="26" max="26" width="8.5546875" style="276" bestFit="1" customWidth="1"/>
    <col min="27" max="39" width="8.5546875" style="276" customWidth="1"/>
    <col min="40" max="40" width="12.44140625" customWidth="1"/>
  </cols>
  <sheetData>
    <row r="1" spans="1:42" x14ac:dyDescent="0.3">
      <c r="A1" s="22" t="s">
        <v>191</v>
      </c>
    </row>
    <row r="3" spans="1:42" x14ac:dyDescent="0.3">
      <c r="A3" s="11" t="s">
        <v>133</v>
      </c>
    </row>
    <row r="4" spans="1:42" ht="15" customHeight="1" x14ac:dyDescent="0.3">
      <c r="A4" s="36" t="s">
        <v>248</v>
      </c>
    </row>
    <row r="5" spans="1:42" x14ac:dyDescent="0.3">
      <c r="A5" s="36" t="s">
        <v>205</v>
      </c>
    </row>
    <row r="6" spans="1:42" x14ac:dyDescent="0.3">
      <c r="A6" s="13"/>
    </row>
    <row r="7" spans="1:42" ht="18.75" customHeight="1" x14ac:dyDescent="0.3">
      <c r="A7" s="708" t="s">
        <v>0</v>
      </c>
      <c r="B7" s="708">
        <v>2019</v>
      </c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709"/>
      <c r="N7" s="708">
        <v>2020</v>
      </c>
      <c r="O7" s="709"/>
      <c r="P7" s="709"/>
      <c r="Q7" s="709"/>
      <c r="R7" s="709"/>
      <c r="S7" s="709"/>
      <c r="T7" s="709"/>
      <c r="U7" s="709"/>
      <c r="V7" s="709"/>
      <c r="W7" s="709"/>
      <c r="X7" s="709"/>
      <c r="Y7" s="711"/>
      <c r="Z7" s="695">
        <v>2021</v>
      </c>
      <c r="AA7" s="696"/>
      <c r="AB7" s="696"/>
      <c r="AC7" s="696"/>
      <c r="AD7" s="696"/>
      <c r="AE7" s="696"/>
      <c r="AF7" s="696"/>
      <c r="AG7" s="696"/>
      <c r="AH7" s="696"/>
      <c r="AI7" s="696"/>
      <c r="AJ7" s="696"/>
      <c r="AK7" s="696"/>
      <c r="AL7" s="695">
        <v>2022</v>
      </c>
      <c r="AM7" s="696"/>
      <c r="AN7" s="697"/>
    </row>
    <row r="8" spans="1:42" ht="27.75" customHeight="1" x14ac:dyDescent="0.3">
      <c r="A8" s="710"/>
      <c r="B8" s="500" t="s">
        <v>1</v>
      </c>
      <c r="C8" s="500" t="s">
        <v>2</v>
      </c>
      <c r="D8" s="501" t="s">
        <v>3</v>
      </c>
      <c r="E8" s="501" t="s">
        <v>4</v>
      </c>
      <c r="F8" s="555" t="s">
        <v>5</v>
      </c>
      <c r="G8" s="555" t="s">
        <v>6</v>
      </c>
      <c r="H8" s="555" t="s">
        <v>7</v>
      </c>
      <c r="I8" s="555" t="s">
        <v>8</v>
      </c>
      <c r="J8" s="555" t="s">
        <v>9</v>
      </c>
      <c r="K8" s="555" t="s">
        <v>10</v>
      </c>
      <c r="L8" s="555" t="s">
        <v>11</v>
      </c>
      <c r="M8" s="555" t="s">
        <v>12</v>
      </c>
      <c r="N8" s="500" t="s">
        <v>1</v>
      </c>
      <c r="O8" s="500" t="s">
        <v>2</v>
      </c>
      <c r="P8" s="501" t="s">
        <v>3</v>
      </c>
      <c r="Q8" s="501" t="s">
        <v>4</v>
      </c>
      <c r="R8" s="555" t="s">
        <v>5</v>
      </c>
      <c r="S8" s="555" t="s">
        <v>6</v>
      </c>
      <c r="T8" s="555" t="s">
        <v>7</v>
      </c>
      <c r="U8" s="555" t="s">
        <v>8</v>
      </c>
      <c r="V8" s="555" t="s">
        <v>9</v>
      </c>
      <c r="W8" s="555" t="s">
        <v>10</v>
      </c>
      <c r="X8" s="555" t="s">
        <v>11</v>
      </c>
      <c r="Y8" s="501" t="s">
        <v>12</v>
      </c>
      <c r="Z8" s="503" t="s">
        <v>1</v>
      </c>
      <c r="AA8" s="503" t="s">
        <v>2</v>
      </c>
      <c r="AB8" s="503" t="s">
        <v>3</v>
      </c>
      <c r="AC8" s="503" t="s">
        <v>4</v>
      </c>
      <c r="AD8" s="500" t="s">
        <v>5</v>
      </c>
      <c r="AE8" s="504" t="s">
        <v>6</v>
      </c>
      <c r="AF8" s="577" t="s">
        <v>7</v>
      </c>
      <c r="AG8" s="599" t="s">
        <v>8</v>
      </c>
      <c r="AH8" s="605" t="s">
        <v>264</v>
      </c>
      <c r="AI8" s="608" t="s">
        <v>10</v>
      </c>
      <c r="AJ8" s="614" t="s">
        <v>11</v>
      </c>
      <c r="AK8" s="617" t="s">
        <v>12</v>
      </c>
      <c r="AL8" s="652" t="s">
        <v>1</v>
      </c>
      <c r="AM8" s="652" t="s">
        <v>2</v>
      </c>
      <c r="AN8" s="653" t="s">
        <v>268</v>
      </c>
    </row>
    <row r="9" spans="1:42" x14ac:dyDescent="0.3">
      <c r="A9" s="556" t="s">
        <v>13</v>
      </c>
      <c r="B9" s="379">
        <f>+B10+B14+B19</f>
        <v>246.43700000000001</v>
      </c>
      <c r="C9" s="378">
        <f t="shared" ref="C9:L9" si="0">+C10+C14+C19</f>
        <v>380.66099999999994</v>
      </c>
      <c r="D9" s="378">
        <f t="shared" si="0"/>
        <v>436.24399999999991</v>
      </c>
      <c r="E9" s="378">
        <f t="shared" si="0"/>
        <v>328.73899999999998</v>
      </c>
      <c r="F9" s="378">
        <f t="shared" si="0"/>
        <v>175.52299999999997</v>
      </c>
      <c r="G9" s="378">
        <f t="shared" si="0"/>
        <v>364.60699999999991</v>
      </c>
      <c r="H9" s="378">
        <f t="shared" si="0"/>
        <v>398.85200000000009</v>
      </c>
      <c r="I9" s="378">
        <f t="shared" si="0"/>
        <v>239.70500000000001</v>
      </c>
      <c r="J9" s="378">
        <f t="shared" si="0"/>
        <v>273.762</v>
      </c>
      <c r="K9" s="378">
        <f t="shared" si="0"/>
        <v>270.64999999999998</v>
      </c>
      <c r="L9" s="385">
        <f t="shared" si="0"/>
        <v>205.97299999999998</v>
      </c>
      <c r="M9" s="385">
        <v>205.20000000000002</v>
      </c>
      <c r="N9" s="379">
        <f>+SUM(N10,N14,N19)</f>
        <v>207.00998770000001</v>
      </c>
      <c r="O9" s="378">
        <f t="shared" ref="O9:Y9" si="1">+SUM(O10,O14,O19)</f>
        <v>212.31720660000002</v>
      </c>
      <c r="P9" s="378">
        <f t="shared" si="1"/>
        <v>180.57425836000002</v>
      </c>
      <c r="Q9" s="378">
        <f t="shared" si="1"/>
        <v>106.70738321</v>
      </c>
      <c r="R9" s="378">
        <f t="shared" si="1"/>
        <v>114.62973901000001</v>
      </c>
      <c r="S9" s="378">
        <f t="shared" si="1"/>
        <v>161.29092030999996</v>
      </c>
      <c r="T9" s="378">
        <f t="shared" si="1"/>
        <v>422.54583031999999</v>
      </c>
      <c r="U9" s="378">
        <f t="shared" si="1"/>
        <v>469.05267762999904</v>
      </c>
      <c r="V9" s="378">
        <f t="shared" si="1"/>
        <v>352.34918735000002</v>
      </c>
      <c r="W9" s="378">
        <f t="shared" si="1"/>
        <v>251.55482715999997</v>
      </c>
      <c r="X9" s="550">
        <f t="shared" si="1"/>
        <v>144.1695722</v>
      </c>
      <c r="Y9" s="551">
        <f t="shared" si="1"/>
        <v>239.97175125999999</v>
      </c>
      <c r="Z9" s="557">
        <f t="shared" ref="Z9:AJ9" si="2">+Z10+Z14+Z19</f>
        <v>296.45465395000002</v>
      </c>
      <c r="AA9" s="550">
        <f t="shared" si="2"/>
        <v>461.45</v>
      </c>
      <c r="AB9" s="550">
        <f t="shared" si="2"/>
        <v>384.43471186000016</v>
      </c>
      <c r="AC9" s="550">
        <f t="shared" si="2"/>
        <v>372.01301881999996</v>
      </c>
      <c r="AD9" s="550">
        <f t="shared" si="2"/>
        <v>283.06</v>
      </c>
      <c r="AE9" s="550">
        <f t="shared" si="2"/>
        <v>345.18</v>
      </c>
      <c r="AF9" s="550">
        <f t="shared" si="2"/>
        <v>413.51</v>
      </c>
      <c r="AG9" s="550">
        <f t="shared" si="2"/>
        <v>425.12000000000006</v>
      </c>
      <c r="AH9" s="550">
        <f t="shared" si="2"/>
        <v>296.11</v>
      </c>
      <c r="AI9" s="550">
        <f t="shared" si="2"/>
        <v>231.38</v>
      </c>
      <c r="AJ9" s="550">
        <f t="shared" si="2"/>
        <v>118.15489851400002</v>
      </c>
      <c r="AK9" s="550">
        <f>+AK10+AK14+AK19</f>
        <v>216.25</v>
      </c>
      <c r="AL9" s="557">
        <f>+AL10+AL14+AL19</f>
        <v>250.26799999999997</v>
      </c>
      <c r="AM9" s="550">
        <f t="shared" ref="AM9" si="3">+AM10+AM14+AM19</f>
        <v>397.94400000000002</v>
      </c>
      <c r="AN9" s="396">
        <f t="shared" ref="AN9:AN19" si="4">+IFERROR((AM9/AA9-1),"-")</f>
        <v>-0.13762271101961199</v>
      </c>
      <c r="AO9" s="276"/>
      <c r="AP9" s="276"/>
    </row>
    <row r="10" spans="1:42" x14ac:dyDescent="0.3">
      <c r="A10" s="558" t="s">
        <v>14</v>
      </c>
      <c r="B10" s="508">
        <f t="shared" ref="B10:L10" si="5">SUM(B11:B13)</f>
        <v>83.651704249999881</v>
      </c>
      <c r="C10" s="509">
        <f t="shared" si="5"/>
        <v>124.18716749999999</v>
      </c>
      <c r="D10" s="509">
        <f t="shared" si="5"/>
        <v>178.20863227999996</v>
      </c>
      <c r="E10" s="509">
        <f t="shared" si="5"/>
        <v>161.91529625000001</v>
      </c>
      <c r="F10" s="509">
        <f t="shared" si="5"/>
        <v>101.2154966500002</v>
      </c>
      <c r="G10" s="509">
        <f t="shared" si="5"/>
        <v>141.60624901</v>
      </c>
      <c r="H10" s="509">
        <f t="shared" si="5"/>
        <v>154.84496844000003</v>
      </c>
      <c r="I10" s="509">
        <f t="shared" si="5"/>
        <v>137.69868996</v>
      </c>
      <c r="J10" s="509">
        <f t="shared" si="5"/>
        <v>138.73992017</v>
      </c>
      <c r="K10" s="509">
        <f t="shared" si="5"/>
        <v>109.79204915</v>
      </c>
      <c r="L10" s="510">
        <f t="shared" si="5"/>
        <v>104.4457785200002</v>
      </c>
      <c r="M10" s="510">
        <v>115.69999999999999</v>
      </c>
      <c r="N10" s="508">
        <f>+SUM(N11:N13)</f>
        <v>89.63929911000011</v>
      </c>
      <c r="O10" s="509">
        <f t="shared" ref="O10:Y10" si="6">+SUM(O11:O13)</f>
        <v>106.88462388000001</v>
      </c>
      <c r="P10" s="509">
        <f t="shared" si="6"/>
        <v>89.310536029999994</v>
      </c>
      <c r="Q10" s="509">
        <f t="shared" si="6"/>
        <v>61.352874460000002</v>
      </c>
      <c r="R10" s="509">
        <f t="shared" si="6"/>
        <v>63.839062370000001</v>
      </c>
      <c r="S10" s="509">
        <f t="shared" si="6"/>
        <v>71.057139159999991</v>
      </c>
      <c r="T10" s="509">
        <f t="shared" si="6"/>
        <v>120.02574455000001</v>
      </c>
      <c r="U10" s="509">
        <f t="shared" si="6"/>
        <v>149.28004381999901</v>
      </c>
      <c r="V10" s="509">
        <f t="shared" si="6"/>
        <v>137.18123466000003</v>
      </c>
      <c r="W10" s="509">
        <f t="shared" si="6"/>
        <v>159.20587924999998</v>
      </c>
      <c r="X10" s="509">
        <f t="shared" si="6"/>
        <v>118.64193158</v>
      </c>
      <c r="Y10" s="523">
        <f t="shared" si="6"/>
        <v>114.57066632000002</v>
      </c>
      <c r="Z10" s="508">
        <f t="shared" ref="Z10:AE10" si="7">SUM(Z11:Z13)</f>
        <v>96.303959340000006</v>
      </c>
      <c r="AA10" s="509">
        <f t="shared" si="7"/>
        <v>130.39999999999998</v>
      </c>
      <c r="AB10" s="509">
        <f t="shared" si="7"/>
        <v>143.48527765</v>
      </c>
      <c r="AC10" s="509">
        <f t="shared" si="7"/>
        <v>155.15752107</v>
      </c>
      <c r="AD10" s="509">
        <f t="shared" si="7"/>
        <v>146.30000000000001</v>
      </c>
      <c r="AE10" s="509">
        <f t="shared" si="7"/>
        <v>137.54999999999998</v>
      </c>
      <c r="AF10" s="509">
        <f t="shared" ref="AF10:AL10" si="8">SUM(AF11:AF13)</f>
        <v>130.57</v>
      </c>
      <c r="AG10" s="509">
        <f t="shared" si="8"/>
        <v>106.84</v>
      </c>
      <c r="AH10" s="509">
        <f t="shared" si="8"/>
        <v>118.17</v>
      </c>
      <c r="AI10" s="509">
        <f t="shared" si="8"/>
        <v>99.3</v>
      </c>
      <c r="AJ10" s="509">
        <f t="shared" si="8"/>
        <v>84.891127148000024</v>
      </c>
      <c r="AK10" s="509">
        <f t="shared" si="8"/>
        <v>125.22</v>
      </c>
      <c r="AL10" s="508">
        <f t="shared" si="8"/>
        <v>105.506</v>
      </c>
      <c r="AM10" s="509">
        <f t="shared" ref="AM10" si="9">SUM(AM11:AM13)</f>
        <v>161.06800000000001</v>
      </c>
      <c r="AN10" s="511">
        <f t="shared" si="4"/>
        <v>0.23518404907975499</v>
      </c>
      <c r="AO10" s="276"/>
      <c r="AP10" s="276"/>
    </row>
    <row r="11" spans="1:42" x14ac:dyDescent="0.3">
      <c r="A11" s="559" t="s">
        <v>15</v>
      </c>
      <c r="B11" s="381">
        <v>3.6749999999999998</v>
      </c>
      <c r="C11" s="381">
        <v>4.5209999999999999</v>
      </c>
      <c r="D11" s="381">
        <v>3.7770000000000001</v>
      </c>
      <c r="E11" s="381">
        <v>3.7080000000000002</v>
      </c>
      <c r="F11" s="381">
        <v>5.4980000000000002</v>
      </c>
      <c r="G11" s="381">
        <v>4.5140000000000002</v>
      </c>
      <c r="H11" s="381">
        <v>5.7640000000000002</v>
      </c>
      <c r="I11" s="381">
        <v>4.51</v>
      </c>
      <c r="J11" s="381">
        <v>7.7460000000000004</v>
      </c>
      <c r="K11" s="381">
        <v>5.9359999999999999</v>
      </c>
      <c r="L11" s="381">
        <v>5.86</v>
      </c>
      <c r="M11" s="381">
        <v>4.9589999999999996</v>
      </c>
      <c r="N11" s="552">
        <v>5.0532626700000005</v>
      </c>
      <c r="O11" s="553">
        <v>5.3272453200000003</v>
      </c>
      <c r="P11" s="553">
        <v>5.5834567000000002</v>
      </c>
      <c r="Q11" s="553">
        <v>5.2129735099999994</v>
      </c>
      <c r="R11" s="553">
        <v>5.5610784799999999</v>
      </c>
      <c r="S11" s="553">
        <v>5.9893582299999997</v>
      </c>
      <c r="T11" s="553">
        <v>5.5545097100000005</v>
      </c>
      <c r="U11" s="553">
        <v>4.5571958199999996</v>
      </c>
      <c r="V11" s="553">
        <v>5.5525088</v>
      </c>
      <c r="W11" s="553">
        <v>4.2649759700000001</v>
      </c>
      <c r="X11" s="553">
        <v>2.7149724399999999</v>
      </c>
      <c r="Y11" s="554">
        <v>5.82629033</v>
      </c>
      <c r="Z11" s="382">
        <v>2.0939593400000001</v>
      </c>
      <c r="AA11" s="560">
        <v>3.99</v>
      </c>
      <c r="AB11" s="560">
        <v>3.8952776500000001</v>
      </c>
      <c r="AC11" s="560">
        <v>10.40752107</v>
      </c>
      <c r="AD11" s="560">
        <v>8.9</v>
      </c>
      <c r="AE11" s="560">
        <v>7.17</v>
      </c>
      <c r="AF11" s="560">
        <v>9.9499999999999993</v>
      </c>
      <c r="AG11" s="560">
        <v>5.73</v>
      </c>
      <c r="AH11" s="560">
        <v>9.83</v>
      </c>
      <c r="AI11" s="560">
        <v>2.96</v>
      </c>
      <c r="AJ11" s="560">
        <v>5.8281547340000008</v>
      </c>
      <c r="AK11" s="560">
        <v>1.67</v>
      </c>
      <c r="AL11" s="382">
        <v>1.823</v>
      </c>
      <c r="AM11" s="560">
        <v>5.8920000000000003</v>
      </c>
      <c r="AN11" s="398">
        <f t="shared" si="4"/>
        <v>0.47669172932330839</v>
      </c>
      <c r="AO11" s="276"/>
      <c r="AP11" s="276"/>
    </row>
    <row r="12" spans="1:42" x14ac:dyDescent="0.3">
      <c r="A12" s="559" t="s">
        <v>16</v>
      </c>
      <c r="B12" s="381">
        <v>73.718704249999888</v>
      </c>
      <c r="C12" s="381">
        <v>110.53316749999999</v>
      </c>
      <c r="D12" s="381">
        <v>166.46963227999998</v>
      </c>
      <c r="E12" s="381">
        <v>150.99629625</v>
      </c>
      <c r="F12" s="381">
        <v>86.8394966500002</v>
      </c>
      <c r="G12" s="381">
        <v>130.04424900999999</v>
      </c>
      <c r="H12" s="381">
        <v>140.07296844000001</v>
      </c>
      <c r="I12" s="381">
        <v>126.24368996</v>
      </c>
      <c r="J12" s="381">
        <v>124.64892017</v>
      </c>
      <c r="K12" s="381">
        <v>97.106049150000004</v>
      </c>
      <c r="L12" s="381">
        <v>92.150778520000202</v>
      </c>
      <c r="M12" s="381">
        <v>103.59595252999999</v>
      </c>
      <c r="N12" s="552">
        <v>76.178242660000109</v>
      </c>
      <c r="O12" s="553">
        <v>95.643044369999998</v>
      </c>
      <c r="P12" s="553">
        <v>77.439863439999996</v>
      </c>
      <c r="Q12" s="553">
        <v>52.169946940000003</v>
      </c>
      <c r="R12" s="553">
        <v>53.61419137</v>
      </c>
      <c r="S12" s="553">
        <v>59.101945099999995</v>
      </c>
      <c r="T12" s="553">
        <v>107.40109333000001</v>
      </c>
      <c r="U12" s="553">
        <v>137.117147039999</v>
      </c>
      <c r="V12" s="553">
        <v>123.21207202000001</v>
      </c>
      <c r="W12" s="553">
        <v>145.16408288</v>
      </c>
      <c r="X12" s="553">
        <v>107.54954164</v>
      </c>
      <c r="Y12" s="554">
        <v>100.02666177</v>
      </c>
      <c r="Z12" s="382">
        <v>86.23</v>
      </c>
      <c r="AA12" s="560">
        <v>115.96</v>
      </c>
      <c r="AB12" s="560">
        <v>127.56</v>
      </c>
      <c r="AC12" s="560">
        <v>135.81</v>
      </c>
      <c r="AD12" s="560">
        <v>126.97</v>
      </c>
      <c r="AE12" s="560">
        <v>123.16</v>
      </c>
      <c r="AF12" s="560">
        <v>114.83</v>
      </c>
      <c r="AG12" s="560">
        <v>94.91</v>
      </c>
      <c r="AH12" s="560">
        <v>104.03</v>
      </c>
      <c r="AI12" s="560">
        <v>83.06</v>
      </c>
      <c r="AJ12" s="560">
        <v>73.923500310000037</v>
      </c>
      <c r="AK12" s="560">
        <v>111.56</v>
      </c>
      <c r="AL12" s="382">
        <v>98.388000000000005</v>
      </c>
      <c r="AM12" s="560">
        <v>148.50700000000001</v>
      </c>
      <c r="AN12" s="398">
        <f t="shared" si="4"/>
        <v>0.28067437047257693</v>
      </c>
      <c r="AO12" s="276"/>
      <c r="AP12" s="276"/>
    </row>
    <row r="13" spans="1:42" x14ac:dyDescent="0.3">
      <c r="A13" s="559" t="s">
        <v>19</v>
      </c>
      <c r="B13" s="381">
        <v>6.258</v>
      </c>
      <c r="C13" s="381">
        <v>9.1329999999999991</v>
      </c>
      <c r="D13" s="381">
        <v>7.9619999999999997</v>
      </c>
      <c r="E13" s="381">
        <v>7.2110000000000003</v>
      </c>
      <c r="F13" s="381">
        <v>8.8780000000000001</v>
      </c>
      <c r="G13" s="381">
        <v>7.048</v>
      </c>
      <c r="H13" s="381">
        <v>9.0079999999999991</v>
      </c>
      <c r="I13" s="381">
        <v>6.9450000000000003</v>
      </c>
      <c r="J13" s="381">
        <v>6.3449999999999998</v>
      </c>
      <c r="K13" s="381">
        <v>6.75</v>
      </c>
      <c r="L13" s="381">
        <v>6.4349999999999996</v>
      </c>
      <c r="M13" s="381">
        <v>7.141</v>
      </c>
      <c r="N13" s="552">
        <v>8.4077937800000004</v>
      </c>
      <c r="O13" s="553">
        <v>5.9143341899999999</v>
      </c>
      <c r="P13" s="553">
        <v>6.2872158900000006</v>
      </c>
      <c r="Q13" s="553">
        <v>3.9699540099999999</v>
      </c>
      <c r="R13" s="553">
        <v>4.6637925200000003</v>
      </c>
      <c r="S13" s="553">
        <v>5.9658358299999996</v>
      </c>
      <c r="T13" s="553">
        <v>7.07014151</v>
      </c>
      <c r="U13" s="553">
        <v>7.6057009600000001</v>
      </c>
      <c r="V13" s="553">
        <v>8.4166538400000004</v>
      </c>
      <c r="W13" s="553">
        <v>9.7768204000000001</v>
      </c>
      <c r="X13" s="553">
        <v>8.3774175000000106</v>
      </c>
      <c r="Y13" s="554">
        <v>8.7177142199999995</v>
      </c>
      <c r="Z13" s="382">
        <v>7.98</v>
      </c>
      <c r="AA13" s="560">
        <v>10.45</v>
      </c>
      <c r="AB13" s="560">
        <v>12.03</v>
      </c>
      <c r="AC13" s="560">
        <v>8.94</v>
      </c>
      <c r="AD13" s="560">
        <v>10.43</v>
      </c>
      <c r="AE13" s="560">
        <v>7.22</v>
      </c>
      <c r="AF13" s="560">
        <v>5.79</v>
      </c>
      <c r="AG13" s="560">
        <v>6.2</v>
      </c>
      <c r="AH13" s="560">
        <v>4.3099999999999996</v>
      </c>
      <c r="AI13" s="560">
        <v>13.28</v>
      </c>
      <c r="AJ13" s="560">
        <v>5.1394721039999975</v>
      </c>
      <c r="AK13" s="560">
        <v>11.99</v>
      </c>
      <c r="AL13" s="382">
        <v>5.2949999999999999</v>
      </c>
      <c r="AM13" s="560">
        <v>6.6689999999999996</v>
      </c>
      <c r="AN13" s="398">
        <f t="shared" si="4"/>
        <v>-0.36181818181818182</v>
      </c>
      <c r="AO13" s="276"/>
      <c r="AP13" s="276"/>
    </row>
    <row r="14" spans="1:42" x14ac:dyDescent="0.3">
      <c r="A14" s="558" t="s">
        <v>104</v>
      </c>
      <c r="B14" s="508">
        <f t="shared" ref="B14:J14" si="10">SUM(B15:B18)</f>
        <v>160.58000000000001</v>
      </c>
      <c r="C14" s="509">
        <f t="shared" si="10"/>
        <v>254.68899999999999</v>
      </c>
      <c r="D14" s="509">
        <f t="shared" si="10"/>
        <v>255.75599999999997</v>
      </c>
      <c r="E14" s="509">
        <f t="shared" si="10"/>
        <v>164.386</v>
      </c>
      <c r="F14" s="509">
        <f t="shared" si="10"/>
        <v>71.974000000000004</v>
      </c>
      <c r="G14" s="509">
        <f t="shared" si="10"/>
        <v>220.92199999999997</v>
      </c>
      <c r="H14" s="509">
        <f t="shared" si="10"/>
        <v>242.18800000000002</v>
      </c>
      <c r="I14" s="509">
        <f>SUM(I15:I18)</f>
        <v>99.625</v>
      </c>
      <c r="J14" s="509">
        <f t="shared" si="10"/>
        <v>132.67500000000001</v>
      </c>
      <c r="K14" s="509">
        <f>SUM(K15:K18)</f>
        <v>159.02599999999998</v>
      </c>
      <c r="L14" s="510">
        <f>SUM(L15:L18)</f>
        <v>99.652000000000001</v>
      </c>
      <c r="M14" s="510">
        <v>87.780000000000015</v>
      </c>
      <c r="N14" s="508">
        <f>+SUM(N15:N18)</f>
        <v>115.17684727</v>
      </c>
      <c r="O14" s="509">
        <f t="shared" ref="O14:Y14" si="11">+SUM(O15:O18)</f>
        <v>102.74961062999999</v>
      </c>
      <c r="P14" s="509">
        <f t="shared" si="11"/>
        <v>87.986170310000006</v>
      </c>
      <c r="Q14" s="509">
        <f t="shared" si="11"/>
        <v>43.312437799999998</v>
      </c>
      <c r="R14" s="509">
        <f t="shared" si="11"/>
        <v>48.434135829999995</v>
      </c>
      <c r="S14" s="509">
        <f t="shared" si="11"/>
        <v>87.831021559999996</v>
      </c>
      <c r="T14" s="509">
        <f t="shared" si="11"/>
        <v>298.29797614</v>
      </c>
      <c r="U14" s="509">
        <f t="shared" si="11"/>
        <v>316.40624396999999</v>
      </c>
      <c r="V14" s="509">
        <f t="shared" si="11"/>
        <v>212.49880945000001</v>
      </c>
      <c r="W14" s="509">
        <f t="shared" si="11"/>
        <v>88.889749380000012</v>
      </c>
      <c r="X14" s="509">
        <f t="shared" si="11"/>
        <v>23.218644570000009</v>
      </c>
      <c r="Y14" s="523">
        <f t="shared" si="11"/>
        <v>122.48924663000011</v>
      </c>
      <c r="Z14" s="508">
        <f t="shared" ref="Z14:AE14" si="12">SUM(Z15:Z18)</f>
        <v>196.62069461000004</v>
      </c>
      <c r="AA14" s="509">
        <f t="shared" si="12"/>
        <v>326.23</v>
      </c>
      <c r="AB14" s="509">
        <f t="shared" si="12"/>
        <v>236.63943421000019</v>
      </c>
      <c r="AC14" s="509">
        <f t="shared" si="12"/>
        <v>214.17549774999995</v>
      </c>
      <c r="AD14" s="509">
        <f t="shared" si="12"/>
        <v>133.69</v>
      </c>
      <c r="AE14" s="509">
        <f t="shared" si="12"/>
        <v>204.57</v>
      </c>
      <c r="AF14" s="509">
        <f t="shared" ref="AF14:AL14" si="13">SUM(AF15:AF18)</f>
        <v>279.08</v>
      </c>
      <c r="AG14" s="509">
        <f t="shared" si="13"/>
        <v>314.98</v>
      </c>
      <c r="AH14" s="509">
        <f t="shared" si="13"/>
        <v>173.53</v>
      </c>
      <c r="AI14" s="509">
        <f t="shared" si="13"/>
        <v>127.88999999999999</v>
      </c>
      <c r="AJ14" s="509">
        <f t="shared" si="13"/>
        <v>30.433771366000002</v>
      </c>
      <c r="AK14" s="509">
        <f t="shared" si="13"/>
        <v>87.85</v>
      </c>
      <c r="AL14" s="508">
        <f t="shared" si="13"/>
        <v>140.55499999999998</v>
      </c>
      <c r="AM14" s="509">
        <f t="shared" ref="AM14" si="14">SUM(AM15:AM18)</f>
        <v>231.99699999999999</v>
      </c>
      <c r="AN14" s="511">
        <f t="shared" si="4"/>
        <v>-0.28885448916408674</v>
      </c>
      <c r="AO14" s="276"/>
      <c r="AP14" s="276"/>
    </row>
    <row r="15" spans="1:42" x14ac:dyDescent="0.3">
      <c r="A15" s="559" t="s">
        <v>116</v>
      </c>
      <c r="B15" s="381">
        <v>139.51400000000001</v>
      </c>
      <c r="C15" s="381">
        <v>195.92599999999999</v>
      </c>
      <c r="D15" s="381">
        <v>204.62299999999999</v>
      </c>
      <c r="E15" s="381">
        <v>139.21799999999999</v>
      </c>
      <c r="F15" s="381">
        <v>41.026000000000003</v>
      </c>
      <c r="G15" s="381">
        <v>184.99799999999999</v>
      </c>
      <c r="H15" s="381">
        <v>184.602</v>
      </c>
      <c r="I15" s="381">
        <v>54.731999999999999</v>
      </c>
      <c r="J15" s="381">
        <v>98.692999999999998</v>
      </c>
      <c r="K15" s="381">
        <v>114.32899999999999</v>
      </c>
      <c r="L15" s="381">
        <v>79.41</v>
      </c>
      <c r="M15" s="381">
        <v>69.088999999999999</v>
      </c>
      <c r="N15" s="552">
        <v>106.05851663</v>
      </c>
      <c r="O15" s="553">
        <v>68.06145785999999</v>
      </c>
      <c r="P15" s="553">
        <v>57.078526089999997</v>
      </c>
      <c r="Q15" s="553">
        <v>25.530266690000001</v>
      </c>
      <c r="R15" s="553">
        <v>16.446455629999999</v>
      </c>
      <c r="S15" s="553">
        <v>75.665055280000004</v>
      </c>
      <c r="T15" s="553">
        <v>251.03330369</v>
      </c>
      <c r="U15" s="553">
        <v>260.91490908999998</v>
      </c>
      <c r="V15" s="553">
        <v>176.28389077999998</v>
      </c>
      <c r="W15" s="553">
        <v>30.573085340000002</v>
      </c>
      <c r="X15" s="553">
        <v>9.1685732599999987</v>
      </c>
      <c r="Y15" s="554">
        <v>99.037979110000109</v>
      </c>
      <c r="Z15" s="382">
        <v>170.93401439000004</v>
      </c>
      <c r="AA15" s="560">
        <v>228.21</v>
      </c>
      <c r="AB15" s="560">
        <v>184.97470664000019</v>
      </c>
      <c r="AC15" s="560">
        <v>174.56603522999995</v>
      </c>
      <c r="AD15" s="560">
        <v>100.18</v>
      </c>
      <c r="AE15" s="560">
        <v>178.84</v>
      </c>
      <c r="AF15" s="560">
        <v>195.01</v>
      </c>
      <c r="AG15" s="560">
        <v>246.85</v>
      </c>
      <c r="AH15" s="560">
        <v>132.52000000000001</v>
      </c>
      <c r="AI15" s="560">
        <v>103.24</v>
      </c>
      <c r="AJ15" s="560">
        <v>8.8403730060000019</v>
      </c>
      <c r="AK15" s="560">
        <v>70.430000000000007</v>
      </c>
      <c r="AL15" s="382">
        <v>116.779</v>
      </c>
      <c r="AM15" s="560">
        <v>194.19399999999999</v>
      </c>
      <c r="AN15" s="398">
        <f t="shared" si="4"/>
        <v>-0.14905569431663823</v>
      </c>
      <c r="AO15" s="276"/>
      <c r="AP15" s="276"/>
    </row>
    <row r="16" spans="1:42" x14ac:dyDescent="0.3">
      <c r="A16" s="559" t="s">
        <v>117</v>
      </c>
      <c r="B16" s="381">
        <v>1.2150000000000001</v>
      </c>
      <c r="C16" s="381">
        <v>1.4059999999999999</v>
      </c>
      <c r="D16" s="381">
        <v>2.617</v>
      </c>
      <c r="E16" s="381">
        <v>1.9770000000000001</v>
      </c>
      <c r="F16" s="381">
        <v>2.2930000000000001</v>
      </c>
      <c r="G16" s="381">
        <v>3.39</v>
      </c>
      <c r="H16" s="381">
        <v>2.1949999999999998</v>
      </c>
      <c r="I16" s="381">
        <v>1.825</v>
      </c>
      <c r="J16" s="381">
        <v>2.492</v>
      </c>
      <c r="K16" s="381">
        <v>1.2609999999999999</v>
      </c>
      <c r="L16" s="381">
        <v>0.98299999999999998</v>
      </c>
      <c r="M16" s="381">
        <v>1.5089999999999999</v>
      </c>
      <c r="N16" s="552">
        <v>1.002553</v>
      </c>
      <c r="O16" s="553">
        <v>0.92476265999999996</v>
      </c>
      <c r="P16" s="553">
        <v>0.2738717</v>
      </c>
      <c r="Q16" s="553">
        <v>0.24165710000000001</v>
      </c>
      <c r="R16" s="553">
        <v>0.62459529999999996</v>
      </c>
      <c r="S16" s="553">
        <v>0.29584280000000002</v>
      </c>
      <c r="T16" s="553">
        <v>0.32664019999999999</v>
      </c>
      <c r="U16" s="553">
        <v>5.4777199999999998E-2</v>
      </c>
      <c r="V16" s="553">
        <v>0.38172410000000001</v>
      </c>
      <c r="W16" s="553">
        <v>0.15194205</v>
      </c>
      <c r="X16" s="553">
        <v>0.12310259999999999</v>
      </c>
      <c r="Y16" s="554">
        <v>0.31873570000000001</v>
      </c>
      <c r="Z16" s="382">
        <v>0.37307293999999996</v>
      </c>
      <c r="AA16" s="560">
        <v>0.42</v>
      </c>
      <c r="AB16" s="560">
        <v>0.57063189999999997</v>
      </c>
      <c r="AC16" s="560">
        <v>0.40624379999999999</v>
      </c>
      <c r="AD16" s="560">
        <v>0.09</v>
      </c>
      <c r="AE16" s="560">
        <v>1.99</v>
      </c>
      <c r="AF16" s="560">
        <v>0.44</v>
      </c>
      <c r="AG16" s="560">
        <v>0.22</v>
      </c>
      <c r="AH16" s="560">
        <v>3.5</v>
      </c>
      <c r="AI16" s="560">
        <v>0.25</v>
      </c>
      <c r="AJ16" s="560">
        <v>1.0412709299999998</v>
      </c>
      <c r="AK16" s="560">
        <v>0.71</v>
      </c>
      <c r="AL16" s="382">
        <v>0.36199999999999999</v>
      </c>
      <c r="AM16" s="560">
        <v>0.86199999999999999</v>
      </c>
      <c r="AN16" s="398">
        <f t="shared" si="4"/>
        <v>1.0523809523809526</v>
      </c>
      <c r="AO16" s="276"/>
      <c r="AP16" s="276"/>
    </row>
    <row r="17" spans="1:186" x14ac:dyDescent="0.3">
      <c r="A17" s="559" t="s">
        <v>106</v>
      </c>
      <c r="B17" s="381">
        <v>4.7320000000000002</v>
      </c>
      <c r="C17" s="381">
        <v>45.454000000000001</v>
      </c>
      <c r="D17" s="381">
        <v>41.578000000000003</v>
      </c>
      <c r="E17" s="381">
        <v>14.273999999999999</v>
      </c>
      <c r="F17" s="381">
        <v>12.545</v>
      </c>
      <c r="G17" s="381">
        <v>24.777000000000001</v>
      </c>
      <c r="H17" s="381">
        <v>39.817999999999998</v>
      </c>
      <c r="I17" s="381">
        <v>36.735999999999997</v>
      </c>
      <c r="J17" s="381">
        <v>23.446999999999999</v>
      </c>
      <c r="K17" s="381">
        <v>25.05</v>
      </c>
      <c r="L17" s="381">
        <v>4.827</v>
      </c>
      <c r="M17" s="381">
        <v>6.7590000000000003</v>
      </c>
      <c r="N17" s="552">
        <v>2.8647263999999999</v>
      </c>
      <c r="O17" s="553">
        <v>16.393276629999999</v>
      </c>
      <c r="P17" s="553">
        <v>20.961781900000002</v>
      </c>
      <c r="Q17" s="553">
        <v>9.3324815500000007</v>
      </c>
      <c r="R17" s="553">
        <v>17.850502629999998</v>
      </c>
      <c r="S17" s="553">
        <v>4.0551929199999996</v>
      </c>
      <c r="T17" s="553">
        <v>30.717252380000001</v>
      </c>
      <c r="U17" s="553">
        <v>49.953749760000001</v>
      </c>
      <c r="V17" s="553">
        <v>23.17639557</v>
      </c>
      <c r="W17" s="553">
        <v>43.564530079999997</v>
      </c>
      <c r="X17" s="553">
        <v>7.64850707</v>
      </c>
      <c r="Y17" s="554">
        <v>11.80311245</v>
      </c>
      <c r="Z17" s="382">
        <v>12.319975999999997</v>
      </c>
      <c r="AA17" s="560">
        <v>86.13</v>
      </c>
      <c r="AB17" s="560">
        <v>37.782590330000005</v>
      </c>
      <c r="AC17" s="560">
        <v>29.127772749999995</v>
      </c>
      <c r="AD17" s="560">
        <v>20.190000000000001</v>
      </c>
      <c r="AE17" s="560">
        <v>14.88</v>
      </c>
      <c r="AF17" s="560">
        <v>67.819999999999993</v>
      </c>
      <c r="AG17" s="560">
        <v>60.11</v>
      </c>
      <c r="AH17" s="560">
        <v>15.2</v>
      </c>
      <c r="AI17" s="560">
        <v>16.149999999999999</v>
      </c>
      <c r="AJ17" s="560">
        <v>6.187386430000001</v>
      </c>
      <c r="AK17" s="560">
        <v>8.8800000000000008</v>
      </c>
      <c r="AL17" s="382">
        <v>14.266</v>
      </c>
      <c r="AM17" s="560">
        <v>29.780999999999999</v>
      </c>
      <c r="AN17" s="398">
        <f t="shared" si="4"/>
        <v>-0.6542319749216301</v>
      </c>
      <c r="AO17" s="276"/>
      <c r="AP17" s="276"/>
    </row>
    <row r="18" spans="1:186" x14ac:dyDescent="0.3">
      <c r="A18" s="559" t="s">
        <v>131</v>
      </c>
      <c r="B18" s="381">
        <v>15.119</v>
      </c>
      <c r="C18" s="381">
        <v>11.903</v>
      </c>
      <c r="D18" s="381">
        <v>6.9379999999999997</v>
      </c>
      <c r="E18" s="381">
        <v>8.9169999999999998</v>
      </c>
      <c r="F18" s="381">
        <v>16.11</v>
      </c>
      <c r="G18" s="381">
        <v>7.7569999999999997</v>
      </c>
      <c r="H18" s="381">
        <v>15.573</v>
      </c>
      <c r="I18" s="381">
        <v>6.3319999999999999</v>
      </c>
      <c r="J18" s="381">
        <v>8.0429999999999993</v>
      </c>
      <c r="K18" s="381">
        <v>18.385999999999999</v>
      </c>
      <c r="L18" s="381">
        <v>14.432</v>
      </c>
      <c r="M18" s="381">
        <v>10.420999999999999</v>
      </c>
      <c r="N18" s="552">
        <v>5.2510512399999998</v>
      </c>
      <c r="O18" s="553">
        <v>17.370113480000001</v>
      </c>
      <c r="P18" s="553">
        <v>9.6719906200000008</v>
      </c>
      <c r="Q18" s="553">
        <v>8.2080324600000001</v>
      </c>
      <c r="R18" s="553">
        <v>13.512582270000001</v>
      </c>
      <c r="S18" s="553">
        <v>7.8149305599999996</v>
      </c>
      <c r="T18" s="553">
        <v>16.220779870000001</v>
      </c>
      <c r="U18" s="553">
        <v>5.4828079199999999</v>
      </c>
      <c r="V18" s="553">
        <v>12.656799000000001</v>
      </c>
      <c r="W18" s="553">
        <v>14.600191909999999</v>
      </c>
      <c r="X18" s="553">
        <v>6.2784616400000104</v>
      </c>
      <c r="Y18" s="554">
        <v>11.32941937</v>
      </c>
      <c r="Z18" s="382">
        <v>12.993631280000011</v>
      </c>
      <c r="AA18" s="560">
        <v>11.47</v>
      </c>
      <c r="AB18" s="560">
        <v>13.31150534</v>
      </c>
      <c r="AC18" s="560">
        <v>10.075445969999995</v>
      </c>
      <c r="AD18" s="560">
        <v>13.23</v>
      </c>
      <c r="AE18" s="560">
        <v>8.86</v>
      </c>
      <c r="AF18" s="560">
        <v>15.81</v>
      </c>
      <c r="AG18" s="560">
        <v>7.8</v>
      </c>
      <c r="AH18" s="560">
        <v>22.31</v>
      </c>
      <c r="AI18" s="560">
        <v>8.25</v>
      </c>
      <c r="AJ18" s="560">
        <v>14.364740999999997</v>
      </c>
      <c r="AK18" s="560">
        <v>7.83</v>
      </c>
      <c r="AL18" s="382">
        <v>9.1479999999999997</v>
      </c>
      <c r="AM18" s="560">
        <v>7.16</v>
      </c>
      <c r="AN18" s="398">
        <f t="shared" si="4"/>
        <v>-0.37576285963382738</v>
      </c>
      <c r="AO18" s="276"/>
      <c r="AP18" s="276"/>
      <c r="GD18">
        <v>0</v>
      </c>
    </row>
    <row r="19" spans="1:186" x14ac:dyDescent="0.3">
      <c r="A19" s="561" t="s">
        <v>72</v>
      </c>
      <c r="B19" s="562">
        <v>2.2052957500001065</v>
      </c>
      <c r="C19" s="563">
        <v>1.7848325000000187</v>
      </c>
      <c r="D19" s="563">
        <v>2.2793677199999802</v>
      </c>
      <c r="E19" s="563">
        <v>2.4377037499999861</v>
      </c>
      <c r="F19" s="563">
        <v>2.3335033499997806</v>
      </c>
      <c r="G19" s="563">
        <v>2.0787509899999712</v>
      </c>
      <c r="H19" s="563">
        <v>1.8190315600000322</v>
      </c>
      <c r="I19" s="563">
        <v>2.3813100400000113</v>
      </c>
      <c r="J19" s="563">
        <v>2.3470798300000024</v>
      </c>
      <c r="K19" s="563">
        <v>1.831950850000023</v>
      </c>
      <c r="L19" s="563">
        <v>1.8752214799998037</v>
      </c>
      <c r="M19" s="563">
        <v>1.72</v>
      </c>
      <c r="N19" s="562">
        <v>2.1938413199998905</v>
      </c>
      <c r="O19" s="563">
        <v>2.6829720900000247</v>
      </c>
      <c r="P19" s="563">
        <v>3.277552020000003</v>
      </c>
      <c r="Q19" s="563">
        <v>2.0420709499999941</v>
      </c>
      <c r="R19" s="563">
        <v>2.356540810000006</v>
      </c>
      <c r="S19" s="563">
        <v>2.4027595900000014</v>
      </c>
      <c r="T19" s="563">
        <v>4.222109629999963</v>
      </c>
      <c r="U19" s="563">
        <v>3.3663898400000178</v>
      </c>
      <c r="V19" s="563">
        <v>2.6691432400000048</v>
      </c>
      <c r="W19" s="563">
        <v>3.4591985299999943</v>
      </c>
      <c r="X19" s="563">
        <v>2.3089960499999869</v>
      </c>
      <c r="Y19" s="564">
        <v>2.9118383099998755</v>
      </c>
      <c r="Z19" s="562">
        <v>3.53</v>
      </c>
      <c r="AA19" s="563">
        <v>4.82</v>
      </c>
      <c r="AB19" s="563">
        <v>4.3099999999999996</v>
      </c>
      <c r="AC19" s="563">
        <v>2.68</v>
      </c>
      <c r="AD19" s="563">
        <v>3.07</v>
      </c>
      <c r="AE19" s="563">
        <v>3.06</v>
      </c>
      <c r="AF19" s="563">
        <v>3.86</v>
      </c>
      <c r="AG19" s="563">
        <v>3.3</v>
      </c>
      <c r="AH19" s="563">
        <v>4.41</v>
      </c>
      <c r="AI19" s="563">
        <v>4.1900000000000004</v>
      </c>
      <c r="AJ19" s="563">
        <v>2.83</v>
      </c>
      <c r="AK19" s="563">
        <v>3.18</v>
      </c>
      <c r="AL19" s="562">
        <v>4.2069999999999999</v>
      </c>
      <c r="AM19" s="563">
        <v>4.8789999999999996</v>
      </c>
      <c r="AN19" s="541">
        <f t="shared" si="4"/>
        <v>1.2240663900414894E-2</v>
      </c>
      <c r="AO19" s="276"/>
      <c r="AP19" s="276"/>
    </row>
    <row r="20" spans="1:186" x14ac:dyDescent="0.3">
      <c r="A20" s="175" t="s">
        <v>23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413">
        <f>+Z15+Z16</f>
        <v>171.30708733000003</v>
      </c>
      <c r="AA20" s="413"/>
      <c r="AB20" s="413"/>
      <c r="AC20" s="413"/>
      <c r="AD20" s="413"/>
      <c r="AE20" s="413"/>
      <c r="AF20" s="413"/>
      <c r="AG20" s="413"/>
      <c r="AH20" s="413"/>
      <c r="AI20" s="413"/>
      <c r="AJ20" s="413"/>
      <c r="AK20" s="413"/>
      <c r="AL20" s="413"/>
      <c r="AM20" s="413"/>
      <c r="AN20" s="176"/>
      <c r="AO20" s="276"/>
      <c r="AP20" s="276"/>
    </row>
    <row r="21" spans="1:186" ht="18" x14ac:dyDescent="0.35">
      <c r="A21" s="2" t="s">
        <v>132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413"/>
      <c r="AA21" s="413"/>
      <c r="AB21" s="413"/>
      <c r="AC21" s="413"/>
      <c r="AD21" s="413"/>
      <c r="AE21" s="413"/>
      <c r="AF21" s="413"/>
      <c r="AG21" s="413"/>
      <c r="AH21" s="413"/>
      <c r="AI21" s="413"/>
      <c r="AJ21" s="413"/>
      <c r="AK21" s="413"/>
      <c r="AL21" s="413"/>
      <c r="AM21" s="413"/>
      <c r="AN21" s="188"/>
    </row>
    <row r="22" spans="1:186" x14ac:dyDescent="0.3">
      <c r="A22" s="281" t="s">
        <v>198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413"/>
      <c r="AA22" s="413"/>
      <c r="AB22" s="413"/>
      <c r="AC22" s="413"/>
      <c r="AD22" s="413"/>
      <c r="AE22" s="413"/>
      <c r="AF22" s="413"/>
      <c r="AG22" s="413"/>
      <c r="AH22" s="413"/>
      <c r="AI22" s="413"/>
      <c r="AJ22" s="413"/>
      <c r="AK22" s="413"/>
      <c r="AL22" s="413"/>
      <c r="AM22" s="413"/>
      <c r="AN22" s="176"/>
    </row>
    <row r="23" spans="1:186" x14ac:dyDescent="0.3">
      <c r="I23" s="123"/>
      <c r="J23" s="123"/>
      <c r="K23" s="123"/>
      <c r="L23" s="123"/>
      <c r="M23" s="123"/>
      <c r="N23" s="123"/>
      <c r="O23" s="123"/>
      <c r="P23" s="165"/>
      <c r="Q23" s="165"/>
      <c r="R23" s="165"/>
      <c r="S23" s="165"/>
      <c r="T23" s="165"/>
      <c r="U23" s="165"/>
      <c r="V23" s="122"/>
      <c r="W23" s="122"/>
      <c r="X23" s="122"/>
      <c r="Y23" s="122"/>
      <c r="Z23" s="165"/>
      <c r="AA23" s="165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</row>
    <row r="24" spans="1:186" x14ac:dyDescent="0.3">
      <c r="N24" s="123"/>
      <c r="O24" s="123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</row>
    <row r="25" spans="1:186" x14ac:dyDescent="0.3"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123"/>
      <c r="O25" s="123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</row>
    <row r="26" spans="1:186" x14ac:dyDescent="0.3">
      <c r="N26" s="123"/>
      <c r="O26" s="123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</row>
    <row r="27" spans="1:186" x14ac:dyDescent="0.3">
      <c r="J27" s="123"/>
      <c r="K27" s="123"/>
      <c r="L27" s="123"/>
      <c r="M27" s="123"/>
      <c r="N27" s="123"/>
      <c r="O27" s="123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</row>
    <row r="28" spans="1:186" x14ac:dyDescent="0.3">
      <c r="N28" s="123"/>
      <c r="O28" s="123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</row>
    <row r="29" spans="1:186" x14ac:dyDescent="0.3">
      <c r="N29" s="123"/>
      <c r="O29" s="123"/>
      <c r="P29" s="276"/>
      <c r="Q29" s="276"/>
      <c r="R29" s="276"/>
      <c r="S29" s="276"/>
      <c r="T29" s="276"/>
      <c r="Z29" s="165"/>
    </row>
    <row r="30" spans="1:186" x14ac:dyDescent="0.3">
      <c r="N30" s="123"/>
      <c r="O30" s="123"/>
      <c r="P30" s="276"/>
      <c r="Q30" s="276"/>
      <c r="R30" s="276"/>
      <c r="S30" s="276"/>
      <c r="T30" s="276"/>
      <c r="Z30" s="165"/>
      <c r="AA30" s="165"/>
    </row>
    <row r="31" spans="1:186" x14ac:dyDescent="0.3">
      <c r="N31" s="123"/>
      <c r="O31" s="123"/>
      <c r="P31" s="276"/>
      <c r="Q31" s="276"/>
      <c r="R31" s="276"/>
      <c r="S31" s="276"/>
      <c r="T31" s="276"/>
      <c r="Z31" s="165"/>
      <c r="AA31" s="165"/>
    </row>
    <row r="32" spans="1:186" x14ac:dyDescent="0.3">
      <c r="N32" s="123"/>
      <c r="O32" s="123"/>
      <c r="P32" s="276"/>
      <c r="Q32" s="276"/>
      <c r="R32" s="276"/>
      <c r="S32" s="276"/>
      <c r="T32" s="276"/>
      <c r="Z32" s="165"/>
      <c r="AA32" s="165"/>
    </row>
    <row r="33" spans="14:27" x14ac:dyDescent="0.3">
      <c r="N33" s="123"/>
      <c r="O33" s="123"/>
      <c r="P33" s="276"/>
      <c r="Q33" s="276"/>
      <c r="R33" s="276"/>
      <c r="S33" s="276"/>
      <c r="T33" s="276"/>
      <c r="Z33" s="165"/>
      <c r="AA33" s="165"/>
    </row>
    <row r="34" spans="14:27" x14ac:dyDescent="0.3">
      <c r="N34" s="123"/>
      <c r="O34" s="123"/>
    </row>
    <row r="35" spans="14:27" x14ac:dyDescent="0.3">
      <c r="N35" s="123"/>
      <c r="O35" s="123"/>
    </row>
  </sheetData>
  <mergeCells count="5">
    <mergeCell ref="B7:M7"/>
    <mergeCell ref="A7:A8"/>
    <mergeCell ref="N7:Y7"/>
    <mergeCell ref="Z7:AK7"/>
    <mergeCell ref="AL7:AN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FD57"/>
  <sheetViews>
    <sheetView showGridLines="0" zoomScaleNormal="100" workbookViewId="0">
      <pane ySplit="7" topLeftCell="A36" activePane="bottomLeft" state="frozen"/>
      <selection activeCell="AD14" sqref="AD14"/>
      <selection pane="bottomLeft" activeCell="D55" sqref="D55"/>
    </sheetView>
  </sheetViews>
  <sheetFormatPr baseColWidth="10" defaultRowHeight="14.4" x14ac:dyDescent="0.3"/>
  <cols>
    <col min="1" max="1" width="21.33203125" customWidth="1"/>
    <col min="2" max="2" width="22" bestFit="1" customWidth="1"/>
    <col min="3" max="3" width="17.44140625" style="126" bestFit="1" customWidth="1"/>
    <col min="4" max="4" width="23.44140625" style="126" bestFit="1" customWidth="1"/>
    <col min="8" max="8" width="11.88671875" bestFit="1" customWidth="1"/>
  </cols>
  <sheetData>
    <row r="1" spans="1:5" x14ac:dyDescent="0.3">
      <c r="A1" s="105" t="s">
        <v>191</v>
      </c>
    </row>
    <row r="3" spans="1:5" x14ac:dyDescent="0.3">
      <c r="A3" s="712" t="s">
        <v>134</v>
      </c>
      <c r="B3" s="712"/>
      <c r="C3" s="712"/>
      <c r="D3" s="712"/>
    </row>
    <row r="4" spans="1:5" ht="15" customHeight="1" x14ac:dyDescent="0.3">
      <c r="A4" s="36" t="s">
        <v>249</v>
      </c>
      <c r="B4" s="36"/>
      <c r="C4" s="128"/>
      <c r="D4" s="128"/>
    </row>
    <row r="5" spans="1:5" ht="15" customHeight="1" x14ac:dyDescent="0.3">
      <c r="A5" s="129"/>
      <c r="B5" s="36"/>
      <c r="C5" s="128"/>
      <c r="D5" s="128"/>
    </row>
    <row r="6" spans="1:5" x14ac:dyDescent="0.3">
      <c r="A6" s="713" t="s">
        <v>135</v>
      </c>
      <c r="B6" s="234" t="s">
        <v>116</v>
      </c>
      <c r="C6" s="235" t="s">
        <v>136</v>
      </c>
      <c r="D6" s="236" t="s">
        <v>137</v>
      </c>
      <c r="E6" s="16"/>
    </row>
    <row r="7" spans="1:5" x14ac:dyDescent="0.3">
      <c r="A7" s="714"/>
      <c r="B7" s="237" t="s">
        <v>138</v>
      </c>
      <c r="C7" s="238" t="s">
        <v>139</v>
      </c>
      <c r="D7" s="239" t="s">
        <v>140</v>
      </c>
      <c r="E7" s="16"/>
    </row>
    <row r="8" spans="1:5" s="169" customFormat="1" x14ac:dyDescent="0.3">
      <c r="A8" s="143">
        <v>2019</v>
      </c>
      <c r="B8" s="142"/>
      <c r="C8" s="142"/>
      <c r="D8" s="147"/>
      <c r="E8" s="16"/>
    </row>
    <row r="9" spans="1:5" s="169" customFormat="1" x14ac:dyDescent="0.3">
      <c r="A9" s="146" t="s">
        <v>94</v>
      </c>
      <c r="B9" s="141">
        <v>1475</v>
      </c>
      <c r="C9" s="141">
        <v>345.86</v>
      </c>
      <c r="D9" s="145">
        <v>315.31</v>
      </c>
      <c r="E9" s="16"/>
    </row>
    <row r="10" spans="1:5" s="169" customFormat="1" x14ac:dyDescent="0.3">
      <c r="A10" s="146" t="s">
        <v>141</v>
      </c>
      <c r="B10" s="141">
        <v>1466.25</v>
      </c>
      <c r="C10" s="141">
        <v>336.12</v>
      </c>
      <c r="D10" s="145">
        <v>315.7</v>
      </c>
      <c r="E10" s="16"/>
    </row>
    <row r="11" spans="1:5" s="169" customFormat="1" x14ac:dyDescent="0.3">
      <c r="A11" s="146" t="s">
        <v>142</v>
      </c>
      <c r="B11" s="141">
        <v>1430.3</v>
      </c>
      <c r="C11" s="141">
        <v>339.1</v>
      </c>
      <c r="D11" s="145">
        <v>309.75</v>
      </c>
      <c r="E11" s="16"/>
    </row>
    <row r="12" spans="1:5" s="169" customFormat="1" x14ac:dyDescent="0.3">
      <c r="A12" s="146" t="s">
        <v>143</v>
      </c>
      <c r="B12" s="141">
        <v>1502.22</v>
      </c>
      <c r="C12" s="141">
        <v>339.57</v>
      </c>
      <c r="D12" s="145">
        <v>305.70999999999998</v>
      </c>
      <c r="E12" s="16"/>
    </row>
    <row r="13" spans="1:5" s="169" customFormat="1" x14ac:dyDescent="0.3">
      <c r="A13" s="146" t="s">
        <v>144</v>
      </c>
      <c r="B13" s="141">
        <v>1525</v>
      </c>
      <c r="C13" s="141">
        <v>299.5</v>
      </c>
      <c r="D13" s="145">
        <v>296.52</v>
      </c>
      <c r="E13" s="16"/>
    </row>
    <row r="14" spans="1:5" s="169" customFormat="1" x14ac:dyDescent="0.3">
      <c r="A14" s="146" t="s">
        <v>145</v>
      </c>
      <c r="B14" s="141">
        <v>1525</v>
      </c>
      <c r="C14" s="141">
        <v>325.32</v>
      </c>
      <c r="D14" s="145">
        <v>303.99</v>
      </c>
      <c r="E14" s="16"/>
    </row>
    <row r="15" spans="1:5" s="169" customFormat="1" x14ac:dyDescent="0.3">
      <c r="A15" s="146" t="s">
        <v>146</v>
      </c>
      <c r="B15" s="141">
        <v>1506.82</v>
      </c>
      <c r="C15" s="141">
        <v>310.77999999999997</v>
      </c>
      <c r="D15" s="145">
        <v>317.76</v>
      </c>
      <c r="E15" s="16"/>
    </row>
    <row r="16" spans="1:5" s="169" customFormat="1" x14ac:dyDescent="0.3">
      <c r="A16" s="146" t="s">
        <v>147</v>
      </c>
      <c r="B16" s="141">
        <v>1476.84</v>
      </c>
      <c r="C16" s="141">
        <v>296.83999999999997</v>
      </c>
      <c r="D16" s="145">
        <v>303.69</v>
      </c>
      <c r="E16" s="16"/>
    </row>
    <row r="17" spans="1:5" s="169" customFormat="1" x14ac:dyDescent="0.3">
      <c r="A17" s="146" t="s">
        <v>206</v>
      </c>
      <c r="B17" s="141">
        <v>1430</v>
      </c>
      <c r="C17" s="141" t="s">
        <v>255</v>
      </c>
      <c r="D17" s="145" t="s">
        <v>255</v>
      </c>
      <c r="E17" s="16"/>
    </row>
    <row r="18" spans="1:5" s="169" customFormat="1" x14ac:dyDescent="0.3">
      <c r="A18" s="146" t="s">
        <v>148</v>
      </c>
      <c r="B18" s="141">
        <v>1430</v>
      </c>
      <c r="C18" s="141" t="s">
        <v>255</v>
      </c>
      <c r="D18" s="145" t="s">
        <v>255</v>
      </c>
      <c r="E18" s="16"/>
    </row>
    <row r="19" spans="1:5" s="169" customFormat="1" x14ac:dyDescent="0.3">
      <c r="A19" s="146" t="s">
        <v>149</v>
      </c>
      <c r="B19" s="141">
        <v>1430</v>
      </c>
      <c r="C19" s="141" t="s">
        <v>255</v>
      </c>
      <c r="D19" s="145" t="s">
        <v>255</v>
      </c>
      <c r="E19" s="16"/>
    </row>
    <row r="20" spans="1:5" s="169" customFormat="1" x14ac:dyDescent="0.3">
      <c r="A20" s="144" t="s">
        <v>150</v>
      </c>
      <c r="B20" s="141">
        <v>1409.41</v>
      </c>
      <c r="C20" s="141" t="s">
        <v>255</v>
      </c>
      <c r="D20" s="145" t="s">
        <v>255</v>
      </c>
      <c r="E20" s="16"/>
    </row>
    <row r="21" spans="1:5" s="169" customFormat="1" x14ac:dyDescent="0.3">
      <c r="A21" s="143">
        <v>2020</v>
      </c>
      <c r="B21" s="142"/>
      <c r="C21" s="142"/>
      <c r="D21" s="147"/>
      <c r="E21" s="16"/>
    </row>
    <row r="22" spans="1:5" s="169" customFormat="1" x14ac:dyDescent="0.3">
      <c r="A22" s="565" t="s">
        <v>94</v>
      </c>
      <c r="B22" s="141">
        <v>1442.1739130434801</v>
      </c>
      <c r="C22" s="141">
        <v>328.22038181454701</v>
      </c>
      <c r="D22" s="145">
        <v>330.05437219026101</v>
      </c>
      <c r="E22" s="16"/>
    </row>
    <row r="23" spans="1:5" s="169" customFormat="1" x14ac:dyDescent="0.3">
      <c r="A23" s="565" t="s">
        <v>141</v>
      </c>
      <c r="B23" s="141">
        <v>1550</v>
      </c>
      <c r="C23" s="141">
        <v>323.71576267916498</v>
      </c>
      <c r="D23" s="145">
        <v>317.07984855161999</v>
      </c>
      <c r="E23" s="16"/>
    </row>
    <row r="24" spans="1:5" s="169" customFormat="1" x14ac:dyDescent="0.3">
      <c r="A24" s="565" t="s">
        <v>142</v>
      </c>
      <c r="B24" s="141">
        <v>1550</v>
      </c>
      <c r="C24" s="141">
        <v>343.90108698457402</v>
      </c>
      <c r="D24" s="145">
        <v>311.23592843572698</v>
      </c>
      <c r="E24" s="16"/>
    </row>
    <row r="25" spans="1:5" s="169" customFormat="1" x14ac:dyDescent="0.3">
      <c r="A25" s="565" t="s">
        <v>143</v>
      </c>
      <c r="B25" s="141">
        <v>1550</v>
      </c>
      <c r="C25" s="141">
        <v>328.22321383965402</v>
      </c>
      <c r="D25" s="145">
        <v>302.61785818765497</v>
      </c>
      <c r="E25" s="16"/>
    </row>
    <row r="26" spans="1:5" s="169" customFormat="1" x14ac:dyDescent="0.3">
      <c r="A26" s="565" t="s">
        <v>144</v>
      </c>
      <c r="B26" s="141">
        <v>1550</v>
      </c>
      <c r="C26" s="141">
        <v>318.85142033710002</v>
      </c>
      <c r="D26" s="145">
        <v>300.35358668560002</v>
      </c>
      <c r="E26" s="16"/>
    </row>
    <row r="27" spans="1:5" s="274" customFormat="1" x14ac:dyDescent="0.3">
      <c r="A27" s="565" t="s">
        <v>145</v>
      </c>
      <c r="B27" s="141">
        <v>1562.5</v>
      </c>
      <c r="C27" s="141">
        <v>317.16502718869901</v>
      </c>
      <c r="D27" s="145">
        <v>308.51355353178201</v>
      </c>
      <c r="E27" s="16"/>
    </row>
    <row r="28" spans="1:5" s="169" customFormat="1" x14ac:dyDescent="0.3">
      <c r="A28" s="565" t="s">
        <v>146</v>
      </c>
      <c r="B28" s="141">
        <v>1575</v>
      </c>
      <c r="C28" s="141">
        <v>319.21977032795598</v>
      </c>
      <c r="D28" s="145">
        <v>316.123713305948</v>
      </c>
      <c r="E28" s="16"/>
    </row>
    <row r="29" spans="1:5" s="276" customFormat="1" x14ac:dyDescent="0.3">
      <c r="A29" s="565" t="s">
        <v>147</v>
      </c>
      <c r="B29" s="141">
        <v>1467.61904761905</v>
      </c>
      <c r="C29" s="141">
        <v>318.19003355054502</v>
      </c>
      <c r="D29" s="145">
        <v>320.62824115209997</v>
      </c>
      <c r="E29" s="16"/>
    </row>
    <row r="30" spans="1:5" s="169" customFormat="1" x14ac:dyDescent="0.3">
      <c r="A30" s="565" t="s">
        <v>206</v>
      </c>
      <c r="B30" s="141">
        <v>1450</v>
      </c>
      <c r="C30" s="141">
        <v>347.54372481658299</v>
      </c>
      <c r="D30" s="145">
        <v>355.07785556981798</v>
      </c>
      <c r="E30" s="16"/>
    </row>
    <row r="31" spans="1:5" s="276" customFormat="1" x14ac:dyDescent="0.3">
      <c r="A31" s="565" t="s">
        <v>148</v>
      </c>
      <c r="B31" s="141">
        <v>1453</v>
      </c>
      <c r="C31" s="141">
        <v>396</v>
      </c>
      <c r="D31" s="145">
        <v>371</v>
      </c>
      <c r="E31" s="16"/>
    </row>
    <row r="32" spans="1:5" s="276" customFormat="1" x14ac:dyDescent="0.3">
      <c r="A32" s="565" t="s">
        <v>149</v>
      </c>
      <c r="B32" s="141">
        <v>1470</v>
      </c>
      <c r="C32" s="141">
        <v>429.29776459024299</v>
      </c>
      <c r="D32" s="145">
        <v>412.83658230051998</v>
      </c>
      <c r="E32" s="16"/>
    </row>
    <row r="33" spans="1:16384" s="276" customFormat="1" x14ac:dyDescent="0.3">
      <c r="A33" s="565" t="s">
        <v>150</v>
      </c>
      <c r="B33" s="141">
        <v>1490</v>
      </c>
      <c r="C33" s="141">
        <v>427.50508232371902</v>
      </c>
      <c r="D33" s="145">
        <v>428.76714884871302</v>
      </c>
      <c r="E33" s="16"/>
    </row>
    <row r="34" spans="1:16384" s="276" customFormat="1" x14ac:dyDescent="0.3">
      <c r="A34" s="143">
        <v>2021</v>
      </c>
      <c r="B34" s="142"/>
      <c r="C34" s="142"/>
      <c r="D34" s="147"/>
      <c r="E34" s="16"/>
    </row>
    <row r="35" spans="1:16384" s="276" customFormat="1" x14ac:dyDescent="0.3">
      <c r="A35" s="565" t="s">
        <v>94</v>
      </c>
      <c r="B35" s="141">
        <v>1480</v>
      </c>
      <c r="C35" s="141">
        <v>444.05</v>
      </c>
      <c r="D35" s="145">
        <v>499</v>
      </c>
      <c r="E35" s="275"/>
      <c r="F35" s="141"/>
      <c r="G35" s="141"/>
      <c r="U35" s="275"/>
      <c r="V35" s="141"/>
      <c r="W35" s="141"/>
      <c r="X35" s="145"/>
      <c r="Y35" s="275"/>
      <c r="Z35" s="141"/>
      <c r="AA35" s="141"/>
      <c r="AB35" s="145"/>
      <c r="AC35" s="275"/>
      <c r="AD35" s="141"/>
      <c r="AE35" s="141"/>
      <c r="AF35" s="145"/>
      <c r="AG35" s="275"/>
      <c r="AH35" s="141"/>
      <c r="AI35" s="141"/>
      <c r="AJ35" s="145"/>
      <c r="AK35" s="275"/>
      <c r="AL35" s="141"/>
      <c r="AM35" s="141"/>
      <c r="AN35" s="145"/>
      <c r="AO35" s="275"/>
      <c r="AP35" s="141"/>
      <c r="AQ35" s="141"/>
      <c r="AR35" s="145"/>
      <c r="AS35" s="275"/>
      <c r="AT35" s="141"/>
      <c r="AU35" s="141"/>
      <c r="AV35" s="145"/>
      <c r="AW35" s="275"/>
      <c r="AX35" s="141"/>
      <c r="AY35" s="141"/>
      <c r="AZ35" s="145"/>
      <c r="BA35" s="275"/>
      <c r="BB35" s="141"/>
      <c r="BC35" s="141"/>
      <c r="BD35" s="145"/>
      <c r="BE35" s="275"/>
      <c r="BF35" s="141"/>
      <c r="BG35" s="141"/>
      <c r="BH35" s="145"/>
      <c r="BI35" s="275"/>
      <c r="BJ35" s="141"/>
      <c r="BK35" s="141"/>
      <c r="BL35" s="145"/>
      <c r="BM35" s="275"/>
      <c r="BN35" s="141"/>
      <c r="BO35" s="141"/>
      <c r="BP35" s="145"/>
      <c r="BQ35" s="275"/>
      <c r="BR35" s="141"/>
      <c r="BS35" s="141"/>
      <c r="BT35" s="145"/>
      <c r="BU35" s="275"/>
      <c r="BV35" s="141"/>
      <c r="BW35" s="141"/>
      <c r="BX35" s="145"/>
      <c r="BY35" s="275"/>
      <c r="BZ35" s="141"/>
      <c r="CA35" s="141"/>
      <c r="CB35" s="145"/>
      <c r="CC35" s="275"/>
      <c r="CD35" s="141"/>
      <c r="CE35" s="141"/>
      <c r="CF35" s="145"/>
      <c r="CG35" s="275"/>
      <c r="CH35" s="141"/>
      <c r="CI35" s="141"/>
      <c r="CJ35" s="145"/>
      <c r="CK35" s="275"/>
      <c r="CL35" s="141"/>
      <c r="CM35" s="141"/>
      <c r="CN35" s="145"/>
      <c r="CO35" s="275"/>
      <c r="CP35" s="141"/>
      <c r="CQ35" s="141"/>
      <c r="CR35" s="145"/>
      <c r="CS35" s="275"/>
      <c r="CT35" s="141"/>
      <c r="CU35" s="141"/>
      <c r="CV35" s="145"/>
      <c r="CW35" s="275"/>
      <c r="CX35" s="141"/>
      <c r="CY35" s="141"/>
      <c r="CZ35" s="145"/>
      <c r="DA35" s="275"/>
      <c r="DB35" s="141"/>
      <c r="DC35" s="141"/>
      <c r="DD35" s="145"/>
      <c r="DE35" s="275"/>
      <c r="DF35" s="141"/>
      <c r="DG35" s="141"/>
      <c r="DH35" s="145"/>
      <c r="DI35" s="275"/>
      <c r="DJ35" s="141"/>
      <c r="DK35" s="141"/>
      <c r="DL35" s="145"/>
      <c r="DM35" s="275"/>
      <c r="DN35" s="141"/>
      <c r="DO35" s="141"/>
      <c r="DP35" s="145"/>
      <c r="DQ35" s="275"/>
      <c r="DR35" s="141"/>
      <c r="DS35" s="141"/>
      <c r="DT35" s="145"/>
      <c r="DU35" s="275"/>
      <c r="DV35" s="141"/>
      <c r="DW35" s="141"/>
      <c r="DX35" s="145"/>
      <c r="DY35" s="275"/>
      <c r="DZ35" s="141"/>
      <c r="EA35" s="141"/>
      <c r="EB35" s="145"/>
      <c r="EC35" s="275"/>
      <c r="ED35" s="141"/>
      <c r="EE35" s="141"/>
      <c r="EF35" s="145"/>
      <c r="EG35" s="275"/>
      <c r="EH35" s="141"/>
      <c r="EI35" s="141"/>
      <c r="EJ35" s="145"/>
      <c r="EK35" s="275"/>
      <c r="EL35" s="141"/>
      <c r="EM35" s="141"/>
      <c r="EN35" s="145"/>
      <c r="EO35" s="275"/>
      <c r="EP35" s="141"/>
      <c r="EQ35" s="141"/>
      <c r="ER35" s="145"/>
      <c r="ES35" s="275"/>
      <c r="ET35" s="141"/>
      <c r="EU35" s="141"/>
      <c r="EV35" s="145"/>
      <c r="EW35" s="275"/>
      <c r="EX35" s="141"/>
      <c r="EY35" s="141"/>
      <c r="EZ35" s="145"/>
      <c r="FA35" s="275"/>
      <c r="FB35" s="141"/>
      <c r="FC35" s="141"/>
      <c r="FD35" s="145"/>
      <c r="FE35" s="275"/>
      <c r="FF35" s="141"/>
      <c r="FG35" s="141"/>
      <c r="FH35" s="145"/>
      <c r="FI35" s="275"/>
      <c r="FJ35" s="141"/>
      <c r="FK35" s="141"/>
      <c r="FL35" s="145"/>
      <c r="FM35" s="275"/>
      <c r="FN35" s="141"/>
      <c r="FO35" s="141"/>
      <c r="FP35" s="145"/>
      <c r="FQ35" s="275"/>
      <c r="FR35" s="141"/>
      <c r="FS35" s="141"/>
      <c r="FT35" s="145"/>
      <c r="FU35" s="275"/>
      <c r="FV35" s="141"/>
      <c r="FW35" s="141"/>
      <c r="FX35" s="145"/>
      <c r="FY35" s="275"/>
      <c r="FZ35" s="141"/>
      <c r="GA35" s="141"/>
      <c r="GB35" s="145"/>
      <c r="GC35" s="275"/>
      <c r="GD35" s="141"/>
      <c r="GE35" s="141"/>
      <c r="GF35" s="145"/>
      <c r="GG35" s="275"/>
      <c r="GH35" s="141"/>
      <c r="GI35" s="141"/>
      <c r="GJ35" s="145"/>
      <c r="GK35" s="275"/>
      <c r="GL35" s="141"/>
      <c r="GM35" s="141"/>
      <c r="GN35" s="145"/>
      <c r="GO35" s="275"/>
      <c r="GP35" s="141"/>
      <c r="GQ35" s="141"/>
      <c r="GR35" s="145"/>
      <c r="GS35" s="275"/>
      <c r="GT35" s="141"/>
      <c r="GU35" s="141"/>
      <c r="GV35" s="145"/>
      <c r="GW35" s="275"/>
      <c r="GX35" s="141"/>
      <c r="GY35" s="141"/>
      <c r="GZ35" s="145"/>
      <c r="HA35" s="275"/>
      <c r="HB35" s="141"/>
      <c r="HC35" s="141"/>
      <c r="HD35" s="145"/>
      <c r="HE35" s="275"/>
      <c r="HF35" s="141"/>
      <c r="HG35" s="141"/>
      <c r="HH35" s="145"/>
      <c r="HI35" s="275"/>
      <c r="HJ35" s="141"/>
      <c r="HK35" s="141"/>
      <c r="HL35" s="145"/>
      <c r="HM35" s="275"/>
      <c r="HN35" s="141"/>
      <c r="HO35" s="141"/>
      <c r="HP35" s="145"/>
      <c r="HQ35" s="275"/>
      <c r="HR35" s="141"/>
      <c r="HS35" s="141"/>
      <c r="HT35" s="145"/>
      <c r="HU35" s="275"/>
      <c r="HV35" s="141"/>
      <c r="HW35" s="141"/>
      <c r="HX35" s="145"/>
      <c r="HY35" s="275"/>
      <c r="HZ35" s="141"/>
      <c r="IA35" s="141"/>
      <c r="IB35" s="145"/>
      <c r="IC35" s="275"/>
      <c r="ID35" s="141"/>
      <c r="IE35" s="141"/>
      <c r="IF35" s="145"/>
      <c r="IG35" s="275"/>
      <c r="IH35" s="141"/>
      <c r="II35" s="141"/>
      <c r="IJ35" s="145"/>
      <c r="IK35" s="275"/>
      <c r="IL35" s="141"/>
      <c r="IM35" s="141"/>
      <c r="IN35" s="145"/>
      <c r="IO35" s="275"/>
      <c r="IP35" s="141"/>
      <c r="IQ35" s="141"/>
      <c r="IR35" s="145"/>
      <c r="IS35" s="275"/>
      <c r="IT35" s="141"/>
      <c r="IU35" s="141"/>
      <c r="IV35" s="145"/>
      <c r="IW35" s="275"/>
      <c r="IX35" s="141"/>
      <c r="IY35" s="141"/>
      <c r="IZ35" s="145"/>
      <c r="JA35" s="275"/>
      <c r="JB35" s="141"/>
      <c r="JC35" s="141"/>
      <c r="JD35" s="145"/>
      <c r="JE35" s="275"/>
      <c r="JF35" s="141"/>
      <c r="JG35" s="141"/>
      <c r="JH35" s="145"/>
      <c r="JI35" s="275"/>
      <c r="JJ35" s="141"/>
      <c r="JK35" s="141"/>
      <c r="JL35" s="145"/>
      <c r="JM35" s="275"/>
      <c r="JN35" s="141"/>
      <c r="JO35" s="141"/>
      <c r="JP35" s="145"/>
      <c r="JQ35" s="275"/>
      <c r="JR35" s="141"/>
      <c r="JS35" s="141"/>
      <c r="JT35" s="145"/>
      <c r="JU35" s="275"/>
      <c r="JV35" s="141"/>
      <c r="JW35" s="141"/>
      <c r="JX35" s="145"/>
      <c r="JY35" s="275"/>
      <c r="JZ35" s="141"/>
      <c r="KA35" s="141"/>
      <c r="KB35" s="145"/>
      <c r="KC35" s="275"/>
      <c r="KD35" s="141"/>
      <c r="KE35" s="141"/>
      <c r="KF35" s="145"/>
      <c r="KG35" s="275"/>
      <c r="KH35" s="141"/>
      <c r="KI35" s="141"/>
      <c r="KJ35" s="145"/>
      <c r="KK35" s="275"/>
      <c r="KL35" s="141"/>
      <c r="KM35" s="141"/>
      <c r="KN35" s="145"/>
      <c r="KO35" s="275"/>
      <c r="KP35" s="141"/>
      <c r="KQ35" s="141"/>
      <c r="KR35" s="145"/>
      <c r="KS35" s="275"/>
      <c r="KT35" s="141"/>
      <c r="KU35" s="141"/>
      <c r="KV35" s="145"/>
      <c r="KW35" s="275"/>
      <c r="KX35" s="141"/>
      <c r="KY35" s="141"/>
      <c r="KZ35" s="145"/>
      <c r="LA35" s="275"/>
      <c r="LB35" s="141"/>
      <c r="LC35" s="141"/>
      <c r="LD35" s="145"/>
      <c r="LE35" s="275"/>
      <c r="LF35" s="141"/>
      <c r="LG35" s="141"/>
      <c r="LH35" s="145"/>
      <c r="LI35" s="275"/>
      <c r="LJ35" s="141"/>
      <c r="LK35" s="141"/>
      <c r="LL35" s="145"/>
      <c r="LM35" s="275"/>
      <c r="LN35" s="141"/>
      <c r="LO35" s="141"/>
      <c r="LP35" s="145"/>
      <c r="LQ35" s="275"/>
      <c r="LR35" s="141"/>
      <c r="LS35" s="141"/>
      <c r="LT35" s="145"/>
      <c r="LU35" s="275"/>
      <c r="LV35" s="141"/>
      <c r="LW35" s="141"/>
      <c r="LX35" s="145"/>
      <c r="LY35" s="275"/>
      <c r="LZ35" s="141"/>
      <c r="MA35" s="141"/>
      <c r="MB35" s="145"/>
      <c r="MC35" s="275"/>
      <c r="MD35" s="141"/>
      <c r="ME35" s="141"/>
      <c r="MF35" s="145"/>
      <c r="MG35" s="275"/>
      <c r="MH35" s="141"/>
      <c r="MI35" s="141"/>
      <c r="MJ35" s="145"/>
      <c r="MK35" s="275"/>
      <c r="ML35" s="141"/>
      <c r="MM35" s="141"/>
      <c r="MN35" s="145"/>
      <c r="MO35" s="275"/>
      <c r="MP35" s="141"/>
      <c r="MQ35" s="141"/>
      <c r="MR35" s="145"/>
      <c r="MS35" s="275"/>
      <c r="MT35" s="141"/>
      <c r="MU35" s="141"/>
      <c r="MV35" s="145"/>
      <c r="MW35" s="275"/>
      <c r="MX35" s="141"/>
      <c r="MY35" s="141"/>
      <c r="MZ35" s="145"/>
      <c r="NA35" s="275"/>
      <c r="NB35" s="141"/>
      <c r="NC35" s="141"/>
      <c r="ND35" s="145"/>
      <c r="NE35" s="275"/>
      <c r="NF35" s="141"/>
      <c r="NG35" s="141"/>
      <c r="NH35" s="145"/>
      <c r="NI35" s="275"/>
      <c r="NJ35" s="141"/>
      <c r="NK35" s="141"/>
      <c r="NL35" s="145"/>
      <c r="NM35" s="275"/>
      <c r="NN35" s="141"/>
      <c r="NO35" s="141"/>
      <c r="NP35" s="145"/>
      <c r="NQ35" s="275"/>
      <c r="NR35" s="141"/>
      <c r="NS35" s="141"/>
      <c r="NT35" s="145"/>
      <c r="NU35" s="275"/>
      <c r="NV35" s="141"/>
      <c r="NW35" s="141"/>
      <c r="NX35" s="145"/>
      <c r="NY35" s="275"/>
      <c r="NZ35" s="141"/>
      <c r="OA35" s="141"/>
      <c r="OB35" s="145"/>
      <c r="OC35" s="275"/>
      <c r="OD35" s="141"/>
      <c r="OE35" s="141"/>
      <c r="OF35" s="145"/>
      <c r="OG35" s="275"/>
      <c r="OH35" s="141"/>
      <c r="OI35" s="141"/>
      <c r="OJ35" s="145"/>
      <c r="OK35" s="275"/>
      <c r="OL35" s="141"/>
      <c r="OM35" s="141"/>
      <c r="ON35" s="145"/>
      <c r="OO35" s="275"/>
      <c r="OP35" s="141"/>
      <c r="OQ35" s="141"/>
      <c r="OR35" s="145"/>
      <c r="OS35" s="275"/>
      <c r="OT35" s="141"/>
      <c r="OU35" s="141"/>
      <c r="OV35" s="145"/>
      <c r="OW35" s="275"/>
      <c r="OX35" s="141"/>
      <c r="OY35" s="141"/>
      <c r="OZ35" s="145"/>
      <c r="PA35" s="275"/>
      <c r="PB35" s="141"/>
      <c r="PC35" s="141"/>
      <c r="PD35" s="145"/>
      <c r="PE35" s="275"/>
      <c r="PF35" s="141"/>
      <c r="PG35" s="141"/>
      <c r="PH35" s="145"/>
      <c r="PI35" s="275"/>
      <c r="PJ35" s="141"/>
      <c r="PK35" s="141"/>
      <c r="PL35" s="145"/>
      <c r="PM35" s="275"/>
      <c r="PN35" s="141"/>
      <c r="PO35" s="141"/>
      <c r="PP35" s="145"/>
      <c r="PQ35" s="275"/>
      <c r="PR35" s="141"/>
      <c r="PS35" s="141"/>
      <c r="PT35" s="145"/>
      <c r="PU35" s="275"/>
      <c r="PV35" s="141"/>
      <c r="PW35" s="141"/>
      <c r="PX35" s="145"/>
      <c r="PY35" s="275"/>
      <c r="PZ35" s="141"/>
      <c r="QA35" s="141"/>
      <c r="QB35" s="145"/>
      <c r="QC35" s="275"/>
      <c r="QD35" s="141"/>
      <c r="QE35" s="141"/>
      <c r="QF35" s="145"/>
      <c r="QG35" s="275"/>
      <c r="QH35" s="141"/>
      <c r="QI35" s="141"/>
      <c r="QJ35" s="145"/>
      <c r="QK35" s="275"/>
      <c r="QL35" s="141"/>
      <c r="QM35" s="141"/>
      <c r="QN35" s="145"/>
      <c r="QO35" s="275"/>
      <c r="QP35" s="141"/>
      <c r="QQ35" s="141"/>
      <c r="QR35" s="145"/>
      <c r="QS35" s="275"/>
      <c r="QT35" s="141"/>
      <c r="QU35" s="141"/>
      <c r="QV35" s="145"/>
      <c r="QW35" s="275"/>
      <c r="QX35" s="141"/>
      <c r="QY35" s="141"/>
      <c r="QZ35" s="145"/>
      <c r="RA35" s="275"/>
      <c r="RB35" s="141"/>
      <c r="RC35" s="141"/>
      <c r="RD35" s="145"/>
      <c r="RE35" s="275"/>
      <c r="RF35" s="141"/>
      <c r="RG35" s="141"/>
      <c r="RH35" s="145"/>
      <c r="RI35" s="275"/>
      <c r="RJ35" s="141"/>
      <c r="RK35" s="141"/>
      <c r="RL35" s="145"/>
      <c r="RM35" s="275"/>
      <c r="RN35" s="141"/>
      <c r="RO35" s="141"/>
      <c r="RP35" s="145"/>
      <c r="RQ35" s="275"/>
      <c r="RR35" s="141"/>
      <c r="RS35" s="141"/>
      <c r="RT35" s="145"/>
      <c r="RU35" s="275"/>
      <c r="RV35" s="141"/>
      <c r="RW35" s="141"/>
      <c r="RX35" s="145"/>
      <c r="RY35" s="275"/>
      <c r="RZ35" s="141"/>
      <c r="SA35" s="141"/>
      <c r="SB35" s="145"/>
      <c r="SC35" s="275"/>
      <c r="SD35" s="141"/>
      <c r="SE35" s="141"/>
      <c r="SF35" s="145"/>
      <c r="SG35" s="275"/>
      <c r="SH35" s="141"/>
      <c r="SI35" s="141"/>
      <c r="SJ35" s="145"/>
      <c r="SK35" s="275"/>
      <c r="SL35" s="141"/>
      <c r="SM35" s="141"/>
      <c r="SN35" s="145"/>
      <c r="SO35" s="275"/>
      <c r="SP35" s="141"/>
      <c r="SQ35" s="141"/>
      <c r="SR35" s="145"/>
      <c r="SS35" s="275"/>
      <c r="ST35" s="141"/>
      <c r="SU35" s="141"/>
      <c r="SV35" s="145"/>
      <c r="SW35" s="275"/>
      <c r="SX35" s="141"/>
      <c r="SY35" s="141"/>
      <c r="SZ35" s="145"/>
      <c r="TA35" s="275"/>
      <c r="TB35" s="141"/>
      <c r="TC35" s="141"/>
      <c r="TD35" s="145"/>
      <c r="TE35" s="275"/>
      <c r="TF35" s="141"/>
      <c r="TG35" s="141"/>
      <c r="TH35" s="145"/>
      <c r="TI35" s="275"/>
      <c r="TJ35" s="141"/>
      <c r="TK35" s="141"/>
      <c r="TL35" s="145"/>
      <c r="TM35" s="275"/>
      <c r="TN35" s="141"/>
      <c r="TO35" s="141"/>
      <c r="TP35" s="145"/>
      <c r="TQ35" s="275"/>
      <c r="TR35" s="141"/>
      <c r="TS35" s="141"/>
      <c r="TT35" s="145"/>
      <c r="TU35" s="275"/>
      <c r="TV35" s="141"/>
      <c r="TW35" s="141"/>
      <c r="TX35" s="145"/>
      <c r="TY35" s="275"/>
      <c r="TZ35" s="141"/>
      <c r="UA35" s="141"/>
      <c r="UB35" s="145"/>
      <c r="UC35" s="275"/>
      <c r="UD35" s="141"/>
      <c r="UE35" s="141"/>
      <c r="UF35" s="145"/>
      <c r="UG35" s="275"/>
      <c r="UH35" s="141"/>
      <c r="UI35" s="141"/>
      <c r="UJ35" s="145"/>
      <c r="UK35" s="275"/>
      <c r="UL35" s="141"/>
      <c r="UM35" s="141"/>
      <c r="UN35" s="145"/>
      <c r="UO35" s="275"/>
      <c r="UP35" s="141"/>
      <c r="UQ35" s="141"/>
      <c r="UR35" s="145"/>
      <c r="US35" s="275"/>
      <c r="UT35" s="141"/>
      <c r="UU35" s="141"/>
      <c r="UV35" s="145"/>
      <c r="UW35" s="275"/>
      <c r="UX35" s="141"/>
      <c r="UY35" s="141"/>
      <c r="UZ35" s="145"/>
      <c r="VA35" s="275"/>
      <c r="VB35" s="141"/>
      <c r="VC35" s="141"/>
      <c r="VD35" s="145"/>
      <c r="VE35" s="275"/>
      <c r="VF35" s="141"/>
      <c r="VG35" s="141"/>
      <c r="VH35" s="145"/>
      <c r="VI35" s="275"/>
      <c r="VJ35" s="141"/>
      <c r="VK35" s="141"/>
      <c r="VL35" s="145"/>
      <c r="VM35" s="275"/>
      <c r="VN35" s="141"/>
      <c r="VO35" s="141"/>
      <c r="VP35" s="145"/>
      <c r="VQ35" s="275"/>
      <c r="VR35" s="141"/>
      <c r="VS35" s="141"/>
      <c r="VT35" s="145"/>
      <c r="VU35" s="275"/>
      <c r="VV35" s="141"/>
      <c r="VW35" s="141"/>
      <c r="VX35" s="145"/>
      <c r="VY35" s="275"/>
      <c r="VZ35" s="141"/>
      <c r="WA35" s="141"/>
      <c r="WB35" s="145"/>
      <c r="WC35" s="275"/>
      <c r="WD35" s="141"/>
      <c r="WE35" s="141"/>
      <c r="WF35" s="145"/>
      <c r="WG35" s="275"/>
      <c r="WH35" s="141"/>
      <c r="WI35" s="141"/>
      <c r="WJ35" s="145"/>
      <c r="WK35" s="275"/>
      <c r="WL35" s="141"/>
      <c r="WM35" s="141"/>
      <c r="WN35" s="145"/>
      <c r="WO35" s="275"/>
      <c r="WP35" s="141"/>
      <c r="WQ35" s="141"/>
      <c r="WR35" s="145"/>
      <c r="WS35" s="275"/>
      <c r="WT35" s="141"/>
      <c r="WU35" s="141"/>
      <c r="WV35" s="145"/>
      <c r="WW35" s="275"/>
      <c r="WX35" s="141"/>
      <c r="WY35" s="141"/>
      <c r="WZ35" s="145"/>
      <c r="XA35" s="275"/>
      <c r="XB35" s="141"/>
      <c r="XC35" s="141"/>
      <c r="XD35" s="145"/>
      <c r="XE35" s="275"/>
      <c r="XF35" s="141"/>
      <c r="XG35" s="141"/>
      <c r="XH35" s="145"/>
      <c r="XI35" s="275"/>
      <c r="XJ35" s="141"/>
      <c r="XK35" s="141"/>
      <c r="XL35" s="145"/>
      <c r="XM35" s="275"/>
      <c r="XN35" s="141"/>
      <c r="XO35" s="141"/>
      <c r="XP35" s="145"/>
      <c r="XQ35" s="275"/>
      <c r="XR35" s="141"/>
      <c r="XS35" s="141"/>
      <c r="XT35" s="145"/>
      <c r="XU35" s="275"/>
      <c r="XV35" s="141"/>
      <c r="XW35" s="141"/>
      <c r="XX35" s="145"/>
      <c r="XY35" s="275"/>
      <c r="XZ35" s="141"/>
      <c r="YA35" s="141"/>
      <c r="YB35" s="145"/>
      <c r="YC35" s="275"/>
      <c r="YD35" s="141"/>
      <c r="YE35" s="141"/>
      <c r="YF35" s="145"/>
      <c r="YG35" s="275"/>
      <c r="YH35" s="141"/>
      <c r="YI35" s="141"/>
      <c r="YJ35" s="145"/>
      <c r="YK35" s="275"/>
      <c r="YL35" s="141"/>
      <c r="YM35" s="141"/>
      <c r="YN35" s="145"/>
      <c r="YO35" s="275"/>
      <c r="YP35" s="141"/>
      <c r="YQ35" s="141"/>
      <c r="YR35" s="145"/>
      <c r="YS35" s="275"/>
      <c r="YT35" s="141"/>
      <c r="YU35" s="141"/>
      <c r="YV35" s="145"/>
      <c r="YW35" s="275"/>
      <c r="YX35" s="141"/>
      <c r="YY35" s="141"/>
      <c r="YZ35" s="145"/>
      <c r="ZA35" s="275"/>
      <c r="ZB35" s="141"/>
      <c r="ZC35" s="141"/>
      <c r="ZD35" s="145"/>
      <c r="ZE35" s="275"/>
      <c r="ZF35" s="141"/>
      <c r="ZG35" s="141"/>
      <c r="ZH35" s="145"/>
      <c r="ZI35" s="275"/>
      <c r="ZJ35" s="141"/>
      <c r="ZK35" s="141"/>
      <c r="ZL35" s="145"/>
      <c r="ZM35" s="275"/>
      <c r="ZN35" s="141"/>
      <c r="ZO35" s="141"/>
      <c r="ZP35" s="145"/>
      <c r="ZQ35" s="275"/>
      <c r="ZR35" s="141"/>
      <c r="ZS35" s="141"/>
      <c r="ZT35" s="145"/>
      <c r="ZU35" s="275"/>
      <c r="ZV35" s="141"/>
      <c r="ZW35" s="141"/>
      <c r="ZX35" s="145"/>
      <c r="ZY35" s="275"/>
      <c r="ZZ35" s="141"/>
      <c r="AAA35" s="141"/>
      <c r="AAB35" s="145"/>
      <c r="AAC35" s="275"/>
      <c r="AAD35" s="141"/>
      <c r="AAE35" s="141"/>
      <c r="AAF35" s="145"/>
      <c r="AAG35" s="275"/>
      <c r="AAH35" s="141"/>
      <c r="AAI35" s="141"/>
      <c r="AAJ35" s="145"/>
      <c r="AAK35" s="275"/>
      <c r="AAL35" s="141"/>
      <c r="AAM35" s="141"/>
      <c r="AAN35" s="145"/>
      <c r="AAO35" s="275"/>
      <c r="AAP35" s="141"/>
      <c r="AAQ35" s="141"/>
      <c r="AAR35" s="145"/>
      <c r="AAS35" s="275"/>
      <c r="AAT35" s="141"/>
      <c r="AAU35" s="141"/>
      <c r="AAV35" s="145"/>
      <c r="AAW35" s="275"/>
      <c r="AAX35" s="141"/>
      <c r="AAY35" s="141"/>
      <c r="AAZ35" s="145"/>
      <c r="ABA35" s="275"/>
      <c r="ABB35" s="141"/>
      <c r="ABC35" s="141"/>
      <c r="ABD35" s="145"/>
      <c r="ABE35" s="275"/>
      <c r="ABF35" s="141"/>
      <c r="ABG35" s="141"/>
      <c r="ABH35" s="145"/>
      <c r="ABI35" s="275"/>
      <c r="ABJ35" s="141"/>
      <c r="ABK35" s="141"/>
      <c r="ABL35" s="145"/>
      <c r="ABM35" s="275"/>
      <c r="ABN35" s="141"/>
      <c r="ABO35" s="141"/>
      <c r="ABP35" s="145"/>
      <c r="ABQ35" s="275"/>
      <c r="ABR35" s="141"/>
      <c r="ABS35" s="141"/>
      <c r="ABT35" s="145"/>
      <c r="ABU35" s="275"/>
      <c r="ABV35" s="141"/>
      <c r="ABW35" s="141"/>
      <c r="ABX35" s="145"/>
      <c r="ABY35" s="275"/>
      <c r="ABZ35" s="141"/>
      <c r="ACA35" s="141"/>
      <c r="ACB35" s="145"/>
      <c r="ACC35" s="275"/>
      <c r="ACD35" s="141"/>
      <c r="ACE35" s="141"/>
      <c r="ACF35" s="145"/>
      <c r="ACG35" s="275"/>
      <c r="ACH35" s="141"/>
      <c r="ACI35" s="141"/>
      <c r="ACJ35" s="145"/>
      <c r="ACK35" s="275"/>
      <c r="ACL35" s="141"/>
      <c r="ACM35" s="141"/>
      <c r="ACN35" s="145"/>
      <c r="ACO35" s="275"/>
      <c r="ACP35" s="141"/>
      <c r="ACQ35" s="141"/>
      <c r="ACR35" s="145"/>
      <c r="ACS35" s="275"/>
      <c r="ACT35" s="141"/>
      <c r="ACU35" s="141"/>
      <c r="ACV35" s="145"/>
      <c r="ACW35" s="275"/>
      <c r="ACX35" s="141"/>
      <c r="ACY35" s="141"/>
      <c r="ACZ35" s="145"/>
      <c r="ADA35" s="275"/>
      <c r="ADB35" s="141"/>
      <c r="ADC35" s="141"/>
      <c r="ADD35" s="145"/>
      <c r="ADE35" s="275"/>
      <c r="ADF35" s="141"/>
      <c r="ADG35" s="141"/>
      <c r="ADH35" s="145"/>
      <c r="ADI35" s="275"/>
      <c r="ADJ35" s="141"/>
      <c r="ADK35" s="141"/>
      <c r="ADL35" s="145"/>
      <c r="ADM35" s="275"/>
      <c r="ADN35" s="141"/>
      <c r="ADO35" s="141"/>
      <c r="ADP35" s="145"/>
      <c r="ADQ35" s="275"/>
      <c r="ADR35" s="141"/>
      <c r="ADS35" s="141"/>
      <c r="ADT35" s="145"/>
      <c r="ADU35" s="275"/>
      <c r="ADV35" s="141"/>
      <c r="ADW35" s="141"/>
      <c r="ADX35" s="145"/>
      <c r="ADY35" s="275"/>
      <c r="ADZ35" s="141"/>
      <c r="AEA35" s="141"/>
      <c r="AEB35" s="145"/>
      <c r="AEC35" s="275"/>
      <c r="AED35" s="141"/>
      <c r="AEE35" s="141"/>
      <c r="AEF35" s="145"/>
      <c r="AEG35" s="275"/>
      <c r="AEH35" s="141"/>
      <c r="AEI35" s="141"/>
      <c r="AEJ35" s="145"/>
      <c r="AEK35" s="275"/>
      <c r="AEL35" s="141"/>
      <c r="AEM35" s="141"/>
      <c r="AEN35" s="145"/>
      <c r="AEO35" s="275"/>
      <c r="AEP35" s="141"/>
      <c r="AEQ35" s="141"/>
      <c r="AER35" s="145"/>
      <c r="AES35" s="275"/>
      <c r="AET35" s="141"/>
      <c r="AEU35" s="141"/>
      <c r="AEV35" s="145"/>
      <c r="AEW35" s="275"/>
      <c r="AEX35" s="141"/>
      <c r="AEY35" s="141"/>
      <c r="AEZ35" s="145"/>
      <c r="AFA35" s="275"/>
      <c r="AFB35" s="141"/>
      <c r="AFC35" s="141"/>
      <c r="AFD35" s="145"/>
      <c r="AFE35" s="275"/>
      <c r="AFF35" s="141"/>
      <c r="AFG35" s="141"/>
      <c r="AFH35" s="145"/>
      <c r="AFI35" s="275"/>
      <c r="AFJ35" s="141"/>
      <c r="AFK35" s="141"/>
      <c r="AFL35" s="145"/>
      <c r="AFM35" s="275"/>
      <c r="AFN35" s="141"/>
      <c r="AFO35" s="141"/>
      <c r="AFP35" s="145"/>
      <c r="AFQ35" s="275"/>
      <c r="AFR35" s="141"/>
      <c r="AFS35" s="141"/>
      <c r="AFT35" s="145"/>
      <c r="AFU35" s="275"/>
      <c r="AFV35" s="141"/>
      <c r="AFW35" s="141"/>
      <c r="AFX35" s="145"/>
      <c r="AFY35" s="275"/>
      <c r="AFZ35" s="141"/>
      <c r="AGA35" s="141"/>
      <c r="AGB35" s="145"/>
      <c r="AGC35" s="275"/>
      <c r="AGD35" s="141"/>
      <c r="AGE35" s="141"/>
      <c r="AGF35" s="145"/>
      <c r="AGG35" s="275"/>
      <c r="AGH35" s="141"/>
      <c r="AGI35" s="141"/>
      <c r="AGJ35" s="145"/>
      <c r="AGK35" s="275"/>
      <c r="AGL35" s="141"/>
      <c r="AGM35" s="141"/>
      <c r="AGN35" s="145"/>
      <c r="AGO35" s="275"/>
      <c r="AGP35" s="141"/>
      <c r="AGQ35" s="141"/>
      <c r="AGR35" s="145"/>
      <c r="AGS35" s="275"/>
      <c r="AGT35" s="141"/>
      <c r="AGU35" s="141"/>
      <c r="AGV35" s="145"/>
      <c r="AGW35" s="275"/>
      <c r="AGX35" s="141"/>
      <c r="AGY35" s="141"/>
      <c r="AGZ35" s="145"/>
      <c r="AHA35" s="275"/>
      <c r="AHB35" s="141"/>
      <c r="AHC35" s="141"/>
      <c r="AHD35" s="145"/>
      <c r="AHE35" s="275"/>
      <c r="AHF35" s="141"/>
      <c r="AHG35" s="141"/>
      <c r="AHH35" s="145"/>
      <c r="AHI35" s="275"/>
      <c r="AHJ35" s="141"/>
      <c r="AHK35" s="141"/>
      <c r="AHL35" s="145"/>
      <c r="AHM35" s="275"/>
      <c r="AHN35" s="141"/>
      <c r="AHO35" s="141"/>
      <c r="AHP35" s="145"/>
      <c r="AHQ35" s="275"/>
      <c r="AHR35" s="141"/>
      <c r="AHS35" s="141"/>
      <c r="AHT35" s="145"/>
      <c r="AHU35" s="275"/>
      <c r="AHV35" s="141"/>
      <c r="AHW35" s="141"/>
      <c r="AHX35" s="145"/>
      <c r="AHY35" s="275"/>
      <c r="AHZ35" s="141"/>
      <c r="AIA35" s="141"/>
      <c r="AIB35" s="145"/>
      <c r="AIC35" s="275"/>
      <c r="AID35" s="141"/>
      <c r="AIE35" s="141"/>
      <c r="AIF35" s="145"/>
      <c r="AIG35" s="275"/>
      <c r="AIH35" s="141"/>
      <c r="AII35" s="141"/>
      <c r="AIJ35" s="145"/>
      <c r="AIK35" s="275"/>
      <c r="AIL35" s="141"/>
      <c r="AIM35" s="141"/>
      <c r="AIN35" s="145"/>
      <c r="AIO35" s="275"/>
      <c r="AIP35" s="141"/>
      <c r="AIQ35" s="141"/>
      <c r="AIR35" s="145"/>
      <c r="AIS35" s="275"/>
      <c r="AIT35" s="141"/>
      <c r="AIU35" s="141"/>
      <c r="AIV35" s="145"/>
      <c r="AIW35" s="275"/>
      <c r="AIX35" s="141"/>
      <c r="AIY35" s="141"/>
      <c r="AIZ35" s="145"/>
      <c r="AJA35" s="275"/>
      <c r="AJB35" s="141"/>
      <c r="AJC35" s="141"/>
      <c r="AJD35" s="145"/>
      <c r="AJE35" s="275"/>
      <c r="AJF35" s="141"/>
      <c r="AJG35" s="141"/>
      <c r="AJH35" s="145"/>
      <c r="AJI35" s="275"/>
      <c r="AJJ35" s="141"/>
      <c r="AJK35" s="141"/>
      <c r="AJL35" s="145"/>
      <c r="AJM35" s="275"/>
      <c r="AJN35" s="141"/>
      <c r="AJO35" s="141"/>
      <c r="AJP35" s="145"/>
      <c r="AJQ35" s="275"/>
      <c r="AJR35" s="141"/>
      <c r="AJS35" s="141"/>
      <c r="AJT35" s="145"/>
      <c r="AJU35" s="275"/>
      <c r="AJV35" s="141"/>
      <c r="AJW35" s="141"/>
      <c r="AJX35" s="145"/>
      <c r="AJY35" s="275"/>
      <c r="AJZ35" s="141"/>
      <c r="AKA35" s="141"/>
      <c r="AKB35" s="145"/>
      <c r="AKC35" s="275"/>
      <c r="AKD35" s="141"/>
      <c r="AKE35" s="141"/>
      <c r="AKF35" s="145"/>
      <c r="AKG35" s="275"/>
      <c r="AKH35" s="141"/>
      <c r="AKI35" s="141"/>
      <c r="AKJ35" s="145"/>
      <c r="AKK35" s="275"/>
      <c r="AKL35" s="141"/>
      <c r="AKM35" s="141"/>
      <c r="AKN35" s="145"/>
      <c r="AKO35" s="275"/>
      <c r="AKP35" s="141"/>
      <c r="AKQ35" s="141"/>
      <c r="AKR35" s="145"/>
      <c r="AKS35" s="275"/>
      <c r="AKT35" s="141"/>
      <c r="AKU35" s="141"/>
      <c r="AKV35" s="145"/>
      <c r="AKW35" s="275"/>
      <c r="AKX35" s="141"/>
      <c r="AKY35" s="141"/>
      <c r="AKZ35" s="145"/>
      <c r="ALA35" s="275"/>
      <c r="ALB35" s="141"/>
      <c r="ALC35" s="141"/>
      <c r="ALD35" s="145"/>
      <c r="ALE35" s="275"/>
      <c r="ALF35" s="141"/>
      <c r="ALG35" s="141"/>
      <c r="ALH35" s="145"/>
      <c r="ALI35" s="275"/>
      <c r="ALJ35" s="141"/>
      <c r="ALK35" s="141"/>
      <c r="ALL35" s="145"/>
      <c r="ALM35" s="275"/>
      <c r="ALN35" s="141"/>
      <c r="ALO35" s="141"/>
      <c r="ALP35" s="145"/>
      <c r="ALQ35" s="275"/>
      <c r="ALR35" s="141"/>
      <c r="ALS35" s="141"/>
      <c r="ALT35" s="145"/>
      <c r="ALU35" s="275"/>
      <c r="ALV35" s="141"/>
      <c r="ALW35" s="141"/>
      <c r="ALX35" s="145"/>
      <c r="ALY35" s="275"/>
      <c r="ALZ35" s="141"/>
      <c r="AMA35" s="141"/>
      <c r="AMB35" s="145"/>
      <c r="AMC35" s="275"/>
      <c r="AMD35" s="141"/>
      <c r="AME35" s="141"/>
      <c r="AMF35" s="145"/>
      <c r="AMG35" s="275"/>
      <c r="AMH35" s="141"/>
      <c r="AMI35" s="141"/>
      <c r="AMJ35" s="145"/>
      <c r="AMK35" s="275"/>
      <c r="AML35" s="141"/>
      <c r="AMM35" s="141"/>
      <c r="AMN35" s="145"/>
      <c r="AMO35" s="275"/>
      <c r="AMP35" s="141"/>
      <c r="AMQ35" s="141"/>
      <c r="AMR35" s="145"/>
      <c r="AMS35" s="275"/>
      <c r="AMT35" s="141"/>
      <c r="AMU35" s="141"/>
      <c r="AMV35" s="145"/>
      <c r="AMW35" s="275"/>
      <c r="AMX35" s="141"/>
      <c r="AMY35" s="141"/>
      <c r="AMZ35" s="145"/>
      <c r="ANA35" s="275"/>
      <c r="ANB35" s="141"/>
      <c r="ANC35" s="141"/>
      <c r="AND35" s="145"/>
      <c r="ANE35" s="275"/>
      <c r="ANF35" s="141"/>
      <c r="ANG35" s="141"/>
      <c r="ANH35" s="145"/>
      <c r="ANI35" s="275"/>
      <c r="ANJ35" s="141"/>
      <c r="ANK35" s="141"/>
      <c r="ANL35" s="145"/>
      <c r="ANM35" s="275"/>
      <c r="ANN35" s="141"/>
      <c r="ANO35" s="141"/>
      <c r="ANP35" s="145"/>
      <c r="ANQ35" s="275"/>
      <c r="ANR35" s="141"/>
      <c r="ANS35" s="141"/>
      <c r="ANT35" s="145"/>
      <c r="ANU35" s="275"/>
      <c r="ANV35" s="141"/>
      <c r="ANW35" s="141"/>
      <c r="ANX35" s="145"/>
      <c r="ANY35" s="275"/>
      <c r="ANZ35" s="141"/>
      <c r="AOA35" s="141"/>
      <c r="AOB35" s="145"/>
      <c r="AOC35" s="275"/>
      <c r="AOD35" s="141"/>
      <c r="AOE35" s="141"/>
      <c r="AOF35" s="145"/>
      <c r="AOG35" s="275"/>
      <c r="AOH35" s="141"/>
      <c r="AOI35" s="141"/>
      <c r="AOJ35" s="145"/>
      <c r="AOK35" s="275"/>
      <c r="AOL35" s="141"/>
      <c r="AOM35" s="141"/>
      <c r="AON35" s="145"/>
      <c r="AOO35" s="275"/>
      <c r="AOP35" s="141"/>
      <c r="AOQ35" s="141"/>
      <c r="AOR35" s="145"/>
      <c r="AOS35" s="275"/>
      <c r="AOT35" s="141"/>
      <c r="AOU35" s="141"/>
      <c r="AOV35" s="145"/>
      <c r="AOW35" s="275"/>
      <c r="AOX35" s="141"/>
      <c r="AOY35" s="141"/>
      <c r="AOZ35" s="145"/>
      <c r="APA35" s="275"/>
      <c r="APB35" s="141"/>
      <c r="APC35" s="141"/>
      <c r="APD35" s="145"/>
      <c r="APE35" s="275"/>
      <c r="APF35" s="141"/>
      <c r="APG35" s="141"/>
      <c r="APH35" s="145"/>
      <c r="API35" s="275"/>
      <c r="APJ35" s="141"/>
      <c r="APK35" s="141"/>
      <c r="APL35" s="145"/>
      <c r="APM35" s="275"/>
      <c r="APN35" s="141"/>
      <c r="APO35" s="141"/>
      <c r="APP35" s="145"/>
      <c r="APQ35" s="275"/>
      <c r="APR35" s="141"/>
      <c r="APS35" s="141"/>
      <c r="APT35" s="145"/>
      <c r="APU35" s="275"/>
      <c r="APV35" s="141"/>
      <c r="APW35" s="141"/>
      <c r="APX35" s="145"/>
      <c r="APY35" s="275"/>
      <c r="APZ35" s="141"/>
      <c r="AQA35" s="141"/>
      <c r="AQB35" s="145"/>
      <c r="AQC35" s="275"/>
      <c r="AQD35" s="141"/>
      <c r="AQE35" s="141"/>
      <c r="AQF35" s="145"/>
      <c r="AQG35" s="275"/>
      <c r="AQH35" s="141"/>
      <c r="AQI35" s="141"/>
      <c r="AQJ35" s="145"/>
      <c r="AQK35" s="275"/>
      <c r="AQL35" s="141"/>
      <c r="AQM35" s="141"/>
      <c r="AQN35" s="145"/>
      <c r="AQO35" s="275"/>
      <c r="AQP35" s="141"/>
      <c r="AQQ35" s="141"/>
      <c r="AQR35" s="145"/>
      <c r="AQS35" s="275"/>
      <c r="AQT35" s="141"/>
      <c r="AQU35" s="141"/>
      <c r="AQV35" s="145"/>
      <c r="AQW35" s="275"/>
      <c r="AQX35" s="141"/>
      <c r="AQY35" s="141"/>
      <c r="AQZ35" s="145"/>
      <c r="ARA35" s="275"/>
      <c r="ARB35" s="141"/>
      <c r="ARC35" s="141"/>
      <c r="ARD35" s="145"/>
      <c r="ARE35" s="275"/>
      <c r="ARF35" s="141"/>
      <c r="ARG35" s="141"/>
      <c r="ARH35" s="145"/>
      <c r="ARI35" s="275"/>
      <c r="ARJ35" s="141"/>
      <c r="ARK35" s="141"/>
      <c r="ARL35" s="145"/>
      <c r="ARM35" s="275"/>
      <c r="ARN35" s="141"/>
      <c r="ARO35" s="141"/>
      <c r="ARP35" s="145"/>
      <c r="ARQ35" s="275"/>
      <c r="ARR35" s="141"/>
      <c r="ARS35" s="141"/>
      <c r="ART35" s="145"/>
      <c r="ARU35" s="275"/>
      <c r="ARV35" s="141"/>
      <c r="ARW35" s="141"/>
      <c r="ARX35" s="145"/>
      <c r="ARY35" s="275"/>
      <c r="ARZ35" s="141"/>
      <c r="ASA35" s="141"/>
      <c r="ASB35" s="145"/>
      <c r="ASC35" s="275"/>
      <c r="ASD35" s="141"/>
      <c r="ASE35" s="141"/>
      <c r="ASF35" s="145"/>
      <c r="ASG35" s="275"/>
      <c r="ASH35" s="141"/>
      <c r="ASI35" s="141"/>
      <c r="ASJ35" s="145"/>
      <c r="ASK35" s="275"/>
      <c r="ASL35" s="141"/>
      <c r="ASM35" s="141"/>
      <c r="ASN35" s="145"/>
      <c r="ASO35" s="275"/>
      <c r="ASP35" s="141"/>
      <c r="ASQ35" s="141"/>
      <c r="ASR35" s="145"/>
      <c r="ASS35" s="275"/>
      <c r="AST35" s="141"/>
      <c r="ASU35" s="141"/>
      <c r="ASV35" s="145"/>
      <c r="ASW35" s="275"/>
      <c r="ASX35" s="141"/>
      <c r="ASY35" s="141"/>
      <c r="ASZ35" s="145"/>
      <c r="ATA35" s="275"/>
      <c r="ATB35" s="141"/>
      <c r="ATC35" s="141"/>
      <c r="ATD35" s="145"/>
      <c r="ATE35" s="275"/>
      <c r="ATF35" s="141"/>
      <c r="ATG35" s="141"/>
      <c r="ATH35" s="145"/>
      <c r="ATI35" s="275"/>
      <c r="ATJ35" s="141"/>
      <c r="ATK35" s="141"/>
      <c r="ATL35" s="145"/>
      <c r="ATM35" s="275"/>
      <c r="ATN35" s="141"/>
      <c r="ATO35" s="141"/>
      <c r="ATP35" s="145"/>
      <c r="ATQ35" s="275"/>
      <c r="ATR35" s="141"/>
      <c r="ATS35" s="141"/>
      <c r="ATT35" s="145"/>
      <c r="ATU35" s="275"/>
      <c r="ATV35" s="141"/>
      <c r="ATW35" s="141"/>
      <c r="ATX35" s="145"/>
      <c r="ATY35" s="275"/>
      <c r="ATZ35" s="141"/>
      <c r="AUA35" s="141"/>
      <c r="AUB35" s="145"/>
      <c r="AUC35" s="275"/>
      <c r="AUD35" s="141"/>
      <c r="AUE35" s="141"/>
      <c r="AUF35" s="145"/>
      <c r="AUG35" s="275"/>
      <c r="AUH35" s="141"/>
      <c r="AUI35" s="141"/>
      <c r="AUJ35" s="145"/>
      <c r="AUK35" s="275"/>
      <c r="AUL35" s="141"/>
      <c r="AUM35" s="141"/>
      <c r="AUN35" s="145"/>
      <c r="AUO35" s="275"/>
      <c r="AUP35" s="141"/>
      <c r="AUQ35" s="141"/>
      <c r="AUR35" s="145"/>
      <c r="AUS35" s="275"/>
      <c r="AUT35" s="141"/>
      <c r="AUU35" s="141"/>
      <c r="AUV35" s="145"/>
      <c r="AUW35" s="275"/>
      <c r="AUX35" s="141"/>
      <c r="AUY35" s="141"/>
      <c r="AUZ35" s="145"/>
      <c r="AVA35" s="275"/>
      <c r="AVB35" s="141"/>
      <c r="AVC35" s="141"/>
      <c r="AVD35" s="145"/>
      <c r="AVE35" s="275"/>
      <c r="AVF35" s="141"/>
      <c r="AVG35" s="141"/>
      <c r="AVH35" s="145"/>
      <c r="AVI35" s="275"/>
      <c r="AVJ35" s="141"/>
      <c r="AVK35" s="141"/>
      <c r="AVL35" s="145"/>
      <c r="AVM35" s="275"/>
      <c r="AVN35" s="141"/>
      <c r="AVO35" s="141"/>
      <c r="AVP35" s="145"/>
      <c r="AVQ35" s="275"/>
      <c r="AVR35" s="141"/>
      <c r="AVS35" s="141"/>
      <c r="AVT35" s="145"/>
      <c r="AVU35" s="275"/>
      <c r="AVV35" s="141"/>
      <c r="AVW35" s="141"/>
      <c r="AVX35" s="145"/>
      <c r="AVY35" s="275"/>
      <c r="AVZ35" s="141"/>
      <c r="AWA35" s="141"/>
      <c r="AWB35" s="145"/>
      <c r="AWC35" s="275"/>
      <c r="AWD35" s="141"/>
      <c r="AWE35" s="141"/>
      <c r="AWF35" s="145"/>
      <c r="AWG35" s="275"/>
      <c r="AWH35" s="141"/>
      <c r="AWI35" s="141"/>
      <c r="AWJ35" s="145"/>
      <c r="AWK35" s="275"/>
      <c r="AWL35" s="141"/>
      <c r="AWM35" s="141"/>
      <c r="AWN35" s="145"/>
      <c r="AWO35" s="275"/>
      <c r="AWP35" s="141"/>
      <c r="AWQ35" s="141"/>
      <c r="AWR35" s="145"/>
      <c r="AWS35" s="275"/>
      <c r="AWT35" s="141"/>
      <c r="AWU35" s="141"/>
      <c r="AWV35" s="145"/>
      <c r="AWW35" s="275"/>
      <c r="AWX35" s="141"/>
      <c r="AWY35" s="141"/>
      <c r="AWZ35" s="145"/>
      <c r="AXA35" s="275"/>
      <c r="AXB35" s="141"/>
      <c r="AXC35" s="141"/>
      <c r="AXD35" s="145"/>
      <c r="AXE35" s="275"/>
      <c r="AXF35" s="141"/>
      <c r="AXG35" s="141"/>
      <c r="AXH35" s="145"/>
      <c r="AXI35" s="275"/>
      <c r="AXJ35" s="141"/>
      <c r="AXK35" s="141"/>
      <c r="AXL35" s="145"/>
      <c r="AXM35" s="275"/>
      <c r="AXN35" s="141"/>
      <c r="AXO35" s="141"/>
      <c r="AXP35" s="145"/>
      <c r="AXQ35" s="275"/>
      <c r="AXR35" s="141"/>
      <c r="AXS35" s="141"/>
      <c r="AXT35" s="145"/>
      <c r="AXU35" s="275"/>
      <c r="AXV35" s="141"/>
      <c r="AXW35" s="141"/>
      <c r="AXX35" s="145"/>
      <c r="AXY35" s="275"/>
      <c r="AXZ35" s="141"/>
      <c r="AYA35" s="141"/>
      <c r="AYB35" s="145"/>
      <c r="AYC35" s="275"/>
      <c r="AYD35" s="141"/>
      <c r="AYE35" s="141"/>
      <c r="AYF35" s="145"/>
      <c r="AYG35" s="275"/>
      <c r="AYH35" s="141"/>
      <c r="AYI35" s="141"/>
      <c r="AYJ35" s="145"/>
      <c r="AYK35" s="275"/>
      <c r="AYL35" s="141"/>
      <c r="AYM35" s="141"/>
      <c r="AYN35" s="145"/>
      <c r="AYO35" s="275"/>
      <c r="AYP35" s="141"/>
      <c r="AYQ35" s="141"/>
      <c r="AYR35" s="145"/>
      <c r="AYS35" s="275"/>
      <c r="AYT35" s="141"/>
      <c r="AYU35" s="141"/>
      <c r="AYV35" s="145"/>
      <c r="AYW35" s="275"/>
      <c r="AYX35" s="141"/>
      <c r="AYY35" s="141"/>
      <c r="AYZ35" s="145"/>
      <c r="AZA35" s="275"/>
      <c r="AZB35" s="141"/>
      <c r="AZC35" s="141"/>
      <c r="AZD35" s="145"/>
      <c r="AZE35" s="275"/>
      <c r="AZF35" s="141"/>
      <c r="AZG35" s="141"/>
      <c r="AZH35" s="145"/>
      <c r="AZI35" s="275"/>
      <c r="AZJ35" s="141"/>
      <c r="AZK35" s="141"/>
      <c r="AZL35" s="145"/>
      <c r="AZM35" s="275"/>
      <c r="AZN35" s="141"/>
      <c r="AZO35" s="141"/>
      <c r="AZP35" s="145"/>
      <c r="AZQ35" s="275"/>
      <c r="AZR35" s="141"/>
      <c r="AZS35" s="141"/>
      <c r="AZT35" s="145"/>
      <c r="AZU35" s="275"/>
      <c r="AZV35" s="141"/>
      <c r="AZW35" s="141"/>
      <c r="AZX35" s="145"/>
      <c r="AZY35" s="275"/>
      <c r="AZZ35" s="141"/>
      <c r="BAA35" s="141"/>
      <c r="BAB35" s="145"/>
      <c r="BAC35" s="275"/>
      <c r="BAD35" s="141"/>
      <c r="BAE35" s="141"/>
      <c r="BAF35" s="145"/>
      <c r="BAG35" s="275"/>
      <c r="BAH35" s="141"/>
      <c r="BAI35" s="141"/>
      <c r="BAJ35" s="145"/>
      <c r="BAK35" s="275"/>
      <c r="BAL35" s="141"/>
      <c r="BAM35" s="141"/>
      <c r="BAN35" s="145"/>
      <c r="BAO35" s="275"/>
      <c r="BAP35" s="141"/>
      <c r="BAQ35" s="141"/>
      <c r="BAR35" s="145"/>
      <c r="BAS35" s="275"/>
      <c r="BAT35" s="141"/>
      <c r="BAU35" s="141"/>
      <c r="BAV35" s="145"/>
      <c r="BAW35" s="275"/>
      <c r="BAX35" s="141"/>
      <c r="BAY35" s="141"/>
      <c r="BAZ35" s="145"/>
      <c r="BBA35" s="275"/>
      <c r="BBB35" s="141"/>
      <c r="BBC35" s="141"/>
      <c r="BBD35" s="145"/>
      <c r="BBE35" s="275"/>
      <c r="BBF35" s="141"/>
      <c r="BBG35" s="141"/>
      <c r="BBH35" s="145"/>
      <c r="BBI35" s="275"/>
      <c r="BBJ35" s="141"/>
      <c r="BBK35" s="141"/>
      <c r="BBL35" s="145"/>
      <c r="BBM35" s="275"/>
      <c r="BBN35" s="141"/>
      <c r="BBO35" s="141"/>
      <c r="BBP35" s="145"/>
      <c r="BBQ35" s="275"/>
      <c r="BBR35" s="141"/>
      <c r="BBS35" s="141"/>
      <c r="BBT35" s="145"/>
      <c r="BBU35" s="275"/>
      <c r="BBV35" s="141"/>
      <c r="BBW35" s="141"/>
      <c r="BBX35" s="145"/>
      <c r="BBY35" s="275"/>
      <c r="BBZ35" s="141"/>
      <c r="BCA35" s="141"/>
      <c r="BCB35" s="145"/>
      <c r="BCC35" s="275"/>
      <c r="BCD35" s="141"/>
      <c r="BCE35" s="141"/>
      <c r="BCF35" s="145"/>
      <c r="BCG35" s="275"/>
      <c r="BCH35" s="141"/>
      <c r="BCI35" s="141"/>
      <c r="BCJ35" s="145"/>
      <c r="BCK35" s="275"/>
      <c r="BCL35" s="141"/>
      <c r="BCM35" s="141"/>
      <c r="BCN35" s="145"/>
      <c r="BCO35" s="275"/>
      <c r="BCP35" s="141"/>
      <c r="BCQ35" s="141"/>
      <c r="BCR35" s="145"/>
      <c r="BCS35" s="275"/>
      <c r="BCT35" s="141"/>
      <c r="BCU35" s="141"/>
      <c r="BCV35" s="145"/>
      <c r="BCW35" s="275"/>
      <c r="BCX35" s="141"/>
      <c r="BCY35" s="141"/>
      <c r="BCZ35" s="145"/>
      <c r="BDA35" s="275"/>
      <c r="BDB35" s="141"/>
      <c r="BDC35" s="141"/>
      <c r="BDD35" s="145"/>
      <c r="BDE35" s="275"/>
      <c r="BDF35" s="141"/>
      <c r="BDG35" s="141"/>
      <c r="BDH35" s="145"/>
      <c r="BDI35" s="275"/>
      <c r="BDJ35" s="141"/>
      <c r="BDK35" s="141"/>
      <c r="BDL35" s="145"/>
      <c r="BDM35" s="275"/>
      <c r="BDN35" s="141"/>
      <c r="BDO35" s="141"/>
      <c r="BDP35" s="145"/>
      <c r="BDQ35" s="275"/>
      <c r="BDR35" s="141"/>
      <c r="BDS35" s="141"/>
      <c r="BDT35" s="145"/>
      <c r="BDU35" s="275"/>
      <c r="BDV35" s="141"/>
      <c r="BDW35" s="141"/>
      <c r="BDX35" s="145"/>
      <c r="BDY35" s="275"/>
      <c r="BDZ35" s="141"/>
      <c r="BEA35" s="141"/>
      <c r="BEB35" s="145"/>
      <c r="BEC35" s="275"/>
      <c r="BED35" s="141"/>
      <c r="BEE35" s="141"/>
      <c r="BEF35" s="145"/>
      <c r="BEG35" s="275"/>
      <c r="BEH35" s="141"/>
      <c r="BEI35" s="141"/>
      <c r="BEJ35" s="145"/>
      <c r="BEK35" s="275"/>
      <c r="BEL35" s="141"/>
      <c r="BEM35" s="141"/>
      <c r="BEN35" s="145"/>
      <c r="BEO35" s="275"/>
      <c r="BEP35" s="141"/>
      <c r="BEQ35" s="141"/>
      <c r="BER35" s="145"/>
      <c r="BES35" s="275"/>
      <c r="BET35" s="141"/>
      <c r="BEU35" s="141"/>
      <c r="BEV35" s="145"/>
      <c r="BEW35" s="275"/>
      <c r="BEX35" s="141"/>
      <c r="BEY35" s="141"/>
      <c r="BEZ35" s="145"/>
      <c r="BFA35" s="275"/>
      <c r="BFB35" s="141"/>
      <c r="BFC35" s="141"/>
      <c r="BFD35" s="145"/>
      <c r="BFE35" s="275"/>
      <c r="BFF35" s="141"/>
      <c r="BFG35" s="141"/>
      <c r="BFH35" s="145"/>
      <c r="BFI35" s="275"/>
      <c r="BFJ35" s="141"/>
      <c r="BFK35" s="141"/>
      <c r="BFL35" s="145"/>
      <c r="BFM35" s="275"/>
      <c r="BFN35" s="141"/>
      <c r="BFO35" s="141"/>
      <c r="BFP35" s="145"/>
      <c r="BFQ35" s="275"/>
      <c r="BFR35" s="141"/>
      <c r="BFS35" s="141"/>
      <c r="BFT35" s="145"/>
      <c r="BFU35" s="275"/>
      <c r="BFV35" s="141"/>
      <c r="BFW35" s="141"/>
      <c r="BFX35" s="145"/>
      <c r="BFY35" s="275"/>
      <c r="BFZ35" s="141"/>
      <c r="BGA35" s="141"/>
      <c r="BGB35" s="145"/>
      <c r="BGC35" s="275"/>
      <c r="BGD35" s="141"/>
      <c r="BGE35" s="141"/>
      <c r="BGF35" s="145"/>
      <c r="BGG35" s="275"/>
      <c r="BGH35" s="141"/>
      <c r="BGI35" s="141"/>
      <c r="BGJ35" s="145"/>
      <c r="BGK35" s="275"/>
      <c r="BGL35" s="141"/>
      <c r="BGM35" s="141"/>
      <c r="BGN35" s="145"/>
      <c r="BGO35" s="275"/>
      <c r="BGP35" s="141"/>
      <c r="BGQ35" s="141"/>
      <c r="BGR35" s="145"/>
      <c r="BGS35" s="275"/>
      <c r="BGT35" s="141"/>
      <c r="BGU35" s="141"/>
      <c r="BGV35" s="145"/>
      <c r="BGW35" s="275"/>
      <c r="BGX35" s="141"/>
      <c r="BGY35" s="141"/>
      <c r="BGZ35" s="145"/>
      <c r="BHA35" s="275"/>
      <c r="BHB35" s="141"/>
      <c r="BHC35" s="141"/>
      <c r="BHD35" s="145"/>
      <c r="BHE35" s="275"/>
      <c r="BHF35" s="141"/>
      <c r="BHG35" s="141"/>
      <c r="BHH35" s="145"/>
      <c r="BHI35" s="275"/>
      <c r="BHJ35" s="141"/>
      <c r="BHK35" s="141"/>
      <c r="BHL35" s="145"/>
      <c r="BHM35" s="275"/>
      <c r="BHN35" s="141"/>
      <c r="BHO35" s="141"/>
      <c r="BHP35" s="145"/>
      <c r="BHQ35" s="275"/>
      <c r="BHR35" s="141"/>
      <c r="BHS35" s="141"/>
      <c r="BHT35" s="145"/>
      <c r="BHU35" s="275"/>
      <c r="BHV35" s="141"/>
      <c r="BHW35" s="141"/>
      <c r="BHX35" s="145"/>
      <c r="BHY35" s="275"/>
      <c r="BHZ35" s="141"/>
      <c r="BIA35" s="141"/>
      <c r="BIB35" s="145"/>
      <c r="BIC35" s="275"/>
      <c r="BID35" s="141"/>
      <c r="BIE35" s="141"/>
      <c r="BIF35" s="145"/>
      <c r="BIG35" s="275"/>
      <c r="BIH35" s="141"/>
      <c r="BII35" s="141"/>
      <c r="BIJ35" s="145"/>
      <c r="BIK35" s="275"/>
      <c r="BIL35" s="141"/>
      <c r="BIM35" s="141"/>
      <c r="BIN35" s="145"/>
      <c r="BIO35" s="275"/>
      <c r="BIP35" s="141"/>
      <c r="BIQ35" s="141"/>
      <c r="BIR35" s="145"/>
      <c r="BIS35" s="275"/>
      <c r="BIT35" s="141"/>
      <c r="BIU35" s="141"/>
      <c r="BIV35" s="145"/>
      <c r="BIW35" s="275"/>
      <c r="BIX35" s="141"/>
      <c r="BIY35" s="141"/>
      <c r="BIZ35" s="145"/>
      <c r="BJA35" s="275"/>
      <c r="BJB35" s="141"/>
      <c r="BJC35" s="141"/>
      <c r="BJD35" s="145"/>
      <c r="BJE35" s="275"/>
      <c r="BJF35" s="141"/>
      <c r="BJG35" s="141"/>
      <c r="BJH35" s="145"/>
      <c r="BJI35" s="275"/>
      <c r="BJJ35" s="141"/>
      <c r="BJK35" s="141"/>
      <c r="BJL35" s="145"/>
      <c r="BJM35" s="275"/>
      <c r="BJN35" s="141"/>
      <c r="BJO35" s="141"/>
      <c r="BJP35" s="145"/>
      <c r="BJQ35" s="275"/>
      <c r="BJR35" s="141"/>
      <c r="BJS35" s="141"/>
      <c r="BJT35" s="145"/>
      <c r="BJU35" s="275"/>
      <c r="BJV35" s="141"/>
      <c r="BJW35" s="141"/>
      <c r="BJX35" s="145"/>
      <c r="BJY35" s="275"/>
      <c r="BJZ35" s="141"/>
      <c r="BKA35" s="141"/>
      <c r="BKB35" s="145"/>
      <c r="BKC35" s="275"/>
      <c r="BKD35" s="141"/>
      <c r="BKE35" s="141"/>
      <c r="BKF35" s="145"/>
      <c r="BKG35" s="275"/>
      <c r="BKH35" s="141"/>
      <c r="BKI35" s="141"/>
      <c r="BKJ35" s="145"/>
      <c r="BKK35" s="275"/>
      <c r="BKL35" s="141"/>
      <c r="BKM35" s="141"/>
      <c r="BKN35" s="145"/>
      <c r="BKO35" s="275"/>
      <c r="BKP35" s="141"/>
      <c r="BKQ35" s="141"/>
      <c r="BKR35" s="145"/>
      <c r="BKS35" s="275"/>
      <c r="BKT35" s="141"/>
      <c r="BKU35" s="141"/>
      <c r="BKV35" s="145"/>
      <c r="BKW35" s="275"/>
      <c r="BKX35" s="141"/>
      <c r="BKY35" s="141"/>
      <c r="BKZ35" s="145"/>
      <c r="BLA35" s="275"/>
      <c r="BLB35" s="141"/>
      <c r="BLC35" s="141"/>
      <c r="BLD35" s="145"/>
      <c r="BLE35" s="275"/>
      <c r="BLF35" s="141"/>
      <c r="BLG35" s="141"/>
      <c r="BLH35" s="145"/>
      <c r="BLI35" s="275"/>
      <c r="BLJ35" s="141"/>
      <c r="BLK35" s="141"/>
      <c r="BLL35" s="145"/>
      <c r="BLM35" s="275"/>
      <c r="BLN35" s="141"/>
      <c r="BLO35" s="141"/>
      <c r="BLP35" s="145"/>
      <c r="BLQ35" s="275"/>
      <c r="BLR35" s="141"/>
      <c r="BLS35" s="141"/>
      <c r="BLT35" s="145"/>
      <c r="BLU35" s="275"/>
      <c r="BLV35" s="141"/>
      <c r="BLW35" s="141"/>
      <c r="BLX35" s="145"/>
      <c r="BLY35" s="275"/>
      <c r="BLZ35" s="141"/>
      <c r="BMA35" s="141"/>
      <c r="BMB35" s="145"/>
      <c r="BMC35" s="275"/>
      <c r="BMD35" s="141"/>
      <c r="BME35" s="141"/>
      <c r="BMF35" s="145"/>
      <c r="BMG35" s="275"/>
      <c r="BMH35" s="141"/>
      <c r="BMI35" s="141"/>
      <c r="BMJ35" s="145"/>
      <c r="BMK35" s="275"/>
      <c r="BML35" s="141"/>
      <c r="BMM35" s="141"/>
      <c r="BMN35" s="145"/>
      <c r="BMO35" s="275"/>
      <c r="BMP35" s="141"/>
      <c r="BMQ35" s="141"/>
      <c r="BMR35" s="145"/>
      <c r="BMS35" s="275"/>
      <c r="BMT35" s="141"/>
      <c r="BMU35" s="141"/>
      <c r="BMV35" s="145"/>
      <c r="BMW35" s="275"/>
      <c r="BMX35" s="141"/>
      <c r="BMY35" s="141"/>
      <c r="BMZ35" s="145"/>
      <c r="BNA35" s="275"/>
      <c r="BNB35" s="141"/>
      <c r="BNC35" s="141"/>
      <c r="BND35" s="145"/>
      <c r="BNE35" s="275"/>
      <c r="BNF35" s="141"/>
      <c r="BNG35" s="141"/>
      <c r="BNH35" s="145"/>
      <c r="BNI35" s="275"/>
      <c r="BNJ35" s="141"/>
      <c r="BNK35" s="141"/>
      <c r="BNL35" s="145"/>
      <c r="BNM35" s="275"/>
      <c r="BNN35" s="141"/>
      <c r="BNO35" s="141"/>
      <c r="BNP35" s="145"/>
      <c r="BNQ35" s="275"/>
      <c r="BNR35" s="141"/>
      <c r="BNS35" s="141"/>
      <c r="BNT35" s="145"/>
      <c r="BNU35" s="275"/>
      <c r="BNV35" s="141"/>
      <c r="BNW35" s="141"/>
      <c r="BNX35" s="145"/>
      <c r="BNY35" s="275"/>
      <c r="BNZ35" s="141"/>
      <c r="BOA35" s="141"/>
      <c r="BOB35" s="145"/>
      <c r="BOC35" s="275"/>
      <c r="BOD35" s="141"/>
      <c r="BOE35" s="141"/>
      <c r="BOF35" s="145"/>
      <c r="BOG35" s="275"/>
      <c r="BOH35" s="141"/>
      <c r="BOI35" s="141"/>
      <c r="BOJ35" s="145"/>
      <c r="BOK35" s="275"/>
      <c r="BOL35" s="141"/>
      <c r="BOM35" s="141"/>
      <c r="BON35" s="145"/>
      <c r="BOO35" s="275"/>
      <c r="BOP35" s="141"/>
      <c r="BOQ35" s="141"/>
      <c r="BOR35" s="145"/>
      <c r="BOS35" s="275"/>
      <c r="BOT35" s="141"/>
      <c r="BOU35" s="141"/>
      <c r="BOV35" s="145"/>
      <c r="BOW35" s="275"/>
      <c r="BOX35" s="141"/>
      <c r="BOY35" s="141"/>
      <c r="BOZ35" s="145"/>
      <c r="BPA35" s="275"/>
      <c r="BPB35" s="141"/>
      <c r="BPC35" s="141"/>
      <c r="BPD35" s="145"/>
      <c r="BPE35" s="275"/>
      <c r="BPF35" s="141"/>
      <c r="BPG35" s="141"/>
      <c r="BPH35" s="145"/>
      <c r="BPI35" s="275"/>
      <c r="BPJ35" s="141"/>
      <c r="BPK35" s="141"/>
      <c r="BPL35" s="145"/>
      <c r="BPM35" s="275"/>
      <c r="BPN35" s="141"/>
      <c r="BPO35" s="141"/>
      <c r="BPP35" s="145"/>
      <c r="BPQ35" s="275"/>
      <c r="BPR35" s="141"/>
      <c r="BPS35" s="141"/>
      <c r="BPT35" s="145"/>
      <c r="BPU35" s="275"/>
      <c r="BPV35" s="141"/>
      <c r="BPW35" s="141"/>
      <c r="BPX35" s="145"/>
      <c r="BPY35" s="275"/>
      <c r="BPZ35" s="141"/>
      <c r="BQA35" s="141"/>
      <c r="BQB35" s="145"/>
      <c r="BQC35" s="275"/>
      <c r="BQD35" s="141"/>
      <c r="BQE35" s="141"/>
      <c r="BQF35" s="145"/>
      <c r="BQG35" s="275"/>
      <c r="BQH35" s="141"/>
      <c r="BQI35" s="141"/>
      <c r="BQJ35" s="145"/>
      <c r="BQK35" s="275"/>
      <c r="BQL35" s="141"/>
      <c r="BQM35" s="141"/>
      <c r="BQN35" s="145"/>
      <c r="BQO35" s="275"/>
      <c r="BQP35" s="141"/>
      <c r="BQQ35" s="141"/>
      <c r="BQR35" s="145"/>
      <c r="BQS35" s="275"/>
      <c r="BQT35" s="141"/>
      <c r="BQU35" s="141"/>
      <c r="BQV35" s="145"/>
      <c r="BQW35" s="275"/>
      <c r="BQX35" s="141"/>
      <c r="BQY35" s="141"/>
      <c r="BQZ35" s="145"/>
      <c r="BRA35" s="275"/>
      <c r="BRB35" s="141"/>
      <c r="BRC35" s="141"/>
      <c r="BRD35" s="145"/>
      <c r="BRE35" s="275"/>
      <c r="BRF35" s="141"/>
      <c r="BRG35" s="141"/>
      <c r="BRH35" s="145"/>
      <c r="BRI35" s="275"/>
      <c r="BRJ35" s="141"/>
      <c r="BRK35" s="141"/>
      <c r="BRL35" s="145"/>
      <c r="BRM35" s="275"/>
      <c r="BRN35" s="141"/>
      <c r="BRO35" s="141"/>
      <c r="BRP35" s="145"/>
      <c r="BRQ35" s="275"/>
      <c r="BRR35" s="141"/>
      <c r="BRS35" s="141"/>
      <c r="BRT35" s="145"/>
      <c r="BRU35" s="275"/>
      <c r="BRV35" s="141"/>
      <c r="BRW35" s="141"/>
      <c r="BRX35" s="145"/>
      <c r="BRY35" s="275"/>
      <c r="BRZ35" s="141"/>
      <c r="BSA35" s="141"/>
      <c r="BSB35" s="145"/>
      <c r="BSC35" s="275"/>
      <c r="BSD35" s="141"/>
      <c r="BSE35" s="141"/>
      <c r="BSF35" s="145"/>
      <c r="BSG35" s="275"/>
      <c r="BSH35" s="141"/>
      <c r="BSI35" s="141"/>
      <c r="BSJ35" s="145"/>
      <c r="BSK35" s="275"/>
      <c r="BSL35" s="141"/>
      <c r="BSM35" s="141"/>
      <c r="BSN35" s="145"/>
      <c r="BSO35" s="275"/>
      <c r="BSP35" s="141"/>
      <c r="BSQ35" s="141"/>
      <c r="BSR35" s="145"/>
      <c r="BSS35" s="275"/>
      <c r="BST35" s="141"/>
      <c r="BSU35" s="141"/>
      <c r="BSV35" s="145"/>
      <c r="BSW35" s="275"/>
      <c r="BSX35" s="141"/>
      <c r="BSY35" s="141"/>
      <c r="BSZ35" s="145"/>
      <c r="BTA35" s="275"/>
      <c r="BTB35" s="141"/>
      <c r="BTC35" s="141"/>
      <c r="BTD35" s="145"/>
      <c r="BTE35" s="275"/>
      <c r="BTF35" s="141"/>
      <c r="BTG35" s="141"/>
      <c r="BTH35" s="145"/>
      <c r="BTI35" s="275"/>
      <c r="BTJ35" s="141"/>
      <c r="BTK35" s="141"/>
      <c r="BTL35" s="145"/>
      <c r="BTM35" s="275"/>
      <c r="BTN35" s="141"/>
      <c r="BTO35" s="141"/>
      <c r="BTP35" s="145"/>
      <c r="BTQ35" s="275"/>
      <c r="BTR35" s="141"/>
      <c r="BTS35" s="141"/>
      <c r="BTT35" s="145"/>
      <c r="BTU35" s="275"/>
      <c r="BTV35" s="141"/>
      <c r="BTW35" s="141"/>
      <c r="BTX35" s="145"/>
      <c r="BTY35" s="275"/>
      <c r="BTZ35" s="141"/>
      <c r="BUA35" s="141"/>
      <c r="BUB35" s="145"/>
      <c r="BUC35" s="275"/>
      <c r="BUD35" s="141"/>
      <c r="BUE35" s="141"/>
      <c r="BUF35" s="145"/>
      <c r="BUG35" s="275"/>
      <c r="BUH35" s="141"/>
      <c r="BUI35" s="141"/>
      <c r="BUJ35" s="145"/>
      <c r="BUK35" s="275"/>
      <c r="BUL35" s="141"/>
      <c r="BUM35" s="141"/>
      <c r="BUN35" s="145"/>
      <c r="BUO35" s="275"/>
      <c r="BUP35" s="141"/>
      <c r="BUQ35" s="141"/>
      <c r="BUR35" s="145"/>
      <c r="BUS35" s="275"/>
      <c r="BUT35" s="141"/>
      <c r="BUU35" s="141"/>
      <c r="BUV35" s="145"/>
      <c r="BUW35" s="275"/>
      <c r="BUX35" s="141"/>
      <c r="BUY35" s="141"/>
      <c r="BUZ35" s="145"/>
      <c r="BVA35" s="275"/>
      <c r="BVB35" s="141"/>
      <c r="BVC35" s="141"/>
      <c r="BVD35" s="145"/>
      <c r="BVE35" s="275"/>
      <c r="BVF35" s="141"/>
      <c r="BVG35" s="141"/>
      <c r="BVH35" s="145"/>
      <c r="BVI35" s="275"/>
      <c r="BVJ35" s="141"/>
      <c r="BVK35" s="141"/>
      <c r="BVL35" s="145"/>
      <c r="BVM35" s="275"/>
      <c r="BVN35" s="141"/>
      <c r="BVO35" s="141"/>
      <c r="BVP35" s="145"/>
      <c r="BVQ35" s="275"/>
      <c r="BVR35" s="141"/>
      <c r="BVS35" s="141"/>
      <c r="BVT35" s="145"/>
      <c r="BVU35" s="275"/>
      <c r="BVV35" s="141"/>
      <c r="BVW35" s="141"/>
      <c r="BVX35" s="145"/>
      <c r="BVY35" s="275"/>
      <c r="BVZ35" s="141"/>
      <c r="BWA35" s="141"/>
      <c r="BWB35" s="145"/>
      <c r="BWC35" s="275"/>
      <c r="BWD35" s="141"/>
      <c r="BWE35" s="141"/>
      <c r="BWF35" s="145"/>
      <c r="BWG35" s="275"/>
      <c r="BWH35" s="141"/>
      <c r="BWI35" s="141"/>
      <c r="BWJ35" s="145"/>
      <c r="BWK35" s="275"/>
      <c r="BWL35" s="141"/>
      <c r="BWM35" s="141"/>
      <c r="BWN35" s="145"/>
      <c r="BWO35" s="275"/>
      <c r="BWP35" s="141"/>
      <c r="BWQ35" s="141"/>
      <c r="BWR35" s="145"/>
      <c r="BWS35" s="275"/>
      <c r="BWT35" s="141"/>
      <c r="BWU35" s="141"/>
      <c r="BWV35" s="145"/>
      <c r="BWW35" s="275"/>
      <c r="BWX35" s="141"/>
      <c r="BWY35" s="141"/>
      <c r="BWZ35" s="145"/>
      <c r="BXA35" s="275"/>
      <c r="BXB35" s="141"/>
      <c r="BXC35" s="141"/>
      <c r="BXD35" s="145"/>
      <c r="BXE35" s="275"/>
      <c r="BXF35" s="141"/>
      <c r="BXG35" s="141"/>
      <c r="BXH35" s="145"/>
      <c r="BXI35" s="275"/>
      <c r="BXJ35" s="141"/>
      <c r="BXK35" s="141"/>
      <c r="BXL35" s="145"/>
      <c r="BXM35" s="275"/>
      <c r="BXN35" s="141"/>
      <c r="BXO35" s="141"/>
      <c r="BXP35" s="145"/>
      <c r="BXQ35" s="275"/>
      <c r="BXR35" s="141"/>
      <c r="BXS35" s="141"/>
      <c r="BXT35" s="145"/>
      <c r="BXU35" s="275"/>
      <c r="BXV35" s="141"/>
      <c r="BXW35" s="141"/>
      <c r="BXX35" s="145"/>
      <c r="BXY35" s="275"/>
      <c r="BXZ35" s="141"/>
      <c r="BYA35" s="141"/>
      <c r="BYB35" s="145"/>
      <c r="BYC35" s="275"/>
      <c r="BYD35" s="141"/>
      <c r="BYE35" s="141"/>
      <c r="BYF35" s="145"/>
      <c r="BYG35" s="275"/>
      <c r="BYH35" s="141"/>
      <c r="BYI35" s="141"/>
      <c r="BYJ35" s="145"/>
      <c r="BYK35" s="275"/>
      <c r="BYL35" s="141"/>
      <c r="BYM35" s="141"/>
      <c r="BYN35" s="145"/>
      <c r="BYO35" s="275"/>
      <c r="BYP35" s="141"/>
      <c r="BYQ35" s="141"/>
      <c r="BYR35" s="145"/>
      <c r="BYS35" s="275"/>
      <c r="BYT35" s="141"/>
      <c r="BYU35" s="141"/>
      <c r="BYV35" s="145"/>
      <c r="BYW35" s="275"/>
      <c r="BYX35" s="141"/>
      <c r="BYY35" s="141"/>
      <c r="BYZ35" s="145"/>
      <c r="BZA35" s="275"/>
      <c r="BZB35" s="141"/>
      <c r="BZC35" s="141"/>
      <c r="BZD35" s="145"/>
      <c r="BZE35" s="275"/>
      <c r="BZF35" s="141"/>
      <c r="BZG35" s="141"/>
      <c r="BZH35" s="145"/>
      <c r="BZI35" s="275"/>
      <c r="BZJ35" s="141"/>
      <c r="BZK35" s="141"/>
      <c r="BZL35" s="145"/>
      <c r="BZM35" s="275"/>
      <c r="BZN35" s="141"/>
      <c r="BZO35" s="141"/>
      <c r="BZP35" s="145"/>
      <c r="BZQ35" s="275"/>
      <c r="BZR35" s="141"/>
      <c r="BZS35" s="141"/>
      <c r="BZT35" s="145"/>
      <c r="BZU35" s="275"/>
      <c r="BZV35" s="141"/>
      <c r="BZW35" s="141"/>
      <c r="BZX35" s="145"/>
      <c r="BZY35" s="275"/>
      <c r="BZZ35" s="141"/>
      <c r="CAA35" s="141"/>
      <c r="CAB35" s="145"/>
      <c r="CAC35" s="275"/>
      <c r="CAD35" s="141"/>
      <c r="CAE35" s="141"/>
      <c r="CAF35" s="145"/>
      <c r="CAG35" s="275"/>
      <c r="CAH35" s="141"/>
      <c r="CAI35" s="141"/>
      <c r="CAJ35" s="145"/>
      <c r="CAK35" s="275"/>
      <c r="CAL35" s="141"/>
      <c r="CAM35" s="141"/>
      <c r="CAN35" s="145"/>
      <c r="CAO35" s="275"/>
      <c r="CAP35" s="141"/>
      <c r="CAQ35" s="141"/>
      <c r="CAR35" s="145"/>
      <c r="CAS35" s="275"/>
      <c r="CAT35" s="141"/>
      <c r="CAU35" s="141"/>
      <c r="CAV35" s="145"/>
      <c r="CAW35" s="275"/>
      <c r="CAX35" s="141"/>
      <c r="CAY35" s="141"/>
      <c r="CAZ35" s="145"/>
      <c r="CBA35" s="275"/>
      <c r="CBB35" s="141"/>
      <c r="CBC35" s="141"/>
      <c r="CBD35" s="145"/>
      <c r="CBE35" s="275"/>
      <c r="CBF35" s="141"/>
      <c r="CBG35" s="141"/>
      <c r="CBH35" s="145"/>
      <c r="CBI35" s="275"/>
      <c r="CBJ35" s="141"/>
      <c r="CBK35" s="141"/>
      <c r="CBL35" s="145"/>
      <c r="CBM35" s="275"/>
      <c r="CBN35" s="141"/>
      <c r="CBO35" s="141"/>
      <c r="CBP35" s="145"/>
      <c r="CBQ35" s="275"/>
      <c r="CBR35" s="141"/>
      <c r="CBS35" s="141"/>
      <c r="CBT35" s="145"/>
      <c r="CBU35" s="275"/>
      <c r="CBV35" s="141"/>
      <c r="CBW35" s="141"/>
      <c r="CBX35" s="145"/>
      <c r="CBY35" s="275"/>
      <c r="CBZ35" s="141"/>
      <c r="CCA35" s="141"/>
      <c r="CCB35" s="145"/>
      <c r="CCC35" s="275"/>
      <c r="CCD35" s="141"/>
      <c r="CCE35" s="141"/>
      <c r="CCF35" s="145"/>
      <c r="CCG35" s="275"/>
      <c r="CCH35" s="141"/>
      <c r="CCI35" s="141"/>
      <c r="CCJ35" s="145"/>
      <c r="CCK35" s="275"/>
      <c r="CCL35" s="141"/>
      <c r="CCM35" s="141"/>
      <c r="CCN35" s="145"/>
      <c r="CCO35" s="275"/>
      <c r="CCP35" s="141"/>
      <c r="CCQ35" s="141"/>
      <c r="CCR35" s="145"/>
      <c r="CCS35" s="275"/>
      <c r="CCT35" s="141"/>
      <c r="CCU35" s="141"/>
      <c r="CCV35" s="145"/>
      <c r="CCW35" s="275"/>
      <c r="CCX35" s="141"/>
      <c r="CCY35" s="141"/>
      <c r="CCZ35" s="145"/>
      <c r="CDA35" s="275"/>
      <c r="CDB35" s="141"/>
      <c r="CDC35" s="141"/>
      <c r="CDD35" s="145"/>
      <c r="CDE35" s="275"/>
      <c r="CDF35" s="141"/>
      <c r="CDG35" s="141"/>
      <c r="CDH35" s="145"/>
      <c r="CDI35" s="275"/>
      <c r="CDJ35" s="141"/>
      <c r="CDK35" s="141"/>
      <c r="CDL35" s="145"/>
      <c r="CDM35" s="275"/>
      <c r="CDN35" s="141"/>
      <c r="CDO35" s="141"/>
      <c r="CDP35" s="145"/>
      <c r="CDQ35" s="275"/>
      <c r="CDR35" s="141"/>
      <c r="CDS35" s="141"/>
      <c r="CDT35" s="145"/>
      <c r="CDU35" s="275"/>
      <c r="CDV35" s="141"/>
      <c r="CDW35" s="141"/>
      <c r="CDX35" s="145"/>
      <c r="CDY35" s="275"/>
      <c r="CDZ35" s="141"/>
      <c r="CEA35" s="141"/>
      <c r="CEB35" s="145"/>
      <c r="CEC35" s="275"/>
      <c r="CED35" s="141"/>
      <c r="CEE35" s="141"/>
      <c r="CEF35" s="145"/>
      <c r="CEG35" s="275"/>
      <c r="CEH35" s="141"/>
      <c r="CEI35" s="141"/>
      <c r="CEJ35" s="145"/>
      <c r="CEK35" s="275"/>
      <c r="CEL35" s="141"/>
      <c r="CEM35" s="141"/>
      <c r="CEN35" s="145"/>
      <c r="CEO35" s="275"/>
      <c r="CEP35" s="141"/>
      <c r="CEQ35" s="141"/>
      <c r="CER35" s="145"/>
      <c r="CES35" s="275"/>
      <c r="CET35" s="141"/>
      <c r="CEU35" s="141"/>
      <c r="CEV35" s="145"/>
      <c r="CEW35" s="275"/>
      <c r="CEX35" s="141"/>
      <c r="CEY35" s="141"/>
      <c r="CEZ35" s="145"/>
      <c r="CFA35" s="275"/>
      <c r="CFB35" s="141"/>
      <c r="CFC35" s="141"/>
      <c r="CFD35" s="145"/>
      <c r="CFE35" s="275"/>
      <c r="CFF35" s="141"/>
      <c r="CFG35" s="141"/>
      <c r="CFH35" s="145"/>
      <c r="CFI35" s="275"/>
      <c r="CFJ35" s="141"/>
      <c r="CFK35" s="141"/>
      <c r="CFL35" s="145"/>
      <c r="CFM35" s="275"/>
      <c r="CFN35" s="141"/>
      <c r="CFO35" s="141"/>
      <c r="CFP35" s="145"/>
      <c r="CFQ35" s="275"/>
      <c r="CFR35" s="141"/>
      <c r="CFS35" s="141"/>
      <c r="CFT35" s="145"/>
      <c r="CFU35" s="275"/>
      <c r="CFV35" s="141"/>
      <c r="CFW35" s="141"/>
      <c r="CFX35" s="145"/>
      <c r="CFY35" s="275"/>
      <c r="CFZ35" s="141"/>
      <c r="CGA35" s="141"/>
      <c r="CGB35" s="145"/>
      <c r="CGC35" s="275"/>
      <c r="CGD35" s="141"/>
      <c r="CGE35" s="141"/>
      <c r="CGF35" s="145"/>
      <c r="CGG35" s="275"/>
      <c r="CGH35" s="141"/>
      <c r="CGI35" s="141"/>
      <c r="CGJ35" s="145"/>
      <c r="CGK35" s="275"/>
      <c r="CGL35" s="141"/>
      <c r="CGM35" s="141"/>
      <c r="CGN35" s="145"/>
      <c r="CGO35" s="275"/>
      <c r="CGP35" s="141"/>
      <c r="CGQ35" s="141"/>
      <c r="CGR35" s="145"/>
      <c r="CGS35" s="275"/>
      <c r="CGT35" s="141"/>
      <c r="CGU35" s="141"/>
      <c r="CGV35" s="145"/>
      <c r="CGW35" s="275"/>
      <c r="CGX35" s="141"/>
      <c r="CGY35" s="141"/>
      <c r="CGZ35" s="145"/>
      <c r="CHA35" s="275"/>
      <c r="CHB35" s="141"/>
      <c r="CHC35" s="141"/>
      <c r="CHD35" s="145"/>
      <c r="CHE35" s="275"/>
      <c r="CHF35" s="141"/>
      <c r="CHG35" s="141"/>
      <c r="CHH35" s="145"/>
      <c r="CHI35" s="275"/>
      <c r="CHJ35" s="141"/>
      <c r="CHK35" s="141"/>
      <c r="CHL35" s="145"/>
      <c r="CHM35" s="275"/>
      <c r="CHN35" s="141"/>
      <c r="CHO35" s="141"/>
      <c r="CHP35" s="145"/>
      <c r="CHQ35" s="275"/>
      <c r="CHR35" s="141"/>
      <c r="CHS35" s="141"/>
      <c r="CHT35" s="145"/>
      <c r="CHU35" s="275"/>
      <c r="CHV35" s="141"/>
      <c r="CHW35" s="141"/>
      <c r="CHX35" s="145"/>
      <c r="CHY35" s="275"/>
      <c r="CHZ35" s="141"/>
      <c r="CIA35" s="141"/>
      <c r="CIB35" s="145"/>
      <c r="CIC35" s="275"/>
      <c r="CID35" s="141"/>
      <c r="CIE35" s="141"/>
      <c r="CIF35" s="145"/>
      <c r="CIG35" s="275"/>
      <c r="CIH35" s="141"/>
      <c r="CII35" s="141"/>
      <c r="CIJ35" s="145"/>
      <c r="CIK35" s="275"/>
      <c r="CIL35" s="141"/>
      <c r="CIM35" s="141"/>
      <c r="CIN35" s="145"/>
      <c r="CIO35" s="275"/>
      <c r="CIP35" s="141"/>
      <c r="CIQ35" s="141"/>
      <c r="CIR35" s="145"/>
      <c r="CIS35" s="275"/>
      <c r="CIT35" s="141"/>
      <c r="CIU35" s="141"/>
      <c r="CIV35" s="145"/>
      <c r="CIW35" s="275"/>
      <c r="CIX35" s="141"/>
      <c r="CIY35" s="141"/>
      <c r="CIZ35" s="145"/>
      <c r="CJA35" s="275"/>
      <c r="CJB35" s="141"/>
      <c r="CJC35" s="141"/>
      <c r="CJD35" s="145"/>
      <c r="CJE35" s="275"/>
      <c r="CJF35" s="141"/>
      <c r="CJG35" s="141"/>
      <c r="CJH35" s="145"/>
      <c r="CJI35" s="275"/>
      <c r="CJJ35" s="141"/>
      <c r="CJK35" s="141"/>
      <c r="CJL35" s="145"/>
      <c r="CJM35" s="275"/>
      <c r="CJN35" s="141"/>
      <c r="CJO35" s="141"/>
      <c r="CJP35" s="145"/>
      <c r="CJQ35" s="275"/>
      <c r="CJR35" s="141"/>
      <c r="CJS35" s="141"/>
      <c r="CJT35" s="145"/>
      <c r="CJU35" s="275"/>
      <c r="CJV35" s="141"/>
      <c r="CJW35" s="141"/>
      <c r="CJX35" s="145"/>
      <c r="CJY35" s="275"/>
      <c r="CJZ35" s="141"/>
      <c r="CKA35" s="141"/>
      <c r="CKB35" s="145"/>
      <c r="CKC35" s="275"/>
      <c r="CKD35" s="141"/>
      <c r="CKE35" s="141"/>
      <c r="CKF35" s="145"/>
      <c r="CKG35" s="275"/>
      <c r="CKH35" s="141"/>
      <c r="CKI35" s="141"/>
      <c r="CKJ35" s="145"/>
      <c r="CKK35" s="275"/>
      <c r="CKL35" s="141"/>
      <c r="CKM35" s="141"/>
      <c r="CKN35" s="145"/>
      <c r="CKO35" s="275"/>
      <c r="CKP35" s="141"/>
      <c r="CKQ35" s="141"/>
      <c r="CKR35" s="145"/>
      <c r="CKS35" s="275"/>
      <c r="CKT35" s="141"/>
      <c r="CKU35" s="141"/>
      <c r="CKV35" s="145"/>
      <c r="CKW35" s="275"/>
      <c r="CKX35" s="141"/>
      <c r="CKY35" s="141"/>
      <c r="CKZ35" s="145"/>
      <c r="CLA35" s="275"/>
      <c r="CLB35" s="141"/>
      <c r="CLC35" s="141"/>
      <c r="CLD35" s="145"/>
      <c r="CLE35" s="275"/>
      <c r="CLF35" s="141"/>
      <c r="CLG35" s="141"/>
      <c r="CLH35" s="145"/>
      <c r="CLI35" s="275"/>
      <c r="CLJ35" s="141"/>
      <c r="CLK35" s="141"/>
      <c r="CLL35" s="145"/>
      <c r="CLM35" s="275"/>
      <c r="CLN35" s="141"/>
      <c r="CLO35" s="141"/>
      <c r="CLP35" s="145"/>
      <c r="CLQ35" s="275"/>
      <c r="CLR35" s="141"/>
      <c r="CLS35" s="141"/>
      <c r="CLT35" s="145"/>
      <c r="CLU35" s="275"/>
      <c r="CLV35" s="141"/>
      <c r="CLW35" s="141"/>
      <c r="CLX35" s="145"/>
      <c r="CLY35" s="275"/>
      <c r="CLZ35" s="141"/>
      <c r="CMA35" s="141"/>
      <c r="CMB35" s="145"/>
      <c r="CMC35" s="275"/>
      <c r="CMD35" s="141"/>
      <c r="CME35" s="141"/>
      <c r="CMF35" s="145"/>
      <c r="CMG35" s="275"/>
      <c r="CMH35" s="141"/>
      <c r="CMI35" s="141"/>
      <c r="CMJ35" s="145"/>
      <c r="CMK35" s="275"/>
      <c r="CML35" s="141"/>
      <c r="CMM35" s="141"/>
      <c r="CMN35" s="145"/>
      <c r="CMO35" s="275"/>
      <c r="CMP35" s="141"/>
      <c r="CMQ35" s="141"/>
      <c r="CMR35" s="145"/>
      <c r="CMS35" s="275"/>
      <c r="CMT35" s="141"/>
      <c r="CMU35" s="141"/>
      <c r="CMV35" s="145"/>
      <c r="CMW35" s="275"/>
      <c r="CMX35" s="141"/>
      <c r="CMY35" s="141"/>
      <c r="CMZ35" s="145"/>
      <c r="CNA35" s="275"/>
      <c r="CNB35" s="141"/>
      <c r="CNC35" s="141"/>
      <c r="CND35" s="145"/>
      <c r="CNE35" s="275"/>
      <c r="CNF35" s="141"/>
      <c r="CNG35" s="141"/>
      <c r="CNH35" s="145"/>
      <c r="CNI35" s="275"/>
      <c r="CNJ35" s="141"/>
      <c r="CNK35" s="141"/>
      <c r="CNL35" s="145"/>
      <c r="CNM35" s="275"/>
      <c r="CNN35" s="141"/>
      <c r="CNO35" s="141"/>
      <c r="CNP35" s="145"/>
      <c r="CNQ35" s="275"/>
      <c r="CNR35" s="141"/>
      <c r="CNS35" s="141"/>
      <c r="CNT35" s="145"/>
      <c r="CNU35" s="275"/>
      <c r="CNV35" s="141"/>
      <c r="CNW35" s="141"/>
      <c r="CNX35" s="145"/>
      <c r="CNY35" s="275"/>
      <c r="CNZ35" s="141"/>
      <c r="COA35" s="141"/>
      <c r="COB35" s="145"/>
      <c r="COC35" s="275"/>
      <c r="COD35" s="141"/>
      <c r="COE35" s="141"/>
      <c r="COF35" s="145"/>
      <c r="COG35" s="275"/>
      <c r="COH35" s="141"/>
      <c r="COI35" s="141"/>
      <c r="COJ35" s="145"/>
      <c r="COK35" s="275"/>
      <c r="COL35" s="141"/>
      <c r="COM35" s="141"/>
      <c r="CON35" s="145"/>
      <c r="COO35" s="275"/>
      <c r="COP35" s="141"/>
      <c r="COQ35" s="141"/>
      <c r="COR35" s="145"/>
      <c r="COS35" s="275"/>
      <c r="COT35" s="141"/>
      <c r="COU35" s="141"/>
      <c r="COV35" s="145"/>
      <c r="COW35" s="275"/>
      <c r="COX35" s="141"/>
      <c r="COY35" s="141"/>
      <c r="COZ35" s="145"/>
      <c r="CPA35" s="275"/>
      <c r="CPB35" s="141"/>
      <c r="CPC35" s="141"/>
      <c r="CPD35" s="145"/>
      <c r="CPE35" s="275"/>
      <c r="CPF35" s="141"/>
      <c r="CPG35" s="141"/>
      <c r="CPH35" s="145"/>
      <c r="CPI35" s="275"/>
      <c r="CPJ35" s="141"/>
      <c r="CPK35" s="141"/>
      <c r="CPL35" s="145"/>
      <c r="CPM35" s="275"/>
      <c r="CPN35" s="141"/>
      <c r="CPO35" s="141"/>
      <c r="CPP35" s="145"/>
      <c r="CPQ35" s="275"/>
      <c r="CPR35" s="141"/>
      <c r="CPS35" s="141"/>
      <c r="CPT35" s="145"/>
      <c r="CPU35" s="275"/>
      <c r="CPV35" s="141"/>
      <c r="CPW35" s="141"/>
      <c r="CPX35" s="145"/>
      <c r="CPY35" s="275"/>
      <c r="CPZ35" s="141"/>
      <c r="CQA35" s="141"/>
      <c r="CQB35" s="145"/>
      <c r="CQC35" s="275"/>
      <c r="CQD35" s="141"/>
      <c r="CQE35" s="141"/>
      <c r="CQF35" s="145"/>
      <c r="CQG35" s="275"/>
      <c r="CQH35" s="141"/>
      <c r="CQI35" s="141"/>
      <c r="CQJ35" s="145"/>
      <c r="CQK35" s="275"/>
      <c r="CQL35" s="141"/>
      <c r="CQM35" s="141"/>
      <c r="CQN35" s="145"/>
      <c r="CQO35" s="275"/>
      <c r="CQP35" s="141"/>
      <c r="CQQ35" s="141"/>
      <c r="CQR35" s="145"/>
      <c r="CQS35" s="275"/>
      <c r="CQT35" s="141"/>
      <c r="CQU35" s="141"/>
      <c r="CQV35" s="145"/>
      <c r="CQW35" s="275"/>
      <c r="CQX35" s="141"/>
      <c r="CQY35" s="141"/>
      <c r="CQZ35" s="145"/>
      <c r="CRA35" s="275"/>
      <c r="CRB35" s="141"/>
      <c r="CRC35" s="141"/>
      <c r="CRD35" s="145"/>
      <c r="CRE35" s="275"/>
      <c r="CRF35" s="141"/>
      <c r="CRG35" s="141"/>
      <c r="CRH35" s="145"/>
      <c r="CRI35" s="275"/>
      <c r="CRJ35" s="141"/>
      <c r="CRK35" s="141"/>
      <c r="CRL35" s="145"/>
      <c r="CRM35" s="275"/>
      <c r="CRN35" s="141"/>
      <c r="CRO35" s="141"/>
      <c r="CRP35" s="145"/>
      <c r="CRQ35" s="275"/>
      <c r="CRR35" s="141"/>
      <c r="CRS35" s="141"/>
      <c r="CRT35" s="145"/>
      <c r="CRU35" s="275"/>
      <c r="CRV35" s="141"/>
      <c r="CRW35" s="141"/>
      <c r="CRX35" s="145"/>
      <c r="CRY35" s="275"/>
      <c r="CRZ35" s="141"/>
      <c r="CSA35" s="141"/>
      <c r="CSB35" s="145"/>
      <c r="CSC35" s="275"/>
      <c r="CSD35" s="141"/>
      <c r="CSE35" s="141"/>
      <c r="CSF35" s="145"/>
      <c r="CSG35" s="275"/>
      <c r="CSH35" s="141"/>
      <c r="CSI35" s="141"/>
      <c r="CSJ35" s="145"/>
      <c r="CSK35" s="275"/>
      <c r="CSL35" s="141"/>
      <c r="CSM35" s="141"/>
      <c r="CSN35" s="145"/>
      <c r="CSO35" s="275"/>
      <c r="CSP35" s="141"/>
      <c r="CSQ35" s="141"/>
      <c r="CSR35" s="145"/>
      <c r="CSS35" s="275"/>
      <c r="CST35" s="141"/>
      <c r="CSU35" s="141"/>
      <c r="CSV35" s="145"/>
      <c r="CSW35" s="275"/>
      <c r="CSX35" s="141"/>
      <c r="CSY35" s="141"/>
      <c r="CSZ35" s="145"/>
      <c r="CTA35" s="275"/>
      <c r="CTB35" s="141"/>
      <c r="CTC35" s="141"/>
      <c r="CTD35" s="145"/>
      <c r="CTE35" s="275"/>
      <c r="CTF35" s="141"/>
      <c r="CTG35" s="141"/>
      <c r="CTH35" s="145"/>
      <c r="CTI35" s="275"/>
      <c r="CTJ35" s="141"/>
      <c r="CTK35" s="141"/>
      <c r="CTL35" s="145"/>
      <c r="CTM35" s="275"/>
      <c r="CTN35" s="141"/>
      <c r="CTO35" s="141"/>
      <c r="CTP35" s="145"/>
      <c r="CTQ35" s="275"/>
      <c r="CTR35" s="141"/>
      <c r="CTS35" s="141"/>
      <c r="CTT35" s="145"/>
      <c r="CTU35" s="275"/>
      <c r="CTV35" s="141"/>
      <c r="CTW35" s="141"/>
      <c r="CTX35" s="145"/>
      <c r="CTY35" s="275"/>
      <c r="CTZ35" s="141"/>
      <c r="CUA35" s="141"/>
      <c r="CUB35" s="145"/>
      <c r="CUC35" s="275"/>
      <c r="CUD35" s="141"/>
      <c r="CUE35" s="141"/>
      <c r="CUF35" s="145"/>
      <c r="CUG35" s="275"/>
      <c r="CUH35" s="141"/>
      <c r="CUI35" s="141"/>
      <c r="CUJ35" s="145"/>
      <c r="CUK35" s="275"/>
      <c r="CUL35" s="141"/>
      <c r="CUM35" s="141"/>
      <c r="CUN35" s="145"/>
      <c r="CUO35" s="275"/>
      <c r="CUP35" s="141"/>
      <c r="CUQ35" s="141"/>
      <c r="CUR35" s="145"/>
      <c r="CUS35" s="275"/>
      <c r="CUT35" s="141"/>
      <c r="CUU35" s="141"/>
      <c r="CUV35" s="145"/>
      <c r="CUW35" s="275"/>
      <c r="CUX35" s="141"/>
      <c r="CUY35" s="141"/>
      <c r="CUZ35" s="145"/>
      <c r="CVA35" s="275"/>
      <c r="CVB35" s="141"/>
      <c r="CVC35" s="141"/>
      <c r="CVD35" s="145"/>
      <c r="CVE35" s="275"/>
      <c r="CVF35" s="141"/>
      <c r="CVG35" s="141"/>
      <c r="CVH35" s="145"/>
      <c r="CVI35" s="275"/>
      <c r="CVJ35" s="141"/>
      <c r="CVK35" s="141"/>
      <c r="CVL35" s="145"/>
      <c r="CVM35" s="275"/>
      <c r="CVN35" s="141"/>
      <c r="CVO35" s="141"/>
      <c r="CVP35" s="145"/>
      <c r="CVQ35" s="275"/>
      <c r="CVR35" s="141"/>
      <c r="CVS35" s="141"/>
      <c r="CVT35" s="145"/>
      <c r="CVU35" s="275"/>
      <c r="CVV35" s="141"/>
      <c r="CVW35" s="141"/>
      <c r="CVX35" s="145"/>
      <c r="CVY35" s="275"/>
      <c r="CVZ35" s="141"/>
      <c r="CWA35" s="141"/>
      <c r="CWB35" s="145"/>
      <c r="CWC35" s="275"/>
      <c r="CWD35" s="141"/>
      <c r="CWE35" s="141"/>
      <c r="CWF35" s="145"/>
      <c r="CWG35" s="275"/>
      <c r="CWH35" s="141"/>
      <c r="CWI35" s="141"/>
      <c r="CWJ35" s="145"/>
      <c r="CWK35" s="275"/>
      <c r="CWL35" s="141"/>
      <c r="CWM35" s="141"/>
      <c r="CWN35" s="145"/>
      <c r="CWO35" s="275"/>
      <c r="CWP35" s="141"/>
      <c r="CWQ35" s="141"/>
      <c r="CWR35" s="145"/>
      <c r="CWS35" s="275"/>
      <c r="CWT35" s="141"/>
      <c r="CWU35" s="141"/>
      <c r="CWV35" s="145"/>
      <c r="CWW35" s="275"/>
      <c r="CWX35" s="141"/>
      <c r="CWY35" s="141"/>
      <c r="CWZ35" s="145"/>
      <c r="CXA35" s="275"/>
      <c r="CXB35" s="141"/>
      <c r="CXC35" s="141"/>
      <c r="CXD35" s="145"/>
      <c r="CXE35" s="275"/>
      <c r="CXF35" s="141"/>
      <c r="CXG35" s="141"/>
      <c r="CXH35" s="145"/>
      <c r="CXI35" s="275"/>
      <c r="CXJ35" s="141"/>
      <c r="CXK35" s="141"/>
      <c r="CXL35" s="145"/>
      <c r="CXM35" s="275"/>
      <c r="CXN35" s="141"/>
      <c r="CXO35" s="141"/>
      <c r="CXP35" s="145"/>
      <c r="CXQ35" s="275"/>
      <c r="CXR35" s="141"/>
      <c r="CXS35" s="141"/>
      <c r="CXT35" s="145"/>
      <c r="CXU35" s="275"/>
      <c r="CXV35" s="141"/>
      <c r="CXW35" s="141"/>
      <c r="CXX35" s="145"/>
      <c r="CXY35" s="275"/>
      <c r="CXZ35" s="141"/>
      <c r="CYA35" s="141"/>
      <c r="CYB35" s="145"/>
      <c r="CYC35" s="275"/>
      <c r="CYD35" s="141"/>
      <c r="CYE35" s="141"/>
      <c r="CYF35" s="145"/>
      <c r="CYG35" s="275"/>
      <c r="CYH35" s="141"/>
      <c r="CYI35" s="141"/>
      <c r="CYJ35" s="145"/>
      <c r="CYK35" s="275"/>
      <c r="CYL35" s="141"/>
      <c r="CYM35" s="141"/>
      <c r="CYN35" s="145"/>
      <c r="CYO35" s="275"/>
      <c r="CYP35" s="141"/>
      <c r="CYQ35" s="141"/>
      <c r="CYR35" s="145"/>
      <c r="CYS35" s="275"/>
      <c r="CYT35" s="141"/>
      <c r="CYU35" s="141"/>
      <c r="CYV35" s="145"/>
      <c r="CYW35" s="275"/>
      <c r="CYX35" s="141"/>
      <c r="CYY35" s="141"/>
      <c r="CYZ35" s="145"/>
      <c r="CZA35" s="275"/>
      <c r="CZB35" s="141"/>
      <c r="CZC35" s="141"/>
      <c r="CZD35" s="145"/>
      <c r="CZE35" s="275"/>
      <c r="CZF35" s="141"/>
      <c r="CZG35" s="141"/>
      <c r="CZH35" s="145"/>
      <c r="CZI35" s="275"/>
      <c r="CZJ35" s="141"/>
      <c r="CZK35" s="141"/>
      <c r="CZL35" s="145"/>
      <c r="CZM35" s="275"/>
      <c r="CZN35" s="141"/>
      <c r="CZO35" s="141"/>
      <c r="CZP35" s="145"/>
      <c r="CZQ35" s="275"/>
      <c r="CZR35" s="141"/>
      <c r="CZS35" s="141"/>
      <c r="CZT35" s="145"/>
      <c r="CZU35" s="275"/>
      <c r="CZV35" s="141"/>
      <c r="CZW35" s="141"/>
      <c r="CZX35" s="145"/>
      <c r="CZY35" s="275"/>
      <c r="CZZ35" s="141"/>
      <c r="DAA35" s="141"/>
      <c r="DAB35" s="145"/>
      <c r="DAC35" s="275"/>
      <c r="DAD35" s="141"/>
      <c r="DAE35" s="141"/>
      <c r="DAF35" s="145"/>
      <c r="DAG35" s="275"/>
      <c r="DAH35" s="141"/>
      <c r="DAI35" s="141"/>
      <c r="DAJ35" s="145"/>
      <c r="DAK35" s="275"/>
      <c r="DAL35" s="141"/>
      <c r="DAM35" s="141"/>
      <c r="DAN35" s="145"/>
      <c r="DAO35" s="275"/>
      <c r="DAP35" s="141"/>
      <c r="DAQ35" s="141"/>
      <c r="DAR35" s="145"/>
      <c r="DAS35" s="275"/>
      <c r="DAT35" s="141"/>
      <c r="DAU35" s="141"/>
      <c r="DAV35" s="145"/>
      <c r="DAW35" s="275"/>
      <c r="DAX35" s="141"/>
      <c r="DAY35" s="141"/>
      <c r="DAZ35" s="145"/>
      <c r="DBA35" s="275"/>
      <c r="DBB35" s="141"/>
      <c r="DBC35" s="141"/>
      <c r="DBD35" s="145"/>
      <c r="DBE35" s="275"/>
      <c r="DBF35" s="141"/>
      <c r="DBG35" s="141"/>
      <c r="DBH35" s="145"/>
      <c r="DBI35" s="275"/>
      <c r="DBJ35" s="141"/>
      <c r="DBK35" s="141"/>
      <c r="DBL35" s="145"/>
      <c r="DBM35" s="275"/>
      <c r="DBN35" s="141"/>
      <c r="DBO35" s="141"/>
      <c r="DBP35" s="145"/>
      <c r="DBQ35" s="275"/>
      <c r="DBR35" s="141"/>
      <c r="DBS35" s="141"/>
      <c r="DBT35" s="145"/>
      <c r="DBU35" s="275"/>
      <c r="DBV35" s="141"/>
      <c r="DBW35" s="141"/>
      <c r="DBX35" s="145"/>
      <c r="DBY35" s="275"/>
      <c r="DBZ35" s="141"/>
      <c r="DCA35" s="141"/>
      <c r="DCB35" s="145"/>
      <c r="DCC35" s="275"/>
      <c r="DCD35" s="141"/>
      <c r="DCE35" s="141"/>
      <c r="DCF35" s="145"/>
      <c r="DCG35" s="275"/>
      <c r="DCH35" s="141"/>
      <c r="DCI35" s="141"/>
      <c r="DCJ35" s="145"/>
      <c r="DCK35" s="275"/>
      <c r="DCL35" s="141"/>
      <c r="DCM35" s="141"/>
      <c r="DCN35" s="145"/>
      <c r="DCO35" s="275"/>
      <c r="DCP35" s="141"/>
      <c r="DCQ35" s="141"/>
      <c r="DCR35" s="145"/>
      <c r="DCS35" s="275"/>
      <c r="DCT35" s="141"/>
      <c r="DCU35" s="141"/>
      <c r="DCV35" s="145"/>
      <c r="DCW35" s="275"/>
      <c r="DCX35" s="141"/>
      <c r="DCY35" s="141"/>
      <c r="DCZ35" s="145"/>
      <c r="DDA35" s="275"/>
      <c r="DDB35" s="141"/>
      <c r="DDC35" s="141"/>
      <c r="DDD35" s="145"/>
      <c r="DDE35" s="275"/>
      <c r="DDF35" s="141"/>
      <c r="DDG35" s="141"/>
      <c r="DDH35" s="145"/>
      <c r="DDI35" s="275"/>
      <c r="DDJ35" s="141"/>
      <c r="DDK35" s="141"/>
      <c r="DDL35" s="145"/>
      <c r="DDM35" s="275"/>
      <c r="DDN35" s="141"/>
      <c r="DDO35" s="141"/>
      <c r="DDP35" s="145"/>
      <c r="DDQ35" s="275"/>
      <c r="DDR35" s="141"/>
      <c r="DDS35" s="141"/>
      <c r="DDT35" s="145"/>
      <c r="DDU35" s="275"/>
      <c r="DDV35" s="141"/>
      <c r="DDW35" s="141"/>
      <c r="DDX35" s="145"/>
      <c r="DDY35" s="275"/>
      <c r="DDZ35" s="141"/>
      <c r="DEA35" s="141"/>
      <c r="DEB35" s="145"/>
      <c r="DEC35" s="275"/>
      <c r="DED35" s="141"/>
      <c r="DEE35" s="141"/>
      <c r="DEF35" s="145"/>
      <c r="DEG35" s="275"/>
      <c r="DEH35" s="141"/>
      <c r="DEI35" s="141"/>
      <c r="DEJ35" s="145"/>
      <c r="DEK35" s="275"/>
      <c r="DEL35" s="141"/>
      <c r="DEM35" s="141"/>
      <c r="DEN35" s="145"/>
      <c r="DEO35" s="275"/>
      <c r="DEP35" s="141"/>
      <c r="DEQ35" s="141"/>
      <c r="DER35" s="145"/>
      <c r="DES35" s="275"/>
      <c r="DET35" s="141"/>
      <c r="DEU35" s="141"/>
      <c r="DEV35" s="145"/>
      <c r="DEW35" s="275"/>
      <c r="DEX35" s="141"/>
      <c r="DEY35" s="141"/>
      <c r="DEZ35" s="145"/>
      <c r="DFA35" s="275"/>
      <c r="DFB35" s="141"/>
      <c r="DFC35" s="141"/>
      <c r="DFD35" s="145"/>
      <c r="DFE35" s="275"/>
      <c r="DFF35" s="141"/>
      <c r="DFG35" s="141"/>
      <c r="DFH35" s="145"/>
      <c r="DFI35" s="275"/>
      <c r="DFJ35" s="141"/>
      <c r="DFK35" s="141"/>
      <c r="DFL35" s="145"/>
      <c r="DFM35" s="275"/>
      <c r="DFN35" s="141"/>
      <c r="DFO35" s="141"/>
      <c r="DFP35" s="145"/>
      <c r="DFQ35" s="275"/>
      <c r="DFR35" s="141"/>
      <c r="DFS35" s="141"/>
      <c r="DFT35" s="145"/>
      <c r="DFU35" s="275"/>
      <c r="DFV35" s="141"/>
      <c r="DFW35" s="141"/>
      <c r="DFX35" s="145"/>
      <c r="DFY35" s="275"/>
      <c r="DFZ35" s="141"/>
      <c r="DGA35" s="141"/>
      <c r="DGB35" s="145"/>
      <c r="DGC35" s="275"/>
      <c r="DGD35" s="141"/>
      <c r="DGE35" s="141"/>
      <c r="DGF35" s="145"/>
      <c r="DGG35" s="275"/>
      <c r="DGH35" s="141"/>
      <c r="DGI35" s="141"/>
      <c r="DGJ35" s="145"/>
      <c r="DGK35" s="275"/>
      <c r="DGL35" s="141"/>
      <c r="DGM35" s="141"/>
      <c r="DGN35" s="145"/>
      <c r="DGO35" s="275"/>
      <c r="DGP35" s="141"/>
      <c r="DGQ35" s="141"/>
      <c r="DGR35" s="145"/>
      <c r="DGS35" s="275"/>
      <c r="DGT35" s="141"/>
      <c r="DGU35" s="141"/>
      <c r="DGV35" s="145"/>
      <c r="DGW35" s="275"/>
      <c r="DGX35" s="141"/>
      <c r="DGY35" s="141"/>
      <c r="DGZ35" s="145"/>
      <c r="DHA35" s="275"/>
      <c r="DHB35" s="141"/>
      <c r="DHC35" s="141"/>
      <c r="DHD35" s="145"/>
      <c r="DHE35" s="275"/>
      <c r="DHF35" s="141"/>
      <c r="DHG35" s="141"/>
      <c r="DHH35" s="145"/>
      <c r="DHI35" s="275"/>
      <c r="DHJ35" s="141"/>
      <c r="DHK35" s="141"/>
      <c r="DHL35" s="145"/>
      <c r="DHM35" s="275"/>
      <c r="DHN35" s="141"/>
      <c r="DHO35" s="141"/>
      <c r="DHP35" s="145"/>
      <c r="DHQ35" s="275"/>
      <c r="DHR35" s="141"/>
      <c r="DHS35" s="141"/>
      <c r="DHT35" s="145"/>
      <c r="DHU35" s="275"/>
      <c r="DHV35" s="141"/>
      <c r="DHW35" s="141"/>
      <c r="DHX35" s="145"/>
      <c r="DHY35" s="275"/>
      <c r="DHZ35" s="141"/>
      <c r="DIA35" s="141"/>
      <c r="DIB35" s="145"/>
      <c r="DIC35" s="275"/>
      <c r="DID35" s="141"/>
      <c r="DIE35" s="141"/>
      <c r="DIF35" s="145"/>
      <c r="DIG35" s="275"/>
      <c r="DIH35" s="141"/>
      <c r="DII35" s="141"/>
      <c r="DIJ35" s="145"/>
      <c r="DIK35" s="275"/>
      <c r="DIL35" s="141"/>
      <c r="DIM35" s="141"/>
      <c r="DIN35" s="145"/>
      <c r="DIO35" s="275"/>
      <c r="DIP35" s="141"/>
      <c r="DIQ35" s="141"/>
      <c r="DIR35" s="145"/>
      <c r="DIS35" s="275"/>
      <c r="DIT35" s="141"/>
      <c r="DIU35" s="141"/>
      <c r="DIV35" s="145"/>
      <c r="DIW35" s="275"/>
      <c r="DIX35" s="141"/>
      <c r="DIY35" s="141"/>
      <c r="DIZ35" s="145"/>
      <c r="DJA35" s="275"/>
      <c r="DJB35" s="141"/>
      <c r="DJC35" s="141"/>
      <c r="DJD35" s="145"/>
      <c r="DJE35" s="275"/>
      <c r="DJF35" s="141"/>
      <c r="DJG35" s="141"/>
      <c r="DJH35" s="145"/>
      <c r="DJI35" s="275"/>
      <c r="DJJ35" s="141"/>
      <c r="DJK35" s="141"/>
      <c r="DJL35" s="145"/>
      <c r="DJM35" s="275"/>
      <c r="DJN35" s="141"/>
      <c r="DJO35" s="141"/>
      <c r="DJP35" s="145"/>
      <c r="DJQ35" s="275"/>
      <c r="DJR35" s="141"/>
      <c r="DJS35" s="141"/>
      <c r="DJT35" s="145"/>
      <c r="DJU35" s="275"/>
      <c r="DJV35" s="141"/>
      <c r="DJW35" s="141"/>
      <c r="DJX35" s="145"/>
      <c r="DJY35" s="275"/>
      <c r="DJZ35" s="141"/>
      <c r="DKA35" s="141"/>
      <c r="DKB35" s="145"/>
      <c r="DKC35" s="275"/>
      <c r="DKD35" s="141"/>
      <c r="DKE35" s="141"/>
      <c r="DKF35" s="145"/>
      <c r="DKG35" s="275"/>
      <c r="DKH35" s="141"/>
      <c r="DKI35" s="141"/>
      <c r="DKJ35" s="145"/>
      <c r="DKK35" s="275"/>
      <c r="DKL35" s="141"/>
      <c r="DKM35" s="141"/>
      <c r="DKN35" s="145"/>
      <c r="DKO35" s="275"/>
      <c r="DKP35" s="141"/>
      <c r="DKQ35" s="141"/>
      <c r="DKR35" s="145"/>
      <c r="DKS35" s="275"/>
      <c r="DKT35" s="141"/>
      <c r="DKU35" s="141"/>
      <c r="DKV35" s="145"/>
      <c r="DKW35" s="275"/>
      <c r="DKX35" s="141"/>
      <c r="DKY35" s="141"/>
      <c r="DKZ35" s="145"/>
      <c r="DLA35" s="275"/>
      <c r="DLB35" s="141"/>
      <c r="DLC35" s="141"/>
      <c r="DLD35" s="145"/>
      <c r="DLE35" s="275"/>
      <c r="DLF35" s="141"/>
      <c r="DLG35" s="141"/>
      <c r="DLH35" s="145"/>
      <c r="DLI35" s="275"/>
      <c r="DLJ35" s="141"/>
      <c r="DLK35" s="141"/>
      <c r="DLL35" s="145"/>
      <c r="DLM35" s="275"/>
      <c r="DLN35" s="141"/>
      <c r="DLO35" s="141"/>
      <c r="DLP35" s="145"/>
      <c r="DLQ35" s="275"/>
      <c r="DLR35" s="141"/>
      <c r="DLS35" s="141"/>
      <c r="DLT35" s="145"/>
      <c r="DLU35" s="275"/>
      <c r="DLV35" s="141"/>
      <c r="DLW35" s="141"/>
      <c r="DLX35" s="145"/>
      <c r="DLY35" s="275"/>
      <c r="DLZ35" s="141"/>
      <c r="DMA35" s="141"/>
      <c r="DMB35" s="145"/>
      <c r="DMC35" s="275"/>
      <c r="DMD35" s="141"/>
      <c r="DME35" s="141"/>
      <c r="DMF35" s="145"/>
      <c r="DMG35" s="275"/>
      <c r="DMH35" s="141"/>
      <c r="DMI35" s="141"/>
      <c r="DMJ35" s="145"/>
      <c r="DMK35" s="275"/>
      <c r="DML35" s="141"/>
      <c r="DMM35" s="141"/>
      <c r="DMN35" s="145"/>
      <c r="DMO35" s="275"/>
      <c r="DMP35" s="141"/>
      <c r="DMQ35" s="141"/>
      <c r="DMR35" s="145"/>
      <c r="DMS35" s="275"/>
      <c r="DMT35" s="141"/>
      <c r="DMU35" s="141"/>
      <c r="DMV35" s="145"/>
      <c r="DMW35" s="275"/>
      <c r="DMX35" s="141"/>
      <c r="DMY35" s="141"/>
      <c r="DMZ35" s="145"/>
      <c r="DNA35" s="275"/>
      <c r="DNB35" s="141"/>
      <c r="DNC35" s="141"/>
      <c r="DND35" s="145"/>
      <c r="DNE35" s="275"/>
      <c r="DNF35" s="141"/>
      <c r="DNG35" s="141"/>
      <c r="DNH35" s="145"/>
      <c r="DNI35" s="275"/>
      <c r="DNJ35" s="141"/>
      <c r="DNK35" s="141"/>
      <c r="DNL35" s="145"/>
      <c r="DNM35" s="275"/>
      <c r="DNN35" s="141"/>
      <c r="DNO35" s="141"/>
      <c r="DNP35" s="145"/>
      <c r="DNQ35" s="275"/>
      <c r="DNR35" s="141"/>
      <c r="DNS35" s="141"/>
      <c r="DNT35" s="145"/>
      <c r="DNU35" s="275"/>
      <c r="DNV35" s="141"/>
      <c r="DNW35" s="141"/>
      <c r="DNX35" s="145"/>
      <c r="DNY35" s="275"/>
      <c r="DNZ35" s="141"/>
      <c r="DOA35" s="141"/>
      <c r="DOB35" s="145"/>
      <c r="DOC35" s="275"/>
      <c r="DOD35" s="141"/>
      <c r="DOE35" s="141"/>
      <c r="DOF35" s="145"/>
      <c r="DOG35" s="275"/>
      <c r="DOH35" s="141"/>
      <c r="DOI35" s="141"/>
      <c r="DOJ35" s="145"/>
      <c r="DOK35" s="275"/>
      <c r="DOL35" s="141"/>
      <c r="DOM35" s="141"/>
      <c r="DON35" s="145"/>
      <c r="DOO35" s="275"/>
      <c r="DOP35" s="141"/>
      <c r="DOQ35" s="141"/>
      <c r="DOR35" s="145"/>
      <c r="DOS35" s="275"/>
      <c r="DOT35" s="141"/>
      <c r="DOU35" s="141"/>
      <c r="DOV35" s="145"/>
      <c r="DOW35" s="275"/>
      <c r="DOX35" s="141"/>
      <c r="DOY35" s="141"/>
      <c r="DOZ35" s="145"/>
      <c r="DPA35" s="275"/>
      <c r="DPB35" s="141"/>
      <c r="DPC35" s="141"/>
      <c r="DPD35" s="145"/>
      <c r="DPE35" s="275"/>
      <c r="DPF35" s="141"/>
      <c r="DPG35" s="141"/>
      <c r="DPH35" s="145"/>
      <c r="DPI35" s="275"/>
      <c r="DPJ35" s="141"/>
      <c r="DPK35" s="141"/>
      <c r="DPL35" s="145"/>
      <c r="DPM35" s="275"/>
      <c r="DPN35" s="141"/>
      <c r="DPO35" s="141"/>
      <c r="DPP35" s="145"/>
      <c r="DPQ35" s="275"/>
      <c r="DPR35" s="141"/>
      <c r="DPS35" s="141"/>
      <c r="DPT35" s="145"/>
      <c r="DPU35" s="275"/>
      <c r="DPV35" s="141"/>
      <c r="DPW35" s="141"/>
      <c r="DPX35" s="145"/>
      <c r="DPY35" s="275"/>
      <c r="DPZ35" s="141"/>
      <c r="DQA35" s="141"/>
      <c r="DQB35" s="145"/>
      <c r="DQC35" s="275"/>
      <c r="DQD35" s="141"/>
      <c r="DQE35" s="141"/>
      <c r="DQF35" s="145"/>
      <c r="DQG35" s="275"/>
      <c r="DQH35" s="141"/>
      <c r="DQI35" s="141"/>
      <c r="DQJ35" s="145"/>
      <c r="DQK35" s="275"/>
      <c r="DQL35" s="141"/>
      <c r="DQM35" s="141"/>
      <c r="DQN35" s="145"/>
      <c r="DQO35" s="275"/>
      <c r="DQP35" s="141"/>
      <c r="DQQ35" s="141"/>
      <c r="DQR35" s="145"/>
      <c r="DQS35" s="275"/>
      <c r="DQT35" s="141"/>
      <c r="DQU35" s="141"/>
      <c r="DQV35" s="145"/>
      <c r="DQW35" s="275"/>
      <c r="DQX35" s="141"/>
      <c r="DQY35" s="141"/>
      <c r="DQZ35" s="145"/>
      <c r="DRA35" s="275"/>
      <c r="DRB35" s="141"/>
      <c r="DRC35" s="141"/>
      <c r="DRD35" s="145"/>
      <c r="DRE35" s="275"/>
      <c r="DRF35" s="141"/>
      <c r="DRG35" s="141"/>
      <c r="DRH35" s="145"/>
      <c r="DRI35" s="275"/>
      <c r="DRJ35" s="141"/>
      <c r="DRK35" s="141"/>
      <c r="DRL35" s="145"/>
      <c r="DRM35" s="275"/>
      <c r="DRN35" s="141"/>
      <c r="DRO35" s="141"/>
      <c r="DRP35" s="145"/>
      <c r="DRQ35" s="275"/>
      <c r="DRR35" s="141"/>
      <c r="DRS35" s="141"/>
      <c r="DRT35" s="145"/>
      <c r="DRU35" s="275"/>
      <c r="DRV35" s="141"/>
      <c r="DRW35" s="141"/>
      <c r="DRX35" s="145"/>
      <c r="DRY35" s="275"/>
      <c r="DRZ35" s="141"/>
      <c r="DSA35" s="141"/>
      <c r="DSB35" s="145"/>
      <c r="DSC35" s="275"/>
      <c r="DSD35" s="141"/>
      <c r="DSE35" s="141"/>
      <c r="DSF35" s="145"/>
      <c r="DSG35" s="275"/>
      <c r="DSH35" s="141"/>
      <c r="DSI35" s="141"/>
      <c r="DSJ35" s="145"/>
      <c r="DSK35" s="275"/>
      <c r="DSL35" s="141"/>
      <c r="DSM35" s="141"/>
      <c r="DSN35" s="145"/>
      <c r="DSO35" s="275"/>
      <c r="DSP35" s="141"/>
      <c r="DSQ35" s="141"/>
      <c r="DSR35" s="145"/>
      <c r="DSS35" s="275"/>
      <c r="DST35" s="141"/>
      <c r="DSU35" s="141"/>
      <c r="DSV35" s="145"/>
      <c r="DSW35" s="275"/>
      <c r="DSX35" s="141"/>
      <c r="DSY35" s="141"/>
      <c r="DSZ35" s="145"/>
      <c r="DTA35" s="275"/>
      <c r="DTB35" s="141"/>
      <c r="DTC35" s="141"/>
      <c r="DTD35" s="145"/>
      <c r="DTE35" s="275"/>
      <c r="DTF35" s="141"/>
      <c r="DTG35" s="141"/>
      <c r="DTH35" s="145"/>
      <c r="DTI35" s="275"/>
      <c r="DTJ35" s="141"/>
      <c r="DTK35" s="141"/>
      <c r="DTL35" s="145"/>
      <c r="DTM35" s="275"/>
      <c r="DTN35" s="141"/>
      <c r="DTO35" s="141"/>
      <c r="DTP35" s="145"/>
      <c r="DTQ35" s="275"/>
      <c r="DTR35" s="141"/>
      <c r="DTS35" s="141"/>
      <c r="DTT35" s="145"/>
      <c r="DTU35" s="275"/>
      <c r="DTV35" s="141"/>
      <c r="DTW35" s="141"/>
      <c r="DTX35" s="145"/>
      <c r="DTY35" s="275"/>
      <c r="DTZ35" s="141"/>
      <c r="DUA35" s="141"/>
      <c r="DUB35" s="145"/>
      <c r="DUC35" s="275"/>
      <c r="DUD35" s="141"/>
      <c r="DUE35" s="141"/>
      <c r="DUF35" s="145"/>
      <c r="DUG35" s="275"/>
      <c r="DUH35" s="141"/>
      <c r="DUI35" s="141"/>
      <c r="DUJ35" s="145"/>
      <c r="DUK35" s="275"/>
      <c r="DUL35" s="141"/>
      <c r="DUM35" s="141"/>
      <c r="DUN35" s="145"/>
      <c r="DUO35" s="275"/>
      <c r="DUP35" s="141"/>
      <c r="DUQ35" s="141"/>
      <c r="DUR35" s="145"/>
      <c r="DUS35" s="275"/>
      <c r="DUT35" s="141"/>
      <c r="DUU35" s="141"/>
      <c r="DUV35" s="145"/>
      <c r="DUW35" s="275"/>
      <c r="DUX35" s="141"/>
      <c r="DUY35" s="141"/>
      <c r="DUZ35" s="145"/>
      <c r="DVA35" s="275"/>
      <c r="DVB35" s="141"/>
      <c r="DVC35" s="141"/>
      <c r="DVD35" s="145"/>
      <c r="DVE35" s="275"/>
      <c r="DVF35" s="141"/>
      <c r="DVG35" s="141"/>
      <c r="DVH35" s="145"/>
      <c r="DVI35" s="275"/>
      <c r="DVJ35" s="141"/>
      <c r="DVK35" s="141"/>
      <c r="DVL35" s="145"/>
      <c r="DVM35" s="275"/>
      <c r="DVN35" s="141"/>
      <c r="DVO35" s="141"/>
      <c r="DVP35" s="145"/>
      <c r="DVQ35" s="275"/>
      <c r="DVR35" s="141"/>
      <c r="DVS35" s="141"/>
      <c r="DVT35" s="145"/>
      <c r="DVU35" s="275"/>
      <c r="DVV35" s="141"/>
      <c r="DVW35" s="141"/>
      <c r="DVX35" s="145"/>
      <c r="DVY35" s="275"/>
      <c r="DVZ35" s="141"/>
      <c r="DWA35" s="141"/>
      <c r="DWB35" s="145"/>
      <c r="DWC35" s="275"/>
      <c r="DWD35" s="141"/>
      <c r="DWE35" s="141"/>
      <c r="DWF35" s="145"/>
      <c r="DWG35" s="275"/>
      <c r="DWH35" s="141"/>
      <c r="DWI35" s="141"/>
      <c r="DWJ35" s="145"/>
      <c r="DWK35" s="275"/>
      <c r="DWL35" s="141"/>
      <c r="DWM35" s="141"/>
      <c r="DWN35" s="145"/>
      <c r="DWO35" s="275"/>
      <c r="DWP35" s="141"/>
      <c r="DWQ35" s="141"/>
      <c r="DWR35" s="145"/>
      <c r="DWS35" s="275"/>
      <c r="DWT35" s="141"/>
      <c r="DWU35" s="141"/>
      <c r="DWV35" s="145"/>
      <c r="DWW35" s="275"/>
      <c r="DWX35" s="141"/>
      <c r="DWY35" s="141"/>
      <c r="DWZ35" s="145"/>
      <c r="DXA35" s="275"/>
      <c r="DXB35" s="141"/>
      <c r="DXC35" s="141"/>
      <c r="DXD35" s="145"/>
      <c r="DXE35" s="275"/>
      <c r="DXF35" s="141"/>
      <c r="DXG35" s="141"/>
      <c r="DXH35" s="145"/>
      <c r="DXI35" s="275"/>
      <c r="DXJ35" s="141"/>
      <c r="DXK35" s="141"/>
      <c r="DXL35" s="145"/>
      <c r="DXM35" s="275"/>
      <c r="DXN35" s="141"/>
      <c r="DXO35" s="141"/>
      <c r="DXP35" s="145"/>
      <c r="DXQ35" s="275"/>
      <c r="DXR35" s="141"/>
      <c r="DXS35" s="141"/>
      <c r="DXT35" s="145"/>
      <c r="DXU35" s="275"/>
      <c r="DXV35" s="141"/>
      <c r="DXW35" s="141"/>
      <c r="DXX35" s="145"/>
      <c r="DXY35" s="275"/>
      <c r="DXZ35" s="141"/>
      <c r="DYA35" s="141"/>
      <c r="DYB35" s="145"/>
      <c r="DYC35" s="275"/>
      <c r="DYD35" s="141"/>
      <c r="DYE35" s="141"/>
      <c r="DYF35" s="145"/>
      <c r="DYG35" s="275"/>
      <c r="DYH35" s="141"/>
      <c r="DYI35" s="141"/>
      <c r="DYJ35" s="145"/>
      <c r="DYK35" s="275"/>
      <c r="DYL35" s="141"/>
      <c r="DYM35" s="141"/>
      <c r="DYN35" s="145"/>
      <c r="DYO35" s="275"/>
      <c r="DYP35" s="141"/>
      <c r="DYQ35" s="141"/>
      <c r="DYR35" s="145"/>
      <c r="DYS35" s="275"/>
      <c r="DYT35" s="141"/>
      <c r="DYU35" s="141"/>
      <c r="DYV35" s="145"/>
      <c r="DYW35" s="275"/>
      <c r="DYX35" s="141"/>
      <c r="DYY35" s="141"/>
      <c r="DYZ35" s="145"/>
      <c r="DZA35" s="275"/>
      <c r="DZB35" s="141"/>
      <c r="DZC35" s="141"/>
      <c r="DZD35" s="145"/>
      <c r="DZE35" s="275"/>
      <c r="DZF35" s="141"/>
      <c r="DZG35" s="141"/>
      <c r="DZH35" s="145"/>
      <c r="DZI35" s="275"/>
      <c r="DZJ35" s="141"/>
      <c r="DZK35" s="141"/>
      <c r="DZL35" s="145"/>
      <c r="DZM35" s="275"/>
      <c r="DZN35" s="141"/>
      <c r="DZO35" s="141"/>
      <c r="DZP35" s="145"/>
      <c r="DZQ35" s="275"/>
      <c r="DZR35" s="141"/>
      <c r="DZS35" s="141"/>
      <c r="DZT35" s="145"/>
      <c r="DZU35" s="275"/>
      <c r="DZV35" s="141"/>
      <c r="DZW35" s="141"/>
      <c r="DZX35" s="145"/>
      <c r="DZY35" s="275"/>
      <c r="DZZ35" s="141"/>
      <c r="EAA35" s="141"/>
      <c r="EAB35" s="145"/>
      <c r="EAC35" s="275"/>
      <c r="EAD35" s="141"/>
      <c r="EAE35" s="141"/>
      <c r="EAF35" s="145"/>
      <c r="EAG35" s="275"/>
      <c r="EAH35" s="141"/>
      <c r="EAI35" s="141"/>
      <c r="EAJ35" s="145"/>
      <c r="EAK35" s="275"/>
      <c r="EAL35" s="141"/>
      <c r="EAM35" s="141"/>
      <c r="EAN35" s="145"/>
      <c r="EAO35" s="275"/>
      <c r="EAP35" s="141"/>
      <c r="EAQ35" s="141"/>
      <c r="EAR35" s="145"/>
      <c r="EAS35" s="275"/>
      <c r="EAT35" s="141"/>
      <c r="EAU35" s="141"/>
      <c r="EAV35" s="145"/>
      <c r="EAW35" s="275"/>
      <c r="EAX35" s="141"/>
      <c r="EAY35" s="141"/>
      <c r="EAZ35" s="145"/>
      <c r="EBA35" s="275"/>
      <c r="EBB35" s="141"/>
      <c r="EBC35" s="141"/>
      <c r="EBD35" s="145"/>
      <c r="EBE35" s="275"/>
      <c r="EBF35" s="141"/>
      <c r="EBG35" s="141"/>
      <c r="EBH35" s="145"/>
      <c r="EBI35" s="275"/>
      <c r="EBJ35" s="141"/>
      <c r="EBK35" s="141"/>
      <c r="EBL35" s="145"/>
      <c r="EBM35" s="275"/>
      <c r="EBN35" s="141"/>
      <c r="EBO35" s="141"/>
      <c r="EBP35" s="145"/>
      <c r="EBQ35" s="275"/>
      <c r="EBR35" s="141"/>
      <c r="EBS35" s="141"/>
      <c r="EBT35" s="145"/>
      <c r="EBU35" s="275"/>
      <c r="EBV35" s="141"/>
      <c r="EBW35" s="141"/>
      <c r="EBX35" s="145"/>
      <c r="EBY35" s="275"/>
      <c r="EBZ35" s="141"/>
      <c r="ECA35" s="141"/>
      <c r="ECB35" s="145"/>
      <c r="ECC35" s="275"/>
      <c r="ECD35" s="141"/>
      <c r="ECE35" s="141"/>
      <c r="ECF35" s="145"/>
      <c r="ECG35" s="275"/>
      <c r="ECH35" s="141"/>
      <c r="ECI35" s="141"/>
      <c r="ECJ35" s="145"/>
      <c r="ECK35" s="275"/>
      <c r="ECL35" s="141"/>
      <c r="ECM35" s="141"/>
      <c r="ECN35" s="145"/>
      <c r="ECO35" s="275"/>
      <c r="ECP35" s="141"/>
      <c r="ECQ35" s="141"/>
      <c r="ECR35" s="145"/>
      <c r="ECS35" s="275"/>
      <c r="ECT35" s="141"/>
      <c r="ECU35" s="141"/>
      <c r="ECV35" s="145"/>
      <c r="ECW35" s="275"/>
      <c r="ECX35" s="141"/>
      <c r="ECY35" s="141"/>
      <c r="ECZ35" s="145"/>
      <c r="EDA35" s="275"/>
      <c r="EDB35" s="141"/>
      <c r="EDC35" s="141"/>
      <c r="EDD35" s="145"/>
      <c r="EDE35" s="275"/>
      <c r="EDF35" s="141"/>
      <c r="EDG35" s="141"/>
      <c r="EDH35" s="145"/>
      <c r="EDI35" s="275"/>
      <c r="EDJ35" s="141"/>
      <c r="EDK35" s="141"/>
      <c r="EDL35" s="145"/>
      <c r="EDM35" s="275"/>
      <c r="EDN35" s="141"/>
      <c r="EDO35" s="141"/>
      <c r="EDP35" s="145"/>
      <c r="EDQ35" s="275"/>
      <c r="EDR35" s="141"/>
      <c r="EDS35" s="141"/>
      <c r="EDT35" s="145"/>
      <c r="EDU35" s="275"/>
      <c r="EDV35" s="141"/>
      <c r="EDW35" s="141"/>
      <c r="EDX35" s="145"/>
      <c r="EDY35" s="275"/>
      <c r="EDZ35" s="141"/>
      <c r="EEA35" s="141"/>
      <c r="EEB35" s="145"/>
      <c r="EEC35" s="275"/>
      <c r="EED35" s="141"/>
      <c r="EEE35" s="141"/>
      <c r="EEF35" s="145"/>
      <c r="EEG35" s="275"/>
      <c r="EEH35" s="141"/>
      <c r="EEI35" s="141"/>
      <c r="EEJ35" s="145"/>
      <c r="EEK35" s="275"/>
      <c r="EEL35" s="141"/>
      <c r="EEM35" s="141"/>
      <c r="EEN35" s="145"/>
      <c r="EEO35" s="275"/>
      <c r="EEP35" s="141"/>
      <c r="EEQ35" s="141"/>
      <c r="EER35" s="145"/>
      <c r="EES35" s="275"/>
      <c r="EET35" s="141"/>
      <c r="EEU35" s="141"/>
      <c r="EEV35" s="145"/>
      <c r="EEW35" s="275"/>
      <c r="EEX35" s="141"/>
      <c r="EEY35" s="141"/>
      <c r="EEZ35" s="145"/>
      <c r="EFA35" s="275"/>
      <c r="EFB35" s="141"/>
      <c r="EFC35" s="141"/>
      <c r="EFD35" s="145"/>
      <c r="EFE35" s="275"/>
      <c r="EFF35" s="141"/>
      <c r="EFG35" s="141"/>
      <c r="EFH35" s="145"/>
      <c r="EFI35" s="275"/>
      <c r="EFJ35" s="141"/>
      <c r="EFK35" s="141"/>
      <c r="EFL35" s="145"/>
      <c r="EFM35" s="275"/>
      <c r="EFN35" s="141"/>
      <c r="EFO35" s="141"/>
      <c r="EFP35" s="145"/>
      <c r="EFQ35" s="275"/>
      <c r="EFR35" s="141"/>
      <c r="EFS35" s="141"/>
      <c r="EFT35" s="145"/>
      <c r="EFU35" s="275"/>
      <c r="EFV35" s="141"/>
      <c r="EFW35" s="141"/>
      <c r="EFX35" s="145"/>
      <c r="EFY35" s="275"/>
      <c r="EFZ35" s="141"/>
      <c r="EGA35" s="141"/>
      <c r="EGB35" s="145"/>
      <c r="EGC35" s="275"/>
      <c r="EGD35" s="141"/>
      <c r="EGE35" s="141"/>
      <c r="EGF35" s="145"/>
      <c r="EGG35" s="275"/>
      <c r="EGH35" s="141"/>
      <c r="EGI35" s="141"/>
      <c r="EGJ35" s="145"/>
      <c r="EGK35" s="275"/>
      <c r="EGL35" s="141"/>
      <c r="EGM35" s="141"/>
      <c r="EGN35" s="145"/>
      <c r="EGO35" s="275"/>
      <c r="EGP35" s="141"/>
      <c r="EGQ35" s="141"/>
      <c r="EGR35" s="145"/>
      <c r="EGS35" s="275"/>
      <c r="EGT35" s="141"/>
      <c r="EGU35" s="141"/>
      <c r="EGV35" s="145"/>
      <c r="EGW35" s="275"/>
      <c r="EGX35" s="141"/>
      <c r="EGY35" s="141"/>
      <c r="EGZ35" s="145"/>
      <c r="EHA35" s="275"/>
      <c r="EHB35" s="141"/>
      <c r="EHC35" s="141"/>
      <c r="EHD35" s="145"/>
      <c r="EHE35" s="275"/>
      <c r="EHF35" s="141"/>
      <c r="EHG35" s="141"/>
      <c r="EHH35" s="145"/>
      <c r="EHI35" s="275"/>
      <c r="EHJ35" s="141"/>
      <c r="EHK35" s="141"/>
      <c r="EHL35" s="145"/>
      <c r="EHM35" s="275"/>
      <c r="EHN35" s="141"/>
      <c r="EHO35" s="141"/>
      <c r="EHP35" s="145"/>
      <c r="EHQ35" s="275"/>
      <c r="EHR35" s="141"/>
      <c r="EHS35" s="141"/>
      <c r="EHT35" s="145"/>
      <c r="EHU35" s="275"/>
      <c r="EHV35" s="141"/>
      <c r="EHW35" s="141"/>
      <c r="EHX35" s="145"/>
      <c r="EHY35" s="275"/>
      <c r="EHZ35" s="141"/>
      <c r="EIA35" s="141"/>
      <c r="EIB35" s="145"/>
      <c r="EIC35" s="275"/>
      <c r="EID35" s="141"/>
      <c r="EIE35" s="141"/>
      <c r="EIF35" s="145"/>
      <c r="EIG35" s="275"/>
      <c r="EIH35" s="141"/>
      <c r="EII35" s="141"/>
      <c r="EIJ35" s="145"/>
      <c r="EIK35" s="275"/>
      <c r="EIL35" s="141"/>
      <c r="EIM35" s="141"/>
      <c r="EIN35" s="145"/>
      <c r="EIO35" s="275"/>
      <c r="EIP35" s="141"/>
      <c r="EIQ35" s="141"/>
      <c r="EIR35" s="145"/>
      <c r="EIS35" s="275"/>
      <c r="EIT35" s="141"/>
      <c r="EIU35" s="141"/>
      <c r="EIV35" s="145"/>
      <c r="EIW35" s="275"/>
      <c r="EIX35" s="141"/>
      <c r="EIY35" s="141"/>
      <c r="EIZ35" s="145"/>
      <c r="EJA35" s="275"/>
      <c r="EJB35" s="141"/>
      <c r="EJC35" s="141"/>
      <c r="EJD35" s="145"/>
      <c r="EJE35" s="275"/>
      <c r="EJF35" s="141"/>
      <c r="EJG35" s="141"/>
      <c r="EJH35" s="145"/>
      <c r="EJI35" s="275"/>
      <c r="EJJ35" s="141"/>
      <c r="EJK35" s="141"/>
      <c r="EJL35" s="145"/>
      <c r="EJM35" s="275"/>
      <c r="EJN35" s="141"/>
      <c r="EJO35" s="141"/>
      <c r="EJP35" s="145"/>
      <c r="EJQ35" s="275"/>
      <c r="EJR35" s="141"/>
      <c r="EJS35" s="141"/>
      <c r="EJT35" s="145"/>
      <c r="EJU35" s="275"/>
      <c r="EJV35" s="141"/>
      <c r="EJW35" s="141"/>
      <c r="EJX35" s="145"/>
      <c r="EJY35" s="275"/>
      <c r="EJZ35" s="141"/>
      <c r="EKA35" s="141"/>
      <c r="EKB35" s="145"/>
      <c r="EKC35" s="275"/>
      <c r="EKD35" s="141"/>
      <c r="EKE35" s="141"/>
      <c r="EKF35" s="145"/>
      <c r="EKG35" s="275"/>
      <c r="EKH35" s="141"/>
      <c r="EKI35" s="141"/>
      <c r="EKJ35" s="145"/>
      <c r="EKK35" s="275"/>
      <c r="EKL35" s="141"/>
      <c r="EKM35" s="141"/>
      <c r="EKN35" s="145"/>
      <c r="EKO35" s="275"/>
      <c r="EKP35" s="141"/>
      <c r="EKQ35" s="141"/>
      <c r="EKR35" s="145"/>
      <c r="EKS35" s="275"/>
      <c r="EKT35" s="141"/>
      <c r="EKU35" s="141"/>
      <c r="EKV35" s="145"/>
      <c r="EKW35" s="275"/>
      <c r="EKX35" s="141"/>
      <c r="EKY35" s="141"/>
      <c r="EKZ35" s="145"/>
      <c r="ELA35" s="275"/>
      <c r="ELB35" s="141"/>
      <c r="ELC35" s="141"/>
      <c r="ELD35" s="145"/>
      <c r="ELE35" s="275"/>
      <c r="ELF35" s="141"/>
      <c r="ELG35" s="141"/>
      <c r="ELH35" s="145"/>
      <c r="ELI35" s="275"/>
      <c r="ELJ35" s="141"/>
      <c r="ELK35" s="141"/>
      <c r="ELL35" s="145"/>
      <c r="ELM35" s="275"/>
      <c r="ELN35" s="141"/>
      <c r="ELO35" s="141"/>
      <c r="ELP35" s="145"/>
      <c r="ELQ35" s="275"/>
      <c r="ELR35" s="141"/>
      <c r="ELS35" s="141"/>
      <c r="ELT35" s="145"/>
      <c r="ELU35" s="275"/>
      <c r="ELV35" s="141"/>
      <c r="ELW35" s="141"/>
      <c r="ELX35" s="145"/>
      <c r="ELY35" s="275"/>
      <c r="ELZ35" s="141"/>
      <c r="EMA35" s="141"/>
      <c r="EMB35" s="145"/>
      <c r="EMC35" s="275"/>
      <c r="EMD35" s="141"/>
      <c r="EME35" s="141"/>
      <c r="EMF35" s="145"/>
      <c r="EMG35" s="275"/>
      <c r="EMH35" s="141"/>
      <c r="EMI35" s="141"/>
      <c r="EMJ35" s="145"/>
      <c r="EMK35" s="275"/>
      <c r="EML35" s="141"/>
      <c r="EMM35" s="141"/>
      <c r="EMN35" s="145"/>
      <c r="EMO35" s="275"/>
      <c r="EMP35" s="141"/>
      <c r="EMQ35" s="141"/>
      <c r="EMR35" s="145"/>
      <c r="EMS35" s="275"/>
      <c r="EMT35" s="141"/>
      <c r="EMU35" s="141"/>
      <c r="EMV35" s="145"/>
      <c r="EMW35" s="275"/>
      <c r="EMX35" s="141"/>
      <c r="EMY35" s="141"/>
      <c r="EMZ35" s="145"/>
      <c r="ENA35" s="275"/>
      <c r="ENB35" s="141"/>
      <c r="ENC35" s="141"/>
      <c r="END35" s="145"/>
      <c r="ENE35" s="275"/>
      <c r="ENF35" s="141"/>
      <c r="ENG35" s="141"/>
      <c r="ENH35" s="145"/>
      <c r="ENI35" s="275"/>
      <c r="ENJ35" s="141"/>
      <c r="ENK35" s="141"/>
      <c r="ENL35" s="145"/>
      <c r="ENM35" s="275"/>
      <c r="ENN35" s="141"/>
      <c r="ENO35" s="141"/>
      <c r="ENP35" s="145"/>
      <c r="ENQ35" s="275"/>
      <c r="ENR35" s="141"/>
      <c r="ENS35" s="141"/>
      <c r="ENT35" s="145"/>
      <c r="ENU35" s="275"/>
      <c r="ENV35" s="141"/>
      <c r="ENW35" s="141"/>
      <c r="ENX35" s="145"/>
      <c r="ENY35" s="275"/>
      <c r="ENZ35" s="141"/>
      <c r="EOA35" s="141"/>
      <c r="EOB35" s="145"/>
      <c r="EOC35" s="275"/>
      <c r="EOD35" s="141"/>
      <c r="EOE35" s="141"/>
      <c r="EOF35" s="145"/>
      <c r="EOG35" s="275"/>
      <c r="EOH35" s="141"/>
      <c r="EOI35" s="141"/>
      <c r="EOJ35" s="145"/>
      <c r="EOK35" s="275"/>
      <c r="EOL35" s="141"/>
      <c r="EOM35" s="141"/>
      <c r="EON35" s="145"/>
      <c r="EOO35" s="275"/>
      <c r="EOP35" s="141"/>
      <c r="EOQ35" s="141"/>
      <c r="EOR35" s="145"/>
      <c r="EOS35" s="275"/>
      <c r="EOT35" s="141"/>
      <c r="EOU35" s="141"/>
      <c r="EOV35" s="145"/>
      <c r="EOW35" s="275"/>
      <c r="EOX35" s="141"/>
      <c r="EOY35" s="141"/>
      <c r="EOZ35" s="145"/>
      <c r="EPA35" s="275"/>
      <c r="EPB35" s="141"/>
      <c r="EPC35" s="141"/>
      <c r="EPD35" s="145"/>
      <c r="EPE35" s="275"/>
      <c r="EPF35" s="141"/>
      <c r="EPG35" s="141"/>
      <c r="EPH35" s="145"/>
      <c r="EPI35" s="275"/>
      <c r="EPJ35" s="141"/>
      <c r="EPK35" s="141"/>
      <c r="EPL35" s="145"/>
      <c r="EPM35" s="275"/>
      <c r="EPN35" s="141"/>
      <c r="EPO35" s="141"/>
      <c r="EPP35" s="145"/>
      <c r="EPQ35" s="275"/>
      <c r="EPR35" s="141"/>
      <c r="EPS35" s="141"/>
      <c r="EPT35" s="145"/>
      <c r="EPU35" s="275"/>
      <c r="EPV35" s="141"/>
      <c r="EPW35" s="141"/>
      <c r="EPX35" s="145"/>
      <c r="EPY35" s="275"/>
      <c r="EPZ35" s="141"/>
      <c r="EQA35" s="141"/>
      <c r="EQB35" s="145"/>
      <c r="EQC35" s="275"/>
      <c r="EQD35" s="141"/>
      <c r="EQE35" s="141"/>
      <c r="EQF35" s="145"/>
      <c r="EQG35" s="275"/>
      <c r="EQH35" s="141"/>
      <c r="EQI35" s="141"/>
      <c r="EQJ35" s="145"/>
      <c r="EQK35" s="275"/>
      <c r="EQL35" s="141"/>
      <c r="EQM35" s="141"/>
      <c r="EQN35" s="145"/>
      <c r="EQO35" s="275"/>
      <c r="EQP35" s="141"/>
      <c r="EQQ35" s="141"/>
      <c r="EQR35" s="145"/>
      <c r="EQS35" s="275"/>
      <c r="EQT35" s="141"/>
      <c r="EQU35" s="141"/>
      <c r="EQV35" s="145"/>
      <c r="EQW35" s="275"/>
      <c r="EQX35" s="141"/>
      <c r="EQY35" s="141"/>
      <c r="EQZ35" s="145"/>
      <c r="ERA35" s="275"/>
      <c r="ERB35" s="141"/>
      <c r="ERC35" s="141"/>
      <c r="ERD35" s="145"/>
      <c r="ERE35" s="275"/>
      <c r="ERF35" s="141"/>
      <c r="ERG35" s="141"/>
      <c r="ERH35" s="145"/>
      <c r="ERI35" s="275"/>
      <c r="ERJ35" s="141"/>
      <c r="ERK35" s="141"/>
      <c r="ERL35" s="145"/>
      <c r="ERM35" s="275"/>
      <c r="ERN35" s="141"/>
      <c r="ERO35" s="141"/>
      <c r="ERP35" s="145"/>
      <c r="ERQ35" s="275"/>
      <c r="ERR35" s="141"/>
      <c r="ERS35" s="141"/>
      <c r="ERT35" s="145"/>
      <c r="ERU35" s="275"/>
      <c r="ERV35" s="141"/>
      <c r="ERW35" s="141"/>
      <c r="ERX35" s="145"/>
      <c r="ERY35" s="275"/>
      <c r="ERZ35" s="141"/>
      <c r="ESA35" s="141"/>
      <c r="ESB35" s="145"/>
      <c r="ESC35" s="275"/>
      <c r="ESD35" s="141"/>
      <c r="ESE35" s="141"/>
      <c r="ESF35" s="145"/>
      <c r="ESG35" s="275"/>
      <c r="ESH35" s="141"/>
      <c r="ESI35" s="141"/>
      <c r="ESJ35" s="145"/>
      <c r="ESK35" s="275"/>
      <c r="ESL35" s="141"/>
      <c r="ESM35" s="141"/>
      <c r="ESN35" s="145"/>
      <c r="ESO35" s="275"/>
      <c r="ESP35" s="141"/>
      <c r="ESQ35" s="141"/>
      <c r="ESR35" s="145"/>
      <c r="ESS35" s="275"/>
      <c r="EST35" s="141"/>
      <c r="ESU35" s="141"/>
      <c r="ESV35" s="145"/>
      <c r="ESW35" s="275"/>
      <c r="ESX35" s="141"/>
      <c r="ESY35" s="141"/>
      <c r="ESZ35" s="145"/>
      <c r="ETA35" s="275"/>
      <c r="ETB35" s="141"/>
      <c r="ETC35" s="141"/>
      <c r="ETD35" s="145"/>
      <c r="ETE35" s="275"/>
      <c r="ETF35" s="141"/>
      <c r="ETG35" s="141"/>
      <c r="ETH35" s="145"/>
      <c r="ETI35" s="275"/>
      <c r="ETJ35" s="141"/>
      <c r="ETK35" s="141"/>
      <c r="ETL35" s="145"/>
      <c r="ETM35" s="275"/>
      <c r="ETN35" s="141"/>
      <c r="ETO35" s="141"/>
      <c r="ETP35" s="145"/>
      <c r="ETQ35" s="275"/>
      <c r="ETR35" s="141"/>
      <c r="ETS35" s="141"/>
      <c r="ETT35" s="145"/>
      <c r="ETU35" s="275"/>
      <c r="ETV35" s="141"/>
      <c r="ETW35" s="141"/>
      <c r="ETX35" s="145"/>
      <c r="ETY35" s="275"/>
      <c r="ETZ35" s="141"/>
      <c r="EUA35" s="141"/>
      <c r="EUB35" s="145"/>
      <c r="EUC35" s="275"/>
      <c r="EUD35" s="141"/>
      <c r="EUE35" s="141"/>
      <c r="EUF35" s="145"/>
      <c r="EUG35" s="275"/>
      <c r="EUH35" s="141"/>
      <c r="EUI35" s="141"/>
      <c r="EUJ35" s="145"/>
      <c r="EUK35" s="275"/>
      <c r="EUL35" s="141"/>
      <c r="EUM35" s="141"/>
      <c r="EUN35" s="145"/>
      <c r="EUO35" s="275"/>
      <c r="EUP35" s="141"/>
      <c r="EUQ35" s="141"/>
      <c r="EUR35" s="145"/>
      <c r="EUS35" s="275"/>
      <c r="EUT35" s="141"/>
      <c r="EUU35" s="141"/>
      <c r="EUV35" s="145"/>
      <c r="EUW35" s="275"/>
      <c r="EUX35" s="141"/>
      <c r="EUY35" s="141"/>
      <c r="EUZ35" s="145"/>
      <c r="EVA35" s="275"/>
      <c r="EVB35" s="141"/>
      <c r="EVC35" s="141"/>
      <c r="EVD35" s="145"/>
      <c r="EVE35" s="275"/>
      <c r="EVF35" s="141"/>
      <c r="EVG35" s="141"/>
      <c r="EVH35" s="145"/>
      <c r="EVI35" s="275"/>
      <c r="EVJ35" s="141"/>
      <c r="EVK35" s="141"/>
      <c r="EVL35" s="145"/>
      <c r="EVM35" s="275"/>
      <c r="EVN35" s="141"/>
      <c r="EVO35" s="141"/>
      <c r="EVP35" s="145"/>
      <c r="EVQ35" s="275"/>
      <c r="EVR35" s="141"/>
      <c r="EVS35" s="141"/>
      <c r="EVT35" s="145"/>
      <c r="EVU35" s="275"/>
      <c r="EVV35" s="141"/>
      <c r="EVW35" s="141"/>
      <c r="EVX35" s="145"/>
      <c r="EVY35" s="275"/>
      <c r="EVZ35" s="141"/>
      <c r="EWA35" s="141"/>
      <c r="EWB35" s="145"/>
      <c r="EWC35" s="275"/>
      <c r="EWD35" s="141"/>
      <c r="EWE35" s="141"/>
      <c r="EWF35" s="145"/>
      <c r="EWG35" s="275"/>
      <c r="EWH35" s="141"/>
      <c r="EWI35" s="141"/>
      <c r="EWJ35" s="145"/>
      <c r="EWK35" s="275"/>
      <c r="EWL35" s="141"/>
      <c r="EWM35" s="141"/>
      <c r="EWN35" s="145"/>
      <c r="EWO35" s="275"/>
      <c r="EWP35" s="141"/>
      <c r="EWQ35" s="141"/>
      <c r="EWR35" s="145"/>
      <c r="EWS35" s="275"/>
      <c r="EWT35" s="141"/>
      <c r="EWU35" s="141"/>
      <c r="EWV35" s="145"/>
      <c r="EWW35" s="275"/>
      <c r="EWX35" s="141"/>
      <c r="EWY35" s="141"/>
      <c r="EWZ35" s="145"/>
      <c r="EXA35" s="275"/>
      <c r="EXB35" s="141"/>
      <c r="EXC35" s="141"/>
      <c r="EXD35" s="145"/>
      <c r="EXE35" s="275"/>
      <c r="EXF35" s="141"/>
      <c r="EXG35" s="141"/>
      <c r="EXH35" s="145"/>
      <c r="EXI35" s="275"/>
      <c r="EXJ35" s="141"/>
      <c r="EXK35" s="141"/>
      <c r="EXL35" s="145"/>
      <c r="EXM35" s="275"/>
      <c r="EXN35" s="141"/>
      <c r="EXO35" s="141"/>
      <c r="EXP35" s="145"/>
      <c r="EXQ35" s="275"/>
      <c r="EXR35" s="141"/>
      <c r="EXS35" s="141"/>
      <c r="EXT35" s="145"/>
      <c r="EXU35" s="275"/>
      <c r="EXV35" s="141"/>
      <c r="EXW35" s="141"/>
      <c r="EXX35" s="145"/>
      <c r="EXY35" s="275"/>
      <c r="EXZ35" s="141"/>
      <c r="EYA35" s="141"/>
      <c r="EYB35" s="145"/>
      <c r="EYC35" s="275"/>
      <c r="EYD35" s="141"/>
      <c r="EYE35" s="141"/>
      <c r="EYF35" s="145"/>
      <c r="EYG35" s="275"/>
      <c r="EYH35" s="141"/>
      <c r="EYI35" s="141"/>
      <c r="EYJ35" s="145"/>
      <c r="EYK35" s="275"/>
      <c r="EYL35" s="141"/>
      <c r="EYM35" s="141"/>
      <c r="EYN35" s="145"/>
      <c r="EYO35" s="275"/>
      <c r="EYP35" s="141"/>
      <c r="EYQ35" s="141"/>
      <c r="EYR35" s="145"/>
      <c r="EYS35" s="275"/>
      <c r="EYT35" s="141"/>
      <c r="EYU35" s="141"/>
      <c r="EYV35" s="145"/>
      <c r="EYW35" s="275"/>
      <c r="EYX35" s="141"/>
      <c r="EYY35" s="141"/>
      <c r="EYZ35" s="145"/>
      <c r="EZA35" s="275"/>
      <c r="EZB35" s="141"/>
      <c r="EZC35" s="141"/>
      <c r="EZD35" s="145"/>
      <c r="EZE35" s="275"/>
      <c r="EZF35" s="141"/>
      <c r="EZG35" s="141"/>
      <c r="EZH35" s="145"/>
      <c r="EZI35" s="275"/>
      <c r="EZJ35" s="141"/>
      <c r="EZK35" s="141"/>
      <c r="EZL35" s="145"/>
      <c r="EZM35" s="275"/>
      <c r="EZN35" s="141"/>
      <c r="EZO35" s="141"/>
      <c r="EZP35" s="145"/>
      <c r="EZQ35" s="275"/>
      <c r="EZR35" s="141"/>
      <c r="EZS35" s="141"/>
      <c r="EZT35" s="145"/>
      <c r="EZU35" s="275"/>
      <c r="EZV35" s="141"/>
      <c r="EZW35" s="141"/>
      <c r="EZX35" s="145"/>
      <c r="EZY35" s="275"/>
      <c r="EZZ35" s="141"/>
      <c r="FAA35" s="141"/>
      <c r="FAB35" s="145"/>
      <c r="FAC35" s="275"/>
      <c r="FAD35" s="141"/>
      <c r="FAE35" s="141"/>
      <c r="FAF35" s="145"/>
      <c r="FAG35" s="275"/>
      <c r="FAH35" s="141"/>
      <c r="FAI35" s="141"/>
      <c r="FAJ35" s="145"/>
      <c r="FAK35" s="275"/>
      <c r="FAL35" s="141"/>
      <c r="FAM35" s="141"/>
      <c r="FAN35" s="145"/>
      <c r="FAO35" s="275"/>
      <c r="FAP35" s="141"/>
      <c r="FAQ35" s="141"/>
      <c r="FAR35" s="145"/>
      <c r="FAS35" s="275"/>
      <c r="FAT35" s="141"/>
      <c r="FAU35" s="141"/>
      <c r="FAV35" s="145"/>
      <c r="FAW35" s="275"/>
      <c r="FAX35" s="141"/>
      <c r="FAY35" s="141"/>
      <c r="FAZ35" s="145"/>
      <c r="FBA35" s="275"/>
      <c r="FBB35" s="141"/>
      <c r="FBC35" s="141"/>
      <c r="FBD35" s="145"/>
      <c r="FBE35" s="275"/>
      <c r="FBF35" s="141"/>
      <c r="FBG35" s="141"/>
      <c r="FBH35" s="145"/>
      <c r="FBI35" s="275"/>
      <c r="FBJ35" s="141"/>
      <c r="FBK35" s="141"/>
      <c r="FBL35" s="145"/>
      <c r="FBM35" s="275"/>
      <c r="FBN35" s="141"/>
      <c r="FBO35" s="141"/>
      <c r="FBP35" s="145"/>
      <c r="FBQ35" s="275"/>
      <c r="FBR35" s="141"/>
      <c r="FBS35" s="141"/>
      <c r="FBT35" s="145"/>
      <c r="FBU35" s="275"/>
      <c r="FBV35" s="141"/>
      <c r="FBW35" s="141"/>
      <c r="FBX35" s="145"/>
      <c r="FBY35" s="275"/>
      <c r="FBZ35" s="141"/>
      <c r="FCA35" s="141"/>
      <c r="FCB35" s="145"/>
      <c r="FCC35" s="275"/>
      <c r="FCD35" s="141"/>
      <c r="FCE35" s="141"/>
      <c r="FCF35" s="145"/>
      <c r="FCG35" s="275"/>
      <c r="FCH35" s="141"/>
      <c r="FCI35" s="141"/>
      <c r="FCJ35" s="145"/>
      <c r="FCK35" s="275"/>
      <c r="FCL35" s="141"/>
      <c r="FCM35" s="141"/>
      <c r="FCN35" s="145"/>
      <c r="FCO35" s="275"/>
      <c r="FCP35" s="141"/>
      <c r="FCQ35" s="141"/>
      <c r="FCR35" s="145"/>
      <c r="FCS35" s="275"/>
      <c r="FCT35" s="141"/>
      <c r="FCU35" s="141"/>
      <c r="FCV35" s="145"/>
      <c r="FCW35" s="275"/>
      <c r="FCX35" s="141"/>
      <c r="FCY35" s="141"/>
      <c r="FCZ35" s="145"/>
      <c r="FDA35" s="275"/>
      <c r="FDB35" s="141"/>
      <c r="FDC35" s="141"/>
      <c r="FDD35" s="145"/>
      <c r="FDE35" s="275"/>
      <c r="FDF35" s="141"/>
      <c r="FDG35" s="141"/>
      <c r="FDH35" s="145"/>
      <c r="FDI35" s="275"/>
      <c r="FDJ35" s="141"/>
      <c r="FDK35" s="141"/>
      <c r="FDL35" s="145"/>
      <c r="FDM35" s="275"/>
      <c r="FDN35" s="141"/>
      <c r="FDO35" s="141"/>
      <c r="FDP35" s="145"/>
      <c r="FDQ35" s="275"/>
      <c r="FDR35" s="141"/>
      <c r="FDS35" s="141"/>
      <c r="FDT35" s="145"/>
      <c r="FDU35" s="275"/>
      <c r="FDV35" s="141"/>
      <c r="FDW35" s="141"/>
      <c r="FDX35" s="145"/>
      <c r="FDY35" s="275"/>
      <c r="FDZ35" s="141"/>
      <c r="FEA35" s="141"/>
      <c r="FEB35" s="145"/>
      <c r="FEC35" s="275"/>
      <c r="FED35" s="141"/>
      <c r="FEE35" s="141"/>
      <c r="FEF35" s="145"/>
      <c r="FEG35" s="275"/>
      <c r="FEH35" s="141"/>
      <c r="FEI35" s="141"/>
      <c r="FEJ35" s="145"/>
      <c r="FEK35" s="275"/>
      <c r="FEL35" s="141"/>
      <c r="FEM35" s="141"/>
      <c r="FEN35" s="145"/>
      <c r="FEO35" s="275"/>
      <c r="FEP35" s="141"/>
      <c r="FEQ35" s="141"/>
      <c r="FER35" s="145"/>
      <c r="FES35" s="275"/>
      <c r="FET35" s="141"/>
      <c r="FEU35" s="141"/>
      <c r="FEV35" s="145"/>
      <c r="FEW35" s="275"/>
      <c r="FEX35" s="141"/>
      <c r="FEY35" s="141"/>
      <c r="FEZ35" s="145"/>
      <c r="FFA35" s="275"/>
      <c r="FFB35" s="141"/>
      <c r="FFC35" s="141"/>
      <c r="FFD35" s="145"/>
      <c r="FFE35" s="275"/>
      <c r="FFF35" s="141"/>
      <c r="FFG35" s="141"/>
      <c r="FFH35" s="145"/>
      <c r="FFI35" s="275"/>
      <c r="FFJ35" s="141"/>
      <c r="FFK35" s="141"/>
      <c r="FFL35" s="145"/>
      <c r="FFM35" s="275"/>
      <c r="FFN35" s="141"/>
      <c r="FFO35" s="141"/>
      <c r="FFP35" s="145"/>
      <c r="FFQ35" s="275"/>
      <c r="FFR35" s="141"/>
      <c r="FFS35" s="141"/>
      <c r="FFT35" s="145"/>
      <c r="FFU35" s="275"/>
      <c r="FFV35" s="141"/>
      <c r="FFW35" s="141"/>
      <c r="FFX35" s="145"/>
      <c r="FFY35" s="275"/>
      <c r="FFZ35" s="141"/>
      <c r="FGA35" s="141"/>
      <c r="FGB35" s="145"/>
      <c r="FGC35" s="275"/>
      <c r="FGD35" s="141"/>
      <c r="FGE35" s="141"/>
      <c r="FGF35" s="145"/>
      <c r="FGG35" s="275"/>
      <c r="FGH35" s="141"/>
      <c r="FGI35" s="141"/>
      <c r="FGJ35" s="145"/>
      <c r="FGK35" s="275"/>
      <c r="FGL35" s="141"/>
      <c r="FGM35" s="141"/>
      <c r="FGN35" s="145"/>
      <c r="FGO35" s="275"/>
      <c r="FGP35" s="141"/>
      <c r="FGQ35" s="141"/>
      <c r="FGR35" s="145"/>
      <c r="FGS35" s="275"/>
      <c r="FGT35" s="141"/>
      <c r="FGU35" s="141"/>
      <c r="FGV35" s="145"/>
      <c r="FGW35" s="275"/>
      <c r="FGX35" s="141"/>
      <c r="FGY35" s="141"/>
      <c r="FGZ35" s="145"/>
      <c r="FHA35" s="275"/>
      <c r="FHB35" s="141"/>
      <c r="FHC35" s="141"/>
      <c r="FHD35" s="145"/>
      <c r="FHE35" s="275"/>
      <c r="FHF35" s="141"/>
      <c r="FHG35" s="141"/>
      <c r="FHH35" s="145"/>
      <c r="FHI35" s="275"/>
      <c r="FHJ35" s="141"/>
      <c r="FHK35" s="141"/>
      <c r="FHL35" s="145"/>
      <c r="FHM35" s="275"/>
      <c r="FHN35" s="141"/>
      <c r="FHO35" s="141"/>
      <c r="FHP35" s="145"/>
      <c r="FHQ35" s="275"/>
      <c r="FHR35" s="141"/>
      <c r="FHS35" s="141"/>
      <c r="FHT35" s="145"/>
      <c r="FHU35" s="275"/>
      <c r="FHV35" s="141"/>
      <c r="FHW35" s="141"/>
      <c r="FHX35" s="145"/>
      <c r="FHY35" s="275"/>
      <c r="FHZ35" s="141"/>
      <c r="FIA35" s="141"/>
      <c r="FIB35" s="145"/>
      <c r="FIC35" s="275"/>
      <c r="FID35" s="141"/>
      <c r="FIE35" s="141"/>
      <c r="FIF35" s="145"/>
      <c r="FIG35" s="275"/>
      <c r="FIH35" s="141"/>
      <c r="FII35" s="141"/>
      <c r="FIJ35" s="145"/>
      <c r="FIK35" s="275"/>
      <c r="FIL35" s="141"/>
      <c r="FIM35" s="141"/>
      <c r="FIN35" s="145"/>
      <c r="FIO35" s="275"/>
      <c r="FIP35" s="141"/>
      <c r="FIQ35" s="141"/>
      <c r="FIR35" s="145"/>
      <c r="FIS35" s="275"/>
      <c r="FIT35" s="141"/>
      <c r="FIU35" s="141"/>
      <c r="FIV35" s="145"/>
      <c r="FIW35" s="275"/>
      <c r="FIX35" s="141"/>
      <c r="FIY35" s="141"/>
      <c r="FIZ35" s="145"/>
      <c r="FJA35" s="275"/>
      <c r="FJB35" s="141"/>
      <c r="FJC35" s="141"/>
      <c r="FJD35" s="145"/>
      <c r="FJE35" s="275"/>
      <c r="FJF35" s="141"/>
      <c r="FJG35" s="141"/>
      <c r="FJH35" s="145"/>
      <c r="FJI35" s="275"/>
      <c r="FJJ35" s="141"/>
      <c r="FJK35" s="141"/>
      <c r="FJL35" s="145"/>
      <c r="FJM35" s="275"/>
      <c r="FJN35" s="141"/>
      <c r="FJO35" s="141"/>
      <c r="FJP35" s="145"/>
      <c r="FJQ35" s="275"/>
      <c r="FJR35" s="141"/>
      <c r="FJS35" s="141"/>
      <c r="FJT35" s="145"/>
      <c r="FJU35" s="275"/>
      <c r="FJV35" s="141"/>
      <c r="FJW35" s="141"/>
      <c r="FJX35" s="145"/>
      <c r="FJY35" s="275"/>
      <c r="FJZ35" s="141"/>
      <c r="FKA35" s="141"/>
      <c r="FKB35" s="145"/>
      <c r="FKC35" s="275"/>
      <c r="FKD35" s="141"/>
      <c r="FKE35" s="141"/>
      <c r="FKF35" s="145"/>
      <c r="FKG35" s="275"/>
      <c r="FKH35" s="141"/>
      <c r="FKI35" s="141"/>
      <c r="FKJ35" s="145"/>
      <c r="FKK35" s="275"/>
      <c r="FKL35" s="141"/>
      <c r="FKM35" s="141"/>
      <c r="FKN35" s="145"/>
      <c r="FKO35" s="275"/>
      <c r="FKP35" s="141"/>
      <c r="FKQ35" s="141"/>
      <c r="FKR35" s="145"/>
      <c r="FKS35" s="275"/>
      <c r="FKT35" s="141"/>
      <c r="FKU35" s="141"/>
      <c r="FKV35" s="145"/>
      <c r="FKW35" s="275"/>
      <c r="FKX35" s="141"/>
      <c r="FKY35" s="141"/>
      <c r="FKZ35" s="145"/>
      <c r="FLA35" s="275"/>
      <c r="FLB35" s="141"/>
      <c r="FLC35" s="141"/>
      <c r="FLD35" s="145"/>
      <c r="FLE35" s="275"/>
      <c r="FLF35" s="141"/>
      <c r="FLG35" s="141"/>
      <c r="FLH35" s="145"/>
      <c r="FLI35" s="275"/>
      <c r="FLJ35" s="141"/>
      <c r="FLK35" s="141"/>
      <c r="FLL35" s="145"/>
      <c r="FLM35" s="275"/>
      <c r="FLN35" s="141"/>
      <c r="FLO35" s="141"/>
      <c r="FLP35" s="145"/>
      <c r="FLQ35" s="275"/>
      <c r="FLR35" s="141"/>
      <c r="FLS35" s="141"/>
      <c r="FLT35" s="145"/>
      <c r="FLU35" s="275"/>
      <c r="FLV35" s="141"/>
      <c r="FLW35" s="141"/>
      <c r="FLX35" s="145"/>
      <c r="FLY35" s="275"/>
      <c r="FLZ35" s="141"/>
      <c r="FMA35" s="141"/>
      <c r="FMB35" s="145"/>
      <c r="FMC35" s="275"/>
      <c r="FMD35" s="141"/>
      <c r="FME35" s="141"/>
      <c r="FMF35" s="145"/>
      <c r="FMG35" s="275"/>
      <c r="FMH35" s="141"/>
      <c r="FMI35" s="141"/>
      <c r="FMJ35" s="145"/>
      <c r="FMK35" s="275"/>
      <c r="FML35" s="141"/>
      <c r="FMM35" s="141"/>
      <c r="FMN35" s="145"/>
      <c r="FMO35" s="275"/>
      <c r="FMP35" s="141"/>
      <c r="FMQ35" s="141"/>
      <c r="FMR35" s="145"/>
      <c r="FMS35" s="275"/>
      <c r="FMT35" s="141"/>
      <c r="FMU35" s="141"/>
      <c r="FMV35" s="145"/>
      <c r="FMW35" s="275"/>
      <c r="FMX35" s="141"/>
      <c r="FMY35" s="141"/>
      <c r="FMZ35" s="145"/>
      <c r="FNA35" s="275"/>
      <c r="FNB35" s="141"/>
      <c r="FNC35" s="141"/>
      <c r="FND35" s="145"/>
      <c r="FNE35" s="275"/>
      <c r="FNF35" s="141"/>
      <c r="FNG35" s="141"/>
      <c r="FNH35" s="145"/>
      <c r="FNI35" s="275"/>
      <c r="FNJ35" s="141"/>
      <c r="FNK35" s="141"/>
      <c r="FNL35" s="145"/>
      <c r="FNM35" s="275"/>
      <c r="FNN35" s="141"/>
      <c r="FNO35" s="141"/>
      <c r="FNP35" s="145"/>
      <c r="FNQ35" s="275"/>
      <c r="FNR35" s="141"/>
      <c r="FNS35" s="141"/>
      <c r="FNT35" s="145"/>
      <c r="FNU35" s="275"/>
      <c r="FNV35" s="141"/>
      <c r="FNW35" s="141"/>
      <c r="FNX35" s="145"/>
      <c r="FNY35" s="275"/>
      <c r="FNZ35" s="141"/>
      <c r="FOA35" s="141"/>
      <c r="FOB35" s="145"/>
      <c r="FOC35" s="275"/>
      <c r="FOD35" s="141"/>
      <c r="FOE35" s="141"/>
      <c r="FOF35" s="145"/>
      <c r="FOG35" s="275"/>
      <c r="FOH35" s="141"/>
      <c r="FOI35" s="141"/>
      <c r="FOJ35" s="145"/>
      <c r="FOK35" s="275"/>
      <c r="FOL35" s="141"/>
      <c r="FOM35" s="141"/>
      <c r="FON35" s="145"/>
      <c r="FOO35" s="275"/>
      <c r="FOP35" s="141"/>
      <c r="FOQ35" s="141"/>
      <c r="FOR35" s="145"/>
      <c r="FOS35" s="275"/>
      <c r="FOT35" s="141"/>
      <c r="FOU35" s="141"/>
      <c r="FOV35" s="145"/>
      <c r="FOW35" s="275"/>
      <c r="FOX35" s="141"/>
      <c r="FOY35" s="141"/>
      <c r="FOZ35" s="145"/>
      <c r="FPA35" s="275"/>
      <c r="FPB35" s="141"/>
      <c r="FPC35" s="141"/>
      <c r="FPD35" s="145"/>
      <c r="FPE35" s="275"/>
      <c r="FPF35" s="141"/>
      <c r="FPG35" s="141"/>
      <c r="FPH35" s="145"/>
      <c r="FPI35" s="275"/>
      <c r="FPJ35" s="141"/>
      <c r="FPK35" s="141"/>
      <c r="FPL35" s="145"/>
      <c r="FPM35" s="275"/>
      <c r="FPN35" s="141"/>
      <c r="FPO35" s="141"/>
      <c r="FPP35" s="145"/>
      <c r="FPQ35" s="275"/>
      <c r="FPR35" s="141"/>
      <c r="FPS35" s="141"/>
      <c r="FPT35" s="145"/>
      <c r="FPU35" s="275"/>
      <c r="FPV35" s="141"/>
      <c r="FPW35" s="141"/>
      <c r="FPX35" s="145"/>
      <c r="FPY35" s="275"/>
      <c r="FPZ35" s="141"/>
      <c r="FQA35" s="141"/>
      <c r="FQB35" s="145"/>
      <c r="FQC35" s="275"/>
      <c r="FQD35" s="141"/>
      <c r="FQE35" s="141"/>
      <c r="FQF35" s="145"/>
      <c r="FQG35" s="275"/>
      <c r="FQH35" s="141"/>
      <c r="FQI35" s="141"/>
      <c r="FQJ35" s="145"/>
      <c r="FQK35" s="275"/>
      <c r="FQL35" s="141"/>
      <c r="FQM35" s="141"/>
      <c r="FQN35" s="145"/>
      <c r="FQO35" s="275"/>
      <c r="FQP35" s="141"/>
      <c r="FQQ35" s="141"/>
      <c r="FQR35" s="145"/>
      <c r="FQS35" s="275"/>
      <c r="FQT35" s="141"/>
      <c r="FQU35" s="141"/>
      <c r="FQV35" s="145"/>
      <c r="FQW35" s="275"/>
      <c r="FQX35" s="141"/>
      <c r="FQY35" s="141"/>
      <c r="FQZ35" s="145"/>
      <c r="FRA35" s="275"/>
      <c r="FRB35" s="141"/>
      <c r="FRC35" s="141"/>
      <c r="FRD35" s="145"/>
      <c r="FRE35" s="275"/>
      <c r="FRF35" s="141"/>
      <c r="FRG35" s="141"/>
      <c r="FRH35" s="145"/>
      <c r="FRI35" s="275"/>
      <c r="FRJ35" s="141"/>
      <c r="FRK35" s="141"/>
      <c r="FRL35" s="145"/>
      <c r="FRM35" s="275"/>
      <c r="FRN35" s="141"/>
      <c r="FRO35" s="141"/>
      <c r="FRP35" s="145"/>
      <c r="FRQ35" s="275"/>
      <c r="FRR35" s="141"/>
      <c r="FRS35" s="141"/>
      <c r="FRT35" s="145"/>
      <c r="FRU35" s="275"/>
      <c r="FRV35" s="141"/>
      <c r="FRW35" s="141"/>
      <c r="FRX35" s="145"/>
      <c r="FRY35" s="275"/>
      <c r="FRZ35" s="141"/>
      <c r="FSA35" s="141"/>
      <c r="FSB35" s="145"/>
      <c r="FSC35" s="275"/>
      <c r="FSD35" s="141"/>
      <c r="FSE35" s="141"/>
      <c r="FSF35" s="145"/>
      <c r="FSG35" s="275"/>
      <c r="FSH35" s="141"/>
      <c r="FSI35" s="141"/>
      <c r="FSJ35" s="145"/>
      <c r="FSK35" s="275"/>
      <c r="FSL35" s="141"/>
      <c r="FSM35" s="141"/>
      <c r="FSN35" s="145"/>
      <c r="FSO35" s="275"/>
      <c r="FSP35" s="141"/>
      <c r="FSQ35" s="141"/>
      <c r="FSR35" s="145"/>
      <c r="FSS35" s="275"/>
      <c r="FST35" s="141"/>
      <c r="FSU35" s="141"/>
      <c r="FSV35" s="145"/>
      <c r="FSW35" s="275"/>
      <c r="FSX35" s="141"/>
      <c r="FSY35" s="141"/>
      <c r="FSZ35" s="145"/>
      <c r="FTA35" s="275"/>
      <c r="FTB35" s="141"/>
      <c r="FTC35" s="141"/>
      <c r="FTD35" s="145"/>
      <c r="FTE35" s="275"/>
      <c r="FTF35" s="141"/>
      <c r="FTG35" s="141"/>
      <c r="FTH35" s="145"/>
      <c r="FTI35" s="275"/>
      <c r="FTJ35" s="141"/>
      <c r="FTK35" s="141"/>
      <c r="FTL35" s="145"/>
      <c r="FTM35" s="275"/>
      <c r="FTN35" s="141"/>
      <c r="FTO35" s="141"/>
      <c r="FTP35" s="145"/>
      <c r="FTQ35" s="275"/>
      <c r="FTR35" s="141"/>
      <c r="FTS35" s="141"/>
      <c r="FTT35" s="145"/>
      <c r="FTU35" s="275"/>
      <c r="FTV35" s="141"/>
      <c r="FTW35" s="141"/>
      <c r="FTX35" s="145"/>
      <c r="FTY35" s="275"/>
      <c r="FTZ35" s="141"/>
      <c r="FUA35" s="141"/>
      <c r="FUB35" s="145"/>
      <c r="FUC35" s="275"/>
      <c r="FUD35" s="141"/>
      <c r="FUE35" s="141"/>
      <c r="FUF35" s="145"/>
      <c r="FUG35" s="275"/>
      <c r="FUH35" s="141"/>
      <c r="FUI35" s="141"/>
      <c r="FUJ35" s="145"/>
      <c r="FUK35" s="275"/>
      <c r="FUL35" s="141"/>
      <c r="FUM35" s="141"/>
      <c r="FUN35" s="145"/>
      <c r="FUO35" s="275"/>
      <c r="FUP35" s="141"/>
      <c r="FUQ35" s="141"/>
      <c r="FUR35" s="145"/>
      <c r="FUS35" s="275"/>
      <c r="FUT35" s="141"/>
      <c r="FUU35" s="141"/>
      <c r="FUV35" s="145"/>
      <c r="FUW35" s="275"/>
      <c r="FUX35" s="141"/>
      <c r="FUY35" s="141"/>
      <c r="FUZ35" s="145"/>
      <c r="FVA35" s="275"/>
      <c r="FVB35" s="141"/>
      <c r="FVC35" s="141"/>
      <c r="FVD35" s="145"/>
      <c r="FVE35" s="275"/>
      <c r="FVF35" s="141"/>
      <c r="FVG35" s="141"/>
      <c r="FVH35" s="145"/>
      <c r="FVI35" s="275"/>
      <c r="FVJ35" s="141"/>
      <c r="FVK35" s="141"/>
      <c r="FVL35" s="145"/>
      <c r="FVM35" s="275"/>
      <c r="FVN35" s="141"/>
      <c r="FVO35" s="141"/>
      <c r="FVP35" s="145"/>
      <c r="FVQ35" s="275"/>
      <c r="FVR35" s="141"/>
      <c r="FVS35" s="141"/>
      <c r="FVT35" s="145"/>
      <c r="FVU35" s="275"/>
      <c r="FVV35" s="141"/>
      <c r="FVW35" s="141"/>
      <c r="FVX35" s="145"/>
      <c r="FVY35" s="275"/>
      <c r="FVZ35" s="141"/>
      <c r="FWA35" s="141"/>
      <c r="FWB35" s="145"/>
      <c r="FWC35" s="275"/>
      <c r="FWD35" s="141"/>
      <c r="FWE35" s="141"/>
      <c r="FWF35" s="145"/>
      <c r="FWG35" s="275"/>
      <c r="FWH35" s="141"/>
      <c r="FWI35" s="141"/>
      <c r="FWJ35" s="145"/>
      <c r="FWK35" s="275"/>
      <c r="FWL35" s="141"/>
      <c r="FWM35" s="141"/>
      <c r="FWN35" s="145"/>
      <c r="FWO35" s="275"/>
      <c r="FWP35" s="141"/>
      <c r="FWQ35" s="141"/>
      <c r="FWR35" s="145"/>
      <c r="FWS35" s="275"/>
      <c r="FWT35" s="141"/>
      <c r="FWU35" s="141"/>
      <c r="FWV35" s="145"/>
      <c r="FWW35" s="275"/>
      <c r="FWX35" s="141"/>
      <c r="FWY35" s="141"/>
      <c r="FWZ35" s="145"/>
      <c r="FXA35" s="275"/>
      <c r="FXB35" s="141"/>
      <c r="FXC35" s="141"/>
      <c r="FXD35" s="145"/>
      <c r="FXE35" s="275"/>
      <c r="FXF35" s="141"/>
      <c r="FXG35" s="141"/>
      <c r="FXH35" s="145"/>
      <c r="FXI35" s="275"/>
      <c r="FXJ35" s="141"/>
      <c r="FXK35" s="141"/>
      <c r="FXL35" s="145"/>
      <c r="FXM35" s="275"/>
      <c r="FXN35" s="141"/>
      <c r="FXO35" s="141"/>
      <c r="FXP35" s="145"/>
      <c r="FXQ35" s="275"/>
      <c r="FXR35" s="141"/>
      <c r="FXS35" s="141"/>
      <c r="FXT35" s="145"/>
      <c r="FXU35" s="275"/>
      <c r="FXV35" s="141"/>
      <c r="FXW35" s="141"/>
      <c r="FXX35" s="145"/>
      <c r="FXY35" s="275"/>
      <c r="FXZ35" s="141"/>
      <c r="FYA35" s="141"/>
      <c r="FYB35" s="145"/>
      <c r="FYC35" s="275"/>
      <c r="FYD35" s="141"/>
      <c r="FYE35" s="141"/>
      <c r="FYF35" s="145"/>
      <c r="FYG35" s="275"/>
      <c r="FYH35" s="141"/>
      <c r="FYI35" s="141"/>
      <c r="FYJ35" s="145"/>
      <c r="FYK35" s="275"/>
      <c r="FYL35" s="141"/>
      <c r="FYM35" s="141"/>
      <c r="FYN35" s="145"/>
      <c r="FYO35" s="275"/>
      <c r="FYP35" s="141"/>
      <c r="FYQ35" s="141"/>
      <c r="FYR35" s="145"/>
      <c r="FYS35" s="275"/>
      <c r="FYT35" s="141"/>
      <c r="FYU35" s="141"/>
      <c r="FYV35" s="145"/>
      <c r="FYW35" s="275"/>
      <c r="FYX35" s="141"/>
      <c r="FYY35" s="141"/>
      <c r="FYZ35" s="145"/>
      <c r="FZA35" s="275"/>
      <c r="FZB35" s="141"/>
      <c r="FZC35" s="141"/>
      <c r="FZD35" s="145"/>
      <c r="FZE35" s="275"/>
      <c r="FZF35" s="141"/>
      <c r="FZG35" s="141"/>
      <c r="FZH35" s="145"/>
      <c r="FZI35" s="275"/>
      <c r="FZJ35" s="141"/>
      <c r="FZK35" s="141"/>
      <c r="FZL35" s="145"/>
      <c r="FZM35" s="275"/>
      <c r="FZN35" s="141"/>
      <c r="FZO35" s="141"/>
      <c r="FZP35" s="145"/>
      <c r="FZQ35" s="275"/>
      <c r="FZR35" s="141"/>
      <c r="FZS35" s="141"/>
      <c r="FZT35" s="145"/>
      <c r="FZU35" s="275"/>
      <c r="FZV35" s="141"/>
      <c r="FZW35" s="141"/>
      <c r="FZX35" s="145"/>
      <c r="FZY35" s="275"/>
      <c r="FZZ35" s="141"/>
      <c r="GAA35" s="141"/>
      <c r="GAB35" s="145"/>
      <c r="GAC35" s="275"/>
      <c r="GAD35" s="141"/>
      <c r="GAE35" s="141"/>
      <c r="GAF35" s="145"/>
      <c r="GAG35" s="275"/>
      <c r="GAH35" s="141"/>
      <c r="GAI35" s="141"/>
      <c r="GAJ35" s="145"/>
      <c r="GAK35" s="275"/>
      <c r="GAL35" s="141"/>
      <c r="GAM35" s="141"/>
      <c r="GAN35" s="145"/>
      <c r="GAO35" s="275"/>
      <c r="GAP35" s="141"/>
      <c r="GAQ35" s="141"/>
      <c r="GAR35" s="145"/>
      <c r="GAS35" s="275"/>
      <c r="GAT35" s="141"/>
      <c r="GAU35" s="141"/>
      <c r="GAV35" s="145"/>
      <c r="GAW35" s="275"/>
      <c r="GAX35" s="141"/>
      <c r="GAY35" s="141"/>
      <c r="GAZ35" s="145"/>
      <c r="GBA35" s="275"/>
      <c r="GBB35" s="141"/>
      <c r="GBC35" s="141"/>
      <c r="GBD35" s="145"/>
      <c r="GBE35" s="275"/>
      <c r="GBF35" s="141"/>
      <c r="GBG35" s="141"/>
      <c r="GBH35" s="145"/>
      <c r="GBI35" s="275"/>
      <c r="GBJ35" s="141"/>
      <c r="GBK35" s="141"/>
      <c r="GBL35" s="145"/>
      <c r="GBM35" s="275"/>
      <c r="GBN35" s="141"/>
      <c r="GBO35" s="141"/>
      <c r="GBP35" s="145"/>
      <c r="GBQ35" s="275"/>
      <c r="GBR35" s="141"/>
      <c r="GBS35" s="141"/>
      <c r="GBT35" s="145"/>
      <c r="GBU35" s="275"/>
      <c r="GBV35" s="141"/>
      <c r="GBW35" s="141"/>
      <c r="GBX35" s="145"/>
      <c r="GBY35" s="275"/>
      <c r="GBZ35" s="141"/>
      <c r="GCA35" s="141"/>
      <c r="GCB35" s="145"/>
      <c r="GCC35" s="275"/>
      <c r="GCD35" s="141"/>
      <c r="GCE35" s="141"/>
      <c r="GCF35" s="145"/>
      <c r="GCG35" s="275"/>
      <c r="GCH35" s="141"/>
      <c r="GCI35" s="141"/>
      <c r="GCJ35" s="145"/>
      <c r="GCK35" s="275"/>
      <c r="GCL35" s="141"/>
      <c r="GCM35" s="141"/>
      <c r="GCN35" s="145"/>
      <c r="GCO35" s="275"/>
      <c r="GCP35" s="141"/>
      <c r="GCQ35" s="141"/>
      <c r="GCR35" s="145"/>
      <c r="GCS35" s="275"/>
      <c r="GCT35" s="141"/>
      <c r="GCU35" s="141"/>
      <c r="GCV35" s="145"/>
      <c r="GCW35" s="275"/>
      <c r="GCX35" s="141"/>
      <c r="GCY35" s="141"/>
      <c r="GCZ35" s="145"/>
      <c r="GDA35" s="275"/>
      <c r="GDB35" s="141"/>
      <c r="GDC35" s="141"/>
      <c r="GDD35" s="145"/>
      <c r="GDE35" s="275"/>
      <c r="GDF35" s="141"/>
      <c r="GDG35" s="141"/>
      <c r="GDH35" s="145"/>
      <c r="GDI35" s="275"/>
      <c r="GDJ35" s="141"/>
      <c r="GDK35" s="141"/>
      <c r="GDL35" s="145"/>
      <c r="GDM35" s="275"/>
      <c r="GDN35" s="141"/>
      <c r="GDO35" s="141"/>
      <c r="GDP35" s="145"/>
      <c r="GDQ35" s="275"/>
      <c r="GDR35" s="141"/>
      <c r="GDS35" s="141"/>
      <c r="GDT35" s="145"/>
      <c r="GDU35" s="275"/>
      <c r="GDV35" s="141"/>
      <c r="GDW35" s="141"/>
      <c r="GDX35" s="145"/>
      <c r="GDY35" s="275"/>
      <c r="GDZ35" s="141"/>
      <c r="GEA35" s="141"/>
      <c r="GEB35" s="145"/>
      <c r="GEC35" s="275"/>
      <c r="GED35" s="141"/>
      <c r="GEE35" s="141"/>
      <c r="GEF35" s="145"/>
      <c r="GEG35" s="275"/>
      <c r="GEH35" s="141"/>
      <c r="GEI35" s="141"/>
      <c r="GEJ35" s="145"/>
      <c r="GEK35" s="275"/>
      <c r="GEL35" s="141"/>
      <c r="GEM35" s="141"/>
      <c r="GEN35" s="145"/>
      <c r="GEO35" s="275"/>
      <c r="GEP35" s="141"/>
      <c r="GEQ35" s="141"/>
      <c r="GER35" s="145"/>
      <c r="GES35" s="275"/>
      <c r="GET35" s="141"/>
      <c r="GEU35" s="141"/>
      <c r="GEV35" s="145"/>
      <c r="GEW35" s="275"/>
      <c r="GEX35" s="141"/>
      <c r="GEY35" s="141"/>
      <c r="GEZ35" s="145"/>
      <c r="GFA35" s="275"/>
      <c r="GFB35" s="141"/>
      <c r="GFC35" s="141"/>
      <c r="GFD35" s="145"/>
      <c r="GFE35" s="275"/>
      <c r="GFF35" s="141"/>
      <c r="GFG35" s="141"/>
      <c r="GFH35" s="145"/>
      <c r="GFI35" s="275"/>
      <c r="GFJ35" s="141"/>
      <c r="GFK35" s="141"/>
      <c r="GFL35" s="145"/>
      <c r="GFM35" s="275"/>
      <c r="GFN35" s="141"/>
      <c r="GFO35" s="141"/>
      <c r="GFP35" s="145"/>
      <c r="GFQ35" s="275"/>
      <c r="GFR35" s="141"/>
      <c r="GFS35" s="141"/>
      <c r="GFT35" s="145"/>
      <c r="GFU35" s="275"/>
      <c r="GFV35" s="141"/>
      <c r="GFW35" s="141"/>
      <c r="GFX35" s="145"/>
      <c r="GFY35" s="275"/>
      <c r="GFZ35" s="141"/>
      <c r="GGA35" s="141"/>
      <c r="GGB35" s="145"/>
      <c r="GGC35" s="275"/>
      <c r="GGD35" s="141"/>
      <c r="GGE35" s="141"/>
      <c r="GGF35" s="145"/>
      <c r="GGG35" s="275"/>
      <c r="GGH35" s="141"/>
      <c r="GGI35" s="141"/>
      <c r="GGJ35" s="145"/>
      <c r="GGK35" s="275"/>
      <c r="GGL35" s="141"/>
      <c r="GGM35" s="141"/>
      <c r="GGN35" s="145"/>
      <c r="GGO35" s="275"/>
      <c r="GGP35" s="141"/>
      <c r="GGQ35" s="141"/>
      <c r="GGR35" s="145"/>
      <c r="GGS35" s="275"/>
      <c r="GGT35" s="141"/>
      <c r="GGU35" s="141"/>
      <c r="GGV35" s="145"/>
      <c r="GGW35" s="275"/>
      <c r="GGX35" s="141"/>
      <c r="GGY35" s="141"/>
      <c r="GGZ35" s="145"/>
      <c r="GHA35" s="275"/>
      <c r="GHB35" s="141"/>
      <c r="GHC35" s="141"/>
      <c r="GHD35" s="145"/>
      <c r="GHE35" s="275"/>
      <c r="GHF35" s="141"/>
      <c r="GHG35" s="141"/>
      <c r="GHH35" s="145"/>
      <c r="GHI35" s="275"/>
      <c r="GHJ35" s="141"/>
      <c r="GHK35" s="141"/>
      <c r="GHL35" s="145"/>
      <c r="GHM35" s="275"/>
      <c r="GHN35" s="141"/>
      <c r="GHO35" s="141"/>
      <c r="GHP35" s="145"/>
      <c r="GHQ35" s="275"/>
      <c r="GHR35" s="141"/>
      <c r="GHS35" s="141"/>
      <c r="GHT35" s="145"/>
      <c r="GHU35" s="275"/>
      <c r="GHV35" s="141"/>
      <c r="GHW35" s="141"/>
      <c r="GHX35" s="145"/>
      <c r="GHY35" s="275"/>
      <c r="GHZ35" s="141"/>
      <c r="GIA35" s="141"/>
      <c r="GIB35" s="145"/>
      <c r="GIC35" s="275"/>
      <c r="GID35" s="141"/>
      <c r="GIE35" s="141"/>
      <c r="GIF35" s="145"/>
      <c r="GIG35" s="275"/>
      <c r="GIH35" s="141"/>
      <c r="GII35" s="141"/>
      <c r="GIJ35" s="145"/>
      <c r="GIK35" s="275"/>
      <c r="GIL35" s="141"/>
      <c r="GIM35" s="141"/>
      <c r="GIN35" s="145"/>
      <c r="GIO35" s="275"/>
      <c r="GIP35" s="141"/>
      <c r="GIQ35" s="141"/>
      <c r="GIR35" s="145"/>
      <c r="GIS35" s="275"/>
      <c r="GIT35" s="141"/>
      <c r="GIU35" s="141"/>
      <c r="GIV35" s="145"/>
      <c r="GIW35" s="275"/>
      <c r="GIX35" s="141"/>
      <c r="GIY35" s="141"/>
      <c r="GIZ35" s="145"/>
      <c r="GJA35" s="275"/>
      <c r="GJB35" s="141"/>
      <c r="GJC35" s="141"/>
      <c r="GJD35" s="145"/>
      <c r="GJE35" s="275"/>
      <c r="GJF35" s="141"/>
      <c r="GJG35" s="141"/>
      <c r="GJH35" s="145"/>
      <c r="GJI35" s="275"/>
      <c r="GJJ35" s="141"/>
      <c r="GJK35" s="141"/>
      <c r="GJL35" s="145"/>
      <c r="GJM35" s="275"/>
      <c r="GJN35" s="141"/>
      <c r="GJO35" s="141"/>
      <c r="GJP35" s="145"/>
      <c r="GJQ35" s="275"/>
      <c r="GJR35" s="141"/>
      <c r="GJS35" s="141"/>
      <c r="GJT35" s="145"/>
      <c r="GJU35" s="275"/>
      <c r="GJV35" s="141"/>
      <c r="GJW35" s="141"/>
      <c r="GJX35" s="145"/>
      <c r="GJY35" s="275"/>
      <c r="GJZ35" s="141"/>
      <c r="GKA35" s="141"/>
      <c r="GKB35" s="145"/>
      <c r="GKC35" s="275"/>
      <c r="GKD35" s="141"/>
      <c r="GKE35" s="141"/>
      <c r="GKF35" s="145"/>
      <c r="GKG35" s="275"/>
      <c r="GKH35" s="141"/>
      <c r="GKI35" s="141"/>
      <c r="GKJ35" s="145"/>
      <c r="GKK35" s="275"/>
      <c r="GKL35" s="141"/>
      <c r="GKM35" s="141"/>
      <c r="GKN35" s="145"/>
      <c r="GKO35" s="275"/>
      <c r="GKP35" s="141"/>
      <c r="GKQ35" s="141"/>
      <c r="GKR35" s="145"/>
      <c r="GKS35" s="275"/>
      <c r="GKT35" s="141"/>
      <c r="GKU35" s="141"/>
      <c r="GKV35" s="145"/>
      <c r="GKW35" s="275"/>
      <c r="GKX35" s="141"/>
      <c r="GKY35" s="141"/>
      <c r="GKZ35" s="145"/>
      <c r="GLA35" s="275"/>
      <c r="GLB35" s="141"/>
      <c r="GLC35" s="141"/>
      <c r="GLD35" s="145"/>
      <c r="GLE35" s="275"/>
      <c r="GLF35" s="141"/>
      <c r="GLG35" s="141"/>
      <c r="GLH35" s="145"/>
      <c r="GLI35" s="275"/>
      <c r="GLJ35" s="141"/>
      <c r="GLK35" s="141"/>
      <c r="GLL35" s="145"/>
      <c r="GLM35" s="275"/>
      <c r="GLN35" s="141"/>
      <c r="GLO35" s="141"/>
      <c r="GLP35" s="145"/>
      <c r="GLQ35" s="275"/>
      <c r="GLR35" s="141"/>
      <c r="GLS35" s="141"/>
      <c r="GLT35" s="145"/>
      <c r="GLU35" s="275"/>
      <c r="GLV35" s="141"/>
      <c r="GLW35" s="141"/>
      <c r="GLX35" s="145"/>
      <c r="GLY35" s="275"/>
      <c r="GLZ35" s="141"/>
      <c r="GMA35" s="141"/>
      <c r="GMB35" s="145"/>
      <c r="GMC35" s="275"/>
      <c r="GMD35" s="141"/>
      <c r="GME35" s="141"/>
      <c r="GMF35" s="145"/>
      <c r="GMG35" s="275"/>
      <c r="GMH35" s="141"/>
      <c r="GMI35" s="141"/>
      <c r="GMJ35" s="145"/>
      <c r="GMK35" s="275"/>
      <c r="GML35" s="141"/>
      <c r="GMM35" s="141"/>
      <c r="GMN35" s="145"/>
      <c r="GMO35" s="275"/>
      <c r="GMP35" s="141"/>
      <c r="GMQ35" s="141"/>
      <c r="GMR35" s="145"/>
      <c r="GMS35" s="275"/>
      <c r="GMT35" s="141"/>
      <c r="GMU35" s="141"/>
      <c r="GMV35" s="145"/>
      <c r="GMW35" s="275"/>
      <c r="GMX35" s="141"/>
      <c r="GMY35" s="141"/>
      <c r="GMZ35" s="145"/>
      <c r="GNA35" s="275"/>
      <c r="GNB35" s="141"/>
      <c r="GNC35" s="141"/>
      <c r="GND35" s="145"/>
      <c r="GNE35" s="275"/>
      <c r="GNF35" s="141"/>
      <c r="GNG35" s="141"/>
      <c r="GNH35" s="145"/>
      <c r="GNI35" s="275"/>
      <c r="GNJ35" s="141"/>
      <c r="GNK35" s="141"/>
      <c r="GNL35" s="145"/>
      <c r="GNM35" s="275"/>
      <c r="GNN35" s="141"/>
      <c r="GNO35" s="141"/>
      <c r="GNP35" s="145"/>
      <c r="GNQ35" s="275"/>
      <c r="GNR35" s="141"/>
      <c r="GNS35" s="141"/>
      <c r="GNT35" s="145"/>
      <c r="GNU35" s="275"/>
      <c r="GNV35" s="141"/>
      <c r="GNW35" s="141"/>
      <c r="GNX35" s="145"/>
      <c r="GNY35" s="275"/>
      <c r="GNZ35" s="141"/>
      <c r="GOA35" s="141"/>
      <c r="GOB35" s="145"/>
      <c r="GOC35" s="275"/>
      <c r="GOD35" s="141"/>
      <c r="GOE35" s="141"/>
      <c r="GOF35" s="145"/>
      <c r="GOG35" s="275"/>
      <c r="GOH35" s="141"/>
      <c r="GOI35" s="141"/>
      <c r="GOJ35" s="145"/>
      <c r="GOK35" s="275"/>
      <c r="GOL35" s="141"/>
      <c r="GOM35" s="141"/>
      <c r="GON35" s="145"/>
      <c r="GOO35" s="275"/>
      <c r="GOP35" s="141"/>
      <c r="GOQ35" s="141"/>
      <c r="GOR35" s="145"/>
      <c r="GOS35" s="275"/>
      <c r="GOT35" s="141"/>
      <c r="GOU35" s="141"/>
      <c r="GOV35" s="145"/>
      <c r="GOW35" s="275"/>
      <c r="GOX35" s="141"/>
      <c r="GOY35" s="141"/>
      <c r="GOZ35" s="145"/>
      <c r="GPA35" s="275"/>
      <c r="GPB35" s="141"/>
      <c r="GPC35" s="141"/>
      <c r="GPD35" s="145"/>
      <c r="GPE35" s="275"/>
      <c r="GPF35" s="141"/>
      <c r="GPG35" s="141"/>
      <c r="GPH35" s="145"/>
      <c r="GPI35" s="275"/>
      <c r="GPJ35" s="141"/>
      <c r="GPK35" s="141"/>
      <c r="GPL35" s="145"/>
      <c r="GPM35" s="275"/>
      <c r="GPN35" s="141"/>
      <c r="GPO35" s="141"/>
      <c r="GPP35" s="145"/>
      <c r="GPQ35" s="275"/>
      <c r="GPR35" s="141"/>
      <c r="GPS35" s="141"/>
      <c r="GPT35" s="145"/>
      <c r="GPU35" s="275"/>
      <c r="GPV35" s="141"/>
      <c r="GPW35" s="141"/>
      <c r="GPX35" s="145"/>
      <c r="GPY35" s="275"/>
      <c r="GPZ35" s="141"/>
      <c r="GQA35" s="141"/>
      <c r="GQB35" s="145"/>
      <c r="GQC35" s="275"/>
      <c r="GQD35" s="141"/>
      <c r="GQE35" s="141"/>
      <c r="GQF35" s="145"/>
      <c r="GQG35" s="275"/>
      <c r="GQH35" s="141"/>
      <c r="GQI35" s="141"/>
      <c r="GQJ35" s="145"/>
      <c r="GQK35" s="275"/>
      <c r="GQL35" s="141"/>
      <c r="GQM35" s="141"/>
      <c r="GQN35" s="145"/>
      <c r="GQO35" s="275"/>
      <c r="GQP35" s="141"/>
      <c r="GQQ35" s="141"/>
      <c r="GQR35" s="145"/>
      <c r="GQS35" s="275"/>
      <c r="GQT35" s="141"/>
      <c r="GQU35" s="141"/>
      <c r="GQV35" s="145"/>
      <c r="GQW35" s="275"/>
      <c r="GQX35" s="141"/>
      <c r="GQY35" s="141"/>
      <c r="GQZ35" s="145"/>
      <c r="GRA35" s="275"/>
      <c r="GRB35" s="141"/>
      <c r="GRC35" s="141"/>
      <c r="GRD35" s="145"/>
      <c r="GRE35" s="275"/>
      <c r="GRF35" s="141"/>
      <c r="GRG35" s="141"/>
      <c r="GRH35" s="145"/>
      <c r="GRI35" s="275"/>
      <c r="GRJ35" s="141"/>
      <c r="GRK35" s="141"/>
      <c r="GRL35" s="145"/>
      <c r="GRM35" s="275"/>
      <c r="GRN35" s="141"/>
      <c r="GRO35" s="141"/>
      <c r="GRP35" s="145"/>
      <c r="GRQ35" s="275"/>
      <c r="GRR35" s="141"/>
      <c r="GRS35" s="141"/>
      <c r="GRT35" s="145"/>
      <c r="GRU35" s="275"/>
      <c r="GRV35" s="141"/>
      <c r="GRW35" s="141"/>
      <c r="GRX35" s="145"/>
      <c r="GRY35" s="275"/>
      <c r="GRZ35" s="141"/>
      <c r="GSA35" s="141"/>
      <c r="GSB35" s="145"/>
      <c r="GSC35" s="275"/>
      <c r="GSD35" s="141"/>
      <c r="GSE35" s="141"/>
      <c r="GSF35" s="145"/>
      <c r="GSG35" s="275"/>
      <c r="GSH35" s="141"/>
      <c r="GSI35" s="141"/>
      <c r="GSJ35" s="145"/>
      <c r="GSK35" s="275"/>
      <c r="GSL35" s="141"/>
      <c r="GSM35" s="141"/>
      <c r="GSN35" s="145"/>
      <c r="GSO35" s="275"/>
      <c r="GSP35" s="141"/>
      <c r="GSQ35" s="141"/>
      <c r="GSR35" s="145"/>
      <c r="GSS35" s="275"/>
      <c r="GST35" s="141"/>
      <c r="GSU35" s="141"/>
      <c r="GSV35" s="145"/>
      <c r="GSW35" s="275"/>
      <c r="GSX35" s="141"/>
      <c r="GSY35" s="141"/>
      <c r="GSZ35" s="145"/>
      <c r="GTA35" s="275"/>
      <c r="GTB35" s="141"/>
      <c r="GTC35" s="141"/>
      <c r="GTD35" s="145"/>
      <c r="GTE35" s="275"/>
      <c r="GTF35" s="141"/>
      <c r="GTG35" s="141"/>
      <c r="GTH35" s="145"/>
      <c r="GTI35" s="275"/>
      <c r="GTJ35" s="141"/>
      <c r="GTK35" s="141"/>
      <c r="GTL35" s="145"/>
      <c r="GTM35" s="275"/>
      <c r="GTN35" s="141"/>
      <c r="GTO35" s="141"/>
      <c r="GTP35" s="145"/>
      <c r="GTQ35" s="275"/>
      <c r="GTR35" s="141"/>
      <c r="GTS35" s="141"/>
      <c r="GTT35" s="145"/>
      <c r="GTU35" s="275"/>
      <c r="GTV35" s="141"/>
      <c r="GTW35" s="141"/>
      <c r="GTX35" s="145"/>
      <c r="GTY35" s="275"/>
      <c r="GTZ35" s="141"/>
      <c r="GUA35" s="141"/>
      <c r="GUB35" s="145"/>
      <c r="GUC35" s="275"/>
      <c r="GUD35" s="141"/>
      <c r="GUE35" s="141"/>
      <c r="GUF35" s="145"/>
      <c r="GUG35" s="275"/>
      <c r="GUH35" s="141"/>
      <c r="GUI35" s="141"/>
      <c r="GUJ35" s="145"/>
      <c r="GUK35" s="275"/>
      <c r="GUL35" s="141"/>
      <c r="GUM35" s="141"/>
      <c r="GUN35" s="145"/>
      <c r="GUO35" s="275"/>
      <c r="GUP35" s="141"/>
      <c r="GUQ35" s="141"/>
      <c r="GUR35" s="145"/>
      <c r="GUS35" s="275"/>
      <c r="GUT35" s="141"/>
      <c r="GUU35" s="141"/>
      <c r="GUV35" s="145"/>
      <c r="GUW35" s="275"/>
      <c r="GUX35" s="141"/>
      <c r="GUY35" s="141"/>
      <c r="GUZ35" s="145"/>
      <c r="GVA35" s="275"/>
      <c r="GVB35" s="141"/>
      <c r="GVC35" s="141"/>
      <c r="GVD35" s="145"/>
      <c r="GVE35" s="275"/>
      <c r="GVF35" s="141"/>
      <c r="GVG35" s="141"/>
      <c r="GVH35" s="145"/>
      <c r="GVI35" s="275"/>
      <c r="GVJ35" s="141"/>
      <c r="GVK35" s="141"/>
      <c r="GVL35" s="145"/>
      <c r="GVM35" s="275"/>
      <c r="GVN35" s="141"/>
      <c r="GVO35" s="141"/>
      <c r="GVP35" s="145"/>
      <c r="GVQ35" s="275"/>
      <c r="GVR35" s="141"/>
      <c r="GVS35" s="141"/>
      <c r="GVT35" s="145"/>
      <c r="GVU35" s="275"/>
      <c r="GVV35" s="141"/>
      <c r="GVW35" s="141"/>
      <c r="GVX35" s="145"/>
      <c r="GVY35" s="275"/>
      <c r="GVZ35" s="141"/>
      <c r="GWA35" s="141"/>
      <c r="GWB35" s="145"/>
      <c r="GWC35" s="275"/>
      <c r="GWD35" s="141"/>
      <c r="GWE35" s="141"/>
      <c r="GWF35" s="145"/>
      <c r="GWG35" s="275"/>
      <c r="GWH35" s="141"/>
      <c r="GWI35" s="141"/>
      <c r="GWJ35" s="145"/>
      <c r="GWK35" s="275"/>
      <c r="GWL35" s="141"/>
      <c r="GWM35" s="141"/>
      <c r="GWN35" s="145"/>
      <c r="GWO35" s="275"/>
      <c r="GWP35" s="141"/>
      <c r="GWQ35" s="141"/>
      <c r="GWR35" s="145"/>
      <c r="GWS35" s="275"/>
      <c r="GWT35" s="141"/>
      <c r="GWU35" s="141"/>
      <c r="GWV35" s="145"/>
      <c r="GWW35" s="275"/>
      <c r="GWX35" s="141"/>
      <c r="GWY35" s="141"/>
      <c r="GWZ35" s="145"/>
      <c r="GXA35" s="275"/>
      <c r="GXB35" s="141"/>
      <c r="GXC35" s="141"/>
      <c r="GXD35" s="145"/>
      <c r="GXE35" s="275"/>
      <c r="GXF35" s="141"/>
      <c r="GXG35" s="141"/>
      <c r="GXH35" s="145"/>
      <c r="GXI35" s="275"/>
      <c r="GXJ35" s="141"/>
      <c r="GXK35" s="141"/>
      <c r="GXL35" s="145"/>
      <c r="GXM35" s="275"/>
      <c r="GXN35" s="141"/>
      <c r="GXO35" s="141"/>
      <c r="GXP35" s="145"/>
      <c r="GXQ35" s="275"/>
      <c r="GXR35" s="141"/>
      <c r="GXS35" s="141"/>
      <c r="GXT35" s="145"/>
      <c r="GXU35" s="275"/>
      <c r="GXV35" s="141"/>
      <c r="GXW35" s="141"/>
      <c r="GXX35" s="145"/>
      <c r="GXY35" s="275"/>
      <c r="GXZ35" s="141"/>
      <c r="GYA35" s="141"/>
      <c r="GYB35" s="145"/>
      <c r="GYC35" s="275"/>
      <c r="GYD35" s="141"/>
      <c r="GYE35" s="141"/>
      <c r="GYF35" s="145"/>
      <c r="GYG35" s="275"/>
      <c r="GYH35" s="141"/>
      <c r="GYI35" s="141"/>
      <c r="GYJ35" s="145"/>
      <c r="GYK35" s="275"/>
      <c r="GYL35" s="141"/>
      <c r="GYM35" s="141"/>
      <c r="GYN35" s="145"/>
      <c r="GYO35" s="275"/>
      <c r="GYP35" s="141"/>
      <c r="GYQ35" s="141"/>
      <c r="GYR35" s="145"/>
      <c r="GYS35" s="275"/>
      <c r="GYT35" s="141"/>
      <c r="GYU35" s="141"/>
      <c r="GYV35" s="145"/>
      <c r="GYW35" s="275"/>
      <c r="GYX35" s="141"/>
      <c r="GYY35" s="141"/>
      <c r="GYZ35" s="145"/>
      <c r="GZA35" s="275"/>
      <c r="GZB35" s="141"/>
      <c r="GZC35" s="141"/>
      <c r="GZD35" s="145"/>
      <c r="GZE35" s="275"/>
      <c r="GZF35" s="141"/>
      <c r="GZG35" s="141"/>
      <c r="GZH35" s="145"/>
      <c r="GZI35" s="275"/>
      <c r="GZJ35" s="141"/>
      <c r="GZK35" s="141"/>
      <c r="GZL35" s="145"/>
      <c r="GZM35" s="275"/>
      <c r="GZN35" s="141"/>
      <c r="GZO35" s="141"/>
      <c r="GZP35" s="145"/>
      <c r="GZQ35" s="275"/>
      <c r="GZR35" s="141"/>
      <c r="GZS35" s="141"/>
      <c r="GZT35" s="145"/>
      <c r="GZU35" s="275"/>
      <c r="GZV35" s="141"/>
      <c r="GZW35" s="141"/>
      <c r="GZX35" s="145"/>
      <c r="GZY35" s="275"/>
      <c r="GZZ35" s="141"/>
      <c r="HAA35" s="141"/>
      <c r="HAB35" s="145"/>
      <c r="HAC35" s="275"/>
      <c r="HAD35" s="141"/>
      <c r="HAE35" s="141"/>
      <c r="HAF35" s="145"/>
      <c r="HAG35" s="275"/>
      <c r="HAH35" s="141"/>
      <c r="HAI35" s="141"/>
      <c r="HAJ35" s="145"/>
      <c r="HAK35" s="275"/>
      <c r="HAL35" s="141"/>
      <c r="HAM35" s="141"/>
      <c r="HAN35" s="145"/>
      <c r="HAO35" s="275"/>
      <c r="HAP35" s="141"/>
      <c r="HAQ35" s="141"/>
      <c r="HAR35" s="145"/>
      <c r="HAS35" s="275"/>
      <c r="HAT35" s="141"/>
      <c r="HAU35" s="141"/>
      <c r="HAV35" s="145"/>
      <c r="HAW35" s="275"/>
      <c r="HAX35" s="141"/>
      <c r="HAY35" s="141"/>
      <c r="HAZ35" s="145"/>
      <c r="HBA35" s="275"/>
      <c r="HBB35" s="141"/>
      <c r="HBC35" s="141"/>
      <c r="HBD35" s="145"/>
      <c r="HBE35" s="275"/>
      <c r="HBF35" s="141"/>
      <c r="HBG35" s="141"/>
      <c r="HBH35" s="145"/>
      <c r="HBI35" s="275"/>
      <c r="HBJ35" s="141"/>
      <c r="HBK35" s="141"/>
      <c r="HBL35" s="145"/>
      <c r="HBM35" s="275"/>
      <c r="HBN35" s="141"/>
      <c r="HBO35" s="141"/>
      <c r="HBP35" s="145"/>
      <c r="HBQ35" s="275"/>
      <c r="HBR35" s="141"/>
      <c r="HBS35" s="141"/>
      <c r="HBT35" s="145"/>
      <c r="HBU35" s="275"/>
      <c r="HBV35" s="141"/>
      <c r="HBW35" s="141"/>
      <c r="HBX35" s="145"/>
      <c r="HBY35" s="275"/>
      <c r="HBZ35" s="141"/>
      <c r="HCA35" s="141"/>
      <c r="HCB35" s="145"/>
      <c r="HCC35" s="275"/>
      <c r="HCD35" s="141"/>
      <c r="HCE35" s="141"/>
      <c r="HCF35" s="145"/>
      <c r="HCG35" s="275"/>
      <c r="HCH35" s="141"/>
      <c r="HCI35" s="141"/>
      <c r="HCJ35" s="145"/>
      <c r="HCK35" s="275"/>
      <c r="HCL35" s="141"/>
      <c r="HCM35" s="141"/>
      <c r="HCN35" s="145"/>
      <c r="HCO35" s="275"/>
      <c r="HCP35" s="141"/>
      <c r="HCQ35" s="141"/>
      <c r="HCR35" s="145"/>
      <c r="HCS35" s="275"/>
      <c r="HCT35" s="141"/>
      <c r="HCU35" s="141"/>
      <c r="HCV35" s="145"/>
      <c r="HCW35" s="275"/>
      <c r="HCX35" s="141"/>
      <c r="HCY35" s="141"/>
      <c r="HCZ35" s="145"/>
      <c r="HDA35" s="275"/>
      <c r="HDB35" s="141"/>
      <c r="HDC35" s="141"/>
      <c r="HDD35" s="145"/>
      <c r="HDE35" s="275"/>
      <c r="HDF35" s="141"/>
      <c r="HDG35" s="141"/>
      <c r="HDH35" s="145"/>
      <c r="HDI35" s="275"/>
      <c r="HDJ35" s="141"/>
      <c r="HDK35" s="141"/>
      <c r="HDL35" s="145"/>
      <c r="HDM35" s="275"/>
      <c r="HDN35" s="141"/>
      <c r="HDO35" s="141"/>
      <c r="HDP35" s="145"/>
      <c r="HDQ35" s="275"/>
      <c r="HDR35" s="141"/>
      <c r="HDS35" s="141"/>
      <c r="HDT35" s="145"/>
      <c r="HDU35" s="275"/>
      <c r="HDV35" s="141"/>
      <c r="HDW35" s="141"/>
      <c r="HDX35" s="145"/>
      <c r="HDY35" s="275"/>
      <c r="HDZ35" s="141"/>
      <c r="HEA35" s="141"/>
      <c r="HEB35" s="145"/>
      <c r="HEC35" s="275"/>
      <c r="HED35" s="141"/>
      <c r="HEE35" s="141"/>
      <c r="HEF35" s="145"/>
      <c r="HEG35" s="275"/>
      <c r="HEH35" s="141"/>
      <c r="HEI35" s="141"/>
      <c r="HEJ35" s="145"/>
      <c r="HEK35" s="275"/>
      <c r="HEL35" s="141"/>
      <c r="HEM35" s="141"/>
      <c r="HEN35" s="145"/>
      <c r="HEO35" s="275"/>
      <c r="HEP35" s="141"/>
      <c r="HEQ35" s="141"/>
      <c r="HER35" s="145"/>
      <c r="HES35" s="275"/>
      <c r="HET35" s="141"/>
      <c r="HEU35" s="141"/>
      <c r="HEV35" s="145"/>
      <c r="HEW35" s="275"/>
      <c r="HEX35" s="141"/>
      <c r="HEY35" s="141"/>
      <c r="HEZ35" s="145"/>
      <c r="HFA35" s="275"/>
      <c r="HFB35" s="141"/>
      <c r="HFC35" s="141"/>
      <c r="HFD35" s="145"/>
      <c r="HFE35" s="275"/>
      <c r="HFF35" s="141"/>
      <c r="HFG35" s="141"/>
      <c r="HFH35" s="145"/>
      <c r="HFI35" s="275"/>
      <c r="HFJ35" s="141"/>
      <c r="HFK35" s="141"/>
      <c r="HFL35" s="145"/>
      <c r="HFM35" s="275"/>
      <c r="HFN35" s="141"/>
      <c r="HFO35" s="141"/>
      <c r="HFP35" s="145"/>
      <c r="HFQ35" s="275"/>
      <c r="HFR35" s="141"/>
      <c r="HFS35" s="141"/>
      <c r="HFT35" s="145"/>
      <c r="HFU35" s="275"/>
      <c r="HFV35" s="141"/>
      <c r="HFW35" s="141"/>
      <c r="HFX35" s="145"/>
      <c r="HFY35" s="275"/>
      <c r="HFZ35" s="141"/>
      <c r="HGA35" s="141"/>
      <c r="HGB35" s="145"/>
      <c r="HGC35" s="275"/>
      <c r="HGD35" s="141"/>
      <c r="HGE35" s="141"/>
      <c r="HGF35" s="145"/>
      <c r="HGG35" s="275"/>
      <c r="HGH35" s="141"/>
      <c r="HGI35" s="141"/>
      <c r="HGJ35" s="145"/>
      <c r="HGK35" s="275"/>
      <c r="HGL35" s="141"/>
      <c r="HGM35" s="141"/>
      <c r="HGN35" s="145"/>
      <c r="HGO35" s="275"/>
      <c r="HGP35" s="141"/>
      <c r="HGQ35" s="141"/>
      <c r="HGR35" s="145"/>
      <c r="HGS35" s="275"/>
      <c r="HGT35" s="141"/>
      <c r="HGU35" s="141"/>
      <c r="HGV35" s="145"/>
      <c r="HGW35" s="275"/>
      <c r="HGX35" s="141"/>
      <c r="HGY35" s="141"/>
      <c r="HGZ35" s="145"/>
      <c r="HHA35" s="275"/>
      <c r="HHB35" s="141"/>
      <c r="HHC35" s="141"/>
      <c r="HHD35" s="145"/>
      <c r="HHE35" s="275"/>
      <c r="HHF35" s="141"/>
      <c r="HHG35" s="141"/>
      <c r="HHH35" s="145"/>
      <c r="HHI35" s="275"/>
      <c r="HHJ35" s="141"/>
      <c r="HHK35" s="141"/>
      <c r="HHL35" s="145"/>
      <c r="HHM35" s="275"/>
      <c r="HHN35" s="141"/>
      <c r="HHO35" s="141"/>
      <c r="HHP35" s="145"/>
      <c r="HHQ35" s="275"/>
      <c r="HHR35" s="141"/>
      <c r="HHS35" s="141"/>
      <c r="HHT35" s="145"/>
      <c r="HHU35" s="275"/>
      <c r="HHV35" s="141"/>
      <c r="HHW35" s="141"/>
      <c r="HHX35" s="145"/>
      <c r="HHY35" s="275"/>
      <c r="HHZ35" s="141"/>
      <c r="HIA35" s="141"/>
      <c r="HIB35" s="145"/>
      <c r="HIC35" s="275"/>
      <c r="HID35" s="141"/>
      <c r="HIE35" s="141"/>
      <c r="HIF35" s="145"/>
      <c r="HIG35" s="275"/>
      <c r="HIH35" s="141"/>
      <c r="HII35" s="141"/>
      <c r="HIJ35" s="145"/>
      <c r="HIK35" s="275"/>
      <c r="HIL35" s="141"/>
      <c r="HIM35" s="141"/>
      <c r="HIN35" s="145"/>
      <c r="HIO35" s="275"/>
      <c r="HIP35" s="141"/>
      <c r="HIQ35" s="141"/>
      <c r="HIR35" s="145"/>
      <c r="HIS35" s="275"/>
      <c r="HIT35" s="141"/>
      <c r="HIU35" s="141"/>
      <c r="HIV35" s="145"/>
      <c r="HIW35" s="275"/>
      <c r="HIX35" s="141"/>
      <c r="HIY35" s="141"/>
      <c r="HIZ35" s="145"/>
      <c r="HJA35" s="275"/>
      <c r="HJB35" s="141"/>
      <c r="HJC35" s="141"/>
      <c r="HJD35" s="145"/>
      <c r="HJE35" s="275"/>
      <c r="HJF35" s="141"/>
      <c r="HJG35" s="141"/>
      <c r="HJH35" s="145"/>
      <c r="HJI35" s="275"/>
      <c r="HJJ35" s="141"/>
      <c r="HJK35" s="141"/>
      <c r="HJL35" s="145"/>
      <c r="HJM35" s="275"/>
      <c r="HJN35" s="141"/>
      <c r="HJO35" s="141"/>
      <c r="HJP35" s="145"/>
      <c r="HJQ35" s="275"/>
      <c r="HJR35" s="141"/>
      <c r="HJS35" s="141"/>
      <c r="HJT35" s="145"/>
      <c r="HJU35" s="275"/>
      <c r="HJV35" s="141"/>
      <c r="HJW35" s="141"/>
      <c r="HJX35" s="145"/>
      <c r="HJY35" s="275"/>
      <c r="HJZ35" s="141"/>
      <c r="HKA35" s="141"/>
      <c r="HKB35" s="145"/>
      <c r="HKC35" s="275"/>
      <c r="HKD35" s="141"/>
      <c r="HKE35" s="141"/>
      <c r="HKF35" s="145"/>
      <c r="HKG35" s="275"/>
      <c r="HKH35" s="141"/>
      <c r="HKI35" s="141"/>
      <c r="HKJ35" s="145"/>
      <c r="HKK35" s="275"/>
      <c r="HKL35" s="141"/>
      <c r="HKM35" s="141"/>
      <c r="HKN35" s="145"/>
      <c r="HKO35" s="275"/>
      <c r="HKP35" s="141"/>
      <c r="HKQ35" s="141"/>
      <c r="HKR35" s="145"/>
      <c r="HKS35" s="275"/>
      <c r="HKT35" s="141"/>
      <c r="HKU35" s="141"/>
      <c r="HKV35" s="145"/>
      <c r="HKW35" s="275"/>
      <c r="HKX35" s="141"/>
      <c r="HKY35" s="141"/>
      <c r="HKZ35" s="145"/>
      <c r="HLA35" s="275"/>
      <c r="HLB35" s="141"/>
      <c r="HLC35" s="141"/>
      <c r="HLD35" s="145"/>
      <c r="HLE35" s="275"/>
      <c r="HLF35" s="141"/>
      <c r="HLG35" s="141"/>
      <c r="HLH35" s="145"/>
      <c r="HLI35" s="275"/>
      <c r="HLJ35" s="141"/>
      <c r="HLK35" s="141"/>
      <c r="HLL35" s="145"/>
      <c r="HLM35" s="275"/>
      <c r="HLN35" s="141"/>
      <c r="HLO35" s="141"/>
      <c r="HLP35" s="145"/>
      <c r="HLQ35" s="275"/>
      <c r="HLR35" s="141"/>
      <c r="HLS35" s="141"/>
      <c r="HLT35" s="145"/>
      <c r="HLU35" s="275"/>
      <c r="HLV35" s="141"/>
      <c r="HLW35" s="141"/>
      <c r="HLX35" s="145"/>
      <c r="HLY35" s="275"/>
      <c r="HLZ35" s="141"/>
      <c r="HMA35" s="141"/>
      <c r="HMB35" s="145"/>
      <c r="HMC35" s="275"/>
      <c r="HMD35" s="141"/>
      <c r="HME35" s="141"/>
      <c r="HMF35" s="145"/>
      <c r="HMG35" s="275"/>
      <c r="HMH35" s="141"/>
      <c r="HMI35" s="141"/>
      <c r="HMJ35" s="145"/>
      <c r="HMK35" s="275"/>
      <c r="HML35" s="141"/>
      <c r="HMM35" s="141"/>
      <c r="HMN35" s="145"/>
      <c r="HMO35" s="275"/>
      <c r="HMP35" s="141"/>
      <c r="HMQ35" s="141"/>
      <c r="HMR35" s="145"/>
      <c r="HMS35" s="275"/>
      <c r="HMT35" s="141"/>
      <c r="HMU35" s="141"/>
      <c r="HMV35" s="145"/>
      <c r="HMW35" s="275"/>
      <c r="HMX35" s="141"/>
      <c r="HMY35" s="141"/>
      <c r="HMZ35" s="145"/>
      <c r="HNA35" s="275"/>
      <c r="HNB35" s="141"/>
      <c r="HNC35" s="141"/>
      <c r="HND35" s="145"/>
      <c r="HNE35" s="275"/>
      <c r="HNF35" s="141"/>
      <c r="HNG35" s="141"/>
      <c r="HNH35" s="145"/>
      <c r="HNI35" s="275"/>
      <c r="HNJ35" s="141"/>
      <c r="HNK35" s="141"/>
      <c r="HNL35" s="145"/>
      <c r="HNM35" s="275"/>
      <c r="HNN35" s="141"/>
      <c r="HNO35" s="141"/>
      <c r="HNP35" s="145"/>
      <c r="HNQ35" s="275"/>
      <c r="HNR35" s="141"/>
      <c r="HNS35" s="141"/>
      <c r="HNT35" s="145"/>
      <c r="HNU35" s="275"/>
      <c r="HNV35" s="141"/>
      <c r="HNW35" s="141"/>
      <c r="HNX35" s="145"/>
      <c r="HNY35" s="275"/>
      <c r="HNZ35" s="141"/>
      <c r="HOA35" s="141"/>
      <c r="HOB35" s="145"/>
      <c r="HOC35" s="275"/>
      <c r="HOD35" s="141"/>
      <c r="HOE35" s="141"/>
      <c r="HOF35" s="145"/>
      <c r="HOG35" s="275"/>
      <c r="HOH35" s="141"/>
      <c r="HOI35" s="141"/>
      <c r="HOJ35" s="145"/>
      <c r="HOK35" s="275"/>
      <c r="HOL35" s="141"/>
      <c r="HOM35" s="141"/>
      <c r="HON35" s="145"/>
      <c r="HOO35" s="275"/>
      <c r="HOP35" s="141"/>
      <c r="HOQ35" s="141"/>
      <c r="HOR35" s="145"/>
      <c r="HOS35" s="275"/>
      <c r="HOT35" s="141"/>
      <c r="HOU35" s="141"/>
      <c r="HOV35" s="145"/>
      <c r="HOW35" s="275"/>
      <c r="HOX35" s="141"/>
      <c r="HOY35" s="141"/>
      <c r="HOZ35" s="145"/>
      <c r="HPA35" s="275"/>
      <c r="HPB35" s="141"/>
      <c r="HPC35" s="141"/>
      <c r="HPD35" s="145"/>
      <c r="HPE35" s="275"/>
      <c r="HPF35" s="141"/>
      <c r="HPG35" s="141"/>
      <c r="HPH35" s="145"/>
      <c r="HPI35" s="275"/>
      <c r="HPJ35" s="141"/>
      <c r="HPK35" s="141"/>
      <c r="HPL35" s="145"/>
      <c r="HPM35" s="275"/>
      <c r="HPN35" s="141"/>
      <c r="HPO35" s="141"/>
      <c r="HPP35" s="145"/>
      <c r="HPQ35" s="275"/>
      <c r="HPR35" s="141"/>
      <c r="HPS35" s="141"/>
      <c r="HPT35" s="145"/>
      <c r="HPU35" s="275"/>
      <c r="HPV35" s="141"/>
      <c r="HPW35" s="141"/>
      <c r="HPX35" s="145"/>
      <c r="HPY35" s="275"/>
      <c r="HPZ35" s="141"/>
      <c r="HQA35" s="141"/>
      <c r="HQB35" s="145"/>
      <c r="HQC35" s="275"/>
      <c r="HQD35" s="141"/>
      <c r="HQE35" s="141"/>
      <c r="HQF35" s="145"/>
      <c r="HQG35" s="275"/>
      <c r="HQH35" s="141"/>
      <c r="HQI35" s="141"/>
      <c r="HQJ35" s="145"/>
      <c r="HQK35" s="275"/>
      <c r="HQL35" s="141"/>
      <c r="HQM35" s="141"/>
      <c r="HQN35" s="145"/>
      <c r="HQO35" s="275"/>
      <c r="HQP35" s="141"/>
      <c r="HQQ35" s="141"/>
      <c r="HQR35" s="145"/>
      <c r="HQS35" s="275"/>
      <c r="HQT35" s="141"/>
      <c r="HQU35" s="141"/>
      <c r="HQV35" s="145"/>
      <c r="HQW35" s="275"/>
      <c r="HQX35" s="141"/>
      <c r="HQY35" s="141"/>
      <c r="HQZ35" s="145"/>
      <c r="HRA35" s="275"/>
      <c r="HRB35" s="141"/>
      <c r="HRC35" s="141"/>
      <c r="HRD35" s="145"/>
      <c r="HRE35" s="275"/>
      <c r="HRF35" s="141"/>
      <c r="HRG35" s="141"/>
      <c r="HRH35" s="145"/>
      <c r="HRI35" s="275"/>
      <c r="HRJ35" s="141"/>
      <c r="HRK35" s="141"/>
      <c r="HRL35" s="145"/>
      <c r="HRM35" s="275"/>
      <c r="HRN35" s="141"/>
      <c r="HRO35" s="141"/>
      <c r="HRP35" s="145"/>
      <c r="HRQ35" s="275"/>
      <c r="HRR35" s="141"/>
      <c r="HRS35" s="141"/>
      <c r="HRT35" s="145"/>
      <c r="HRU35" s="275"/>
      <c r="HRV35" s="141"/>
      <c r="HRW35" s="141"/>
      <c r="HRX35" s="145"/>
      <c r="HRY35" s="275"/>
      <c r="HRZ35" s="141"/>
      <c r="HSA35" s="141"/>
      <c r="HSB35" s="145"/>
      <c r="HSC35" s="275"/>
      <c r="HSD35" s="141"/>
      <c r="HSE35" s="141"/>
      <c r="HSF35" s="145"/>
      <c r="HSG35" s="275"/>
      <c r="HSH35" s="141"/>
      <c r="HSI35" s="141"/>
      <c r="HSJ35" s="145"/>
      <c r="HSK35" s="275"/>
      <c r="HSL35" s="141"/>
      <c r="HSM35" s="141"/>
      <c r="HSN35" s="145"/>
      <c r="HSO35" s="275"/>
      <c r="HSP35" s="141"/>
      <c r="HSQ35" s="141"/>
      <c r="HSR35" s="145"/>
      <c r="HSS35" s="275"/>
      <c r="HST35" s="141"/>
      <c r="HSU35" s="141"/>
      <c r="HSV35" s="145"/>
      <c r="HSW35" s="275"/>
      <c r="HSX35" s="141"/>
      <c r="HSY35" s="141"/>
      <c r="HSZ35" s="145"/>
      <c r="HTA35" s="275"/>
      <c r="HTB35" s="141"/>
      <c r="HTC35" s="141"/>
      <c r="HTD35" s="145"/>
      <c r="HTE35" s="275"/>
      <c r="HTF35" s="141"/>
      <c r="HTG35" s="141"/>
      <c r="HTH35" s="145"/>
      <c r="HTI35" s="275"/>
      <c r="HTJ35" s="141"/>
      <c r="HTK35" s="141"/>
      <c r="HTL35" s="145"/>
      <c r="HTM35" s="275"/>
      <c r="HTN35" s="141"/>
      <c r="HTO35" s="141"/>
      <c r="HTP35" s="145"/>
      <c r="HTQ35" s="275"/>
      <c r="HTR35" s="141"/>
      <c r="HTS35" s="141"/>
      <c r="HTT35" s="145"/>
      <c r="HTU35" s="275"/>
      <c r="HTV35" s="141"/>
      <c r="HTW35" s="141"/>
      <c r="HTX35" s="145"/>
      <c r="HTY35" s="275"/>
      <c r="HTZ35" s="141"/>
      <c r="HUA35" s="141"/>
      <c r="HUB35" s="145"/>
      <c r="HUC35" s="275"/>
      <c r="HUD35" s="141"/>
      <c r="HUE35" s="141"/>
      <c r="HUF35" s="145"/>
      <c r="HUG35" s="275"/>
      <c r="HUH35" s="141"/>
      <c r="HUI35" s="141"/>
      <c r="HUJ35" s="145"/>
      <c r="HUK35" s="275"/>
      <c r="HUL35" s="141"/>
      <c r="HUM35" s="141"/>
      <c r="HUN35" s="145"/>
      <c r="HUO35" s="275"/>
      <c r="HUP35" s="141"/>
      <c r="HUQ35" s="141"/>
      <c r="HUR35" s="145"/>
      <c r="HUS35" s="275"/>
      <c r="HUT35" s="141"/>
      <c r="HUU35" s="141"/>
      <c r="HUV35" s="145"/>
      <c r="HUW35" s="275"/>
      <c r="HUX35" s="141"/>
      <c r="HUY35" s="141"/>
      <c r="HUZ35" s="145"/>
      <c r="HVA35" s="275"/>
      <c r="HVB35" s="141"/>
      <c r="HVC35" s="141"/>
      <c r="HVD35" s="145"/>
      <c r="HVE35" s="275"/>
      <c r="HVF35" s="141"/>
      <c r="HVG35" s="141"/>
      <c r="HVH35" s="145"/>
      <c r="HVI35" s="275"/>
      <c r="HVJ35" s="141"/>
      <c r="HVK35" s="141"/>
      <c r="HVL35" s="145"/>
      <c r="HVM35" s="275"/>
      <c r="HVN35" s="141"/>
      <c r="HVO35" s="141"/>
      <c r="HVP35" s="145"/>
      <c r="HVQ35" s="275"/>
      <c r="HVR35" s="141"/>
      <c r="HVS35" s="141"/>
      <c r="HVT35" s="145"/>
      <c r="HVU35" s="275"/>
      <c r="HVV35" s="141"/>
      <c r="HVW35" s="141"/>
      <c r="HVX35" s="145"/>
      <c r="HVY35" s="275"/>
      <c r="HVZ35" s="141"/>
      <c r="HWA35" s="141"/>
      <c r="HWB35" s="145"/>
      <c r="HWC35" s="275"/>
      <c r="HWD35" s="141"/>
      <c r="HWE35" s="141"/>
      <c r="HWF35" s="145"/>
      <c r="HWG35" s="275"/>
      <c r="HWH35" s="141"/>
      <c r="HWI35" s="141"/>
      <c r="HWJ35" s="145"/>
      <c r="HWK35" s="275"/>
      <c r="HWL35" s="141"/>
      <c r="HWM35" s="141"/>
      <c r="HWN35" s="145"/>
      <c r="HWO35" s="275"/>
      <c r="HWP35" s="141"/>
      <c r="HWQ35" s="141"/>
      <c r="HWR35" s="145"/>
      <c r="HWS35" s="275"/>
      <c r="HWT35" s="141"/>
      <c r="HWU35" s="141"/>
      <c r="HWV35" s="145"/>
      <c r="HWW35" s="275"/>
      <c r="HWX35" s="141"/>
      <c r="HWY35" s="141"/>
      <c r="HWZ35" s="145"/>
      <c r="HXA35" s="275"/>
      <c r="HXB35" s="141"/>
      <c r="HXC35" s="141"/>
      <c r="HXD35" s="145"/>
      <c r="HXE35" s="275"/>
      <c r="HXF35" s="141"/>
      <c r="HXG35" s="141"/>
      <c r="HXH35" s="145"/>
      <c r="HXI35" s="275"/>
      <c r="HXJ35" s="141"/>
      <c r="HXK35" s="141"/>
      <c r="HXL35" s="145"/>
      <c r="HXM35" s="275"/>
      <c r="HXN35" s="141"/>
      <c r="HXO35" s="141"/>
      <c r="HXP35" s="145"/>
      <c r="HXQ35" s="275"/>
      <c r="HXR35" s="141"/>
      <c r="HXS35" s="141"/>
      <c r="HXT35" s="145"/>
      <c r="HXU35" s="275"/>
      <c r="HXV35" s="141"/>
      <c r="HXW35" s="141"/>
      <c r="HXX35" s="145"/>
      <c r="HXY35" s="275"/>
      <c r="HXZ35" s="141"/>
      <c r="HYA35" s="141"/>
      <c r="HYB35" s="145"/>
      <c r="HYC35" s="275"/>
      <c r="HYD35" s="141"/>
      <c r="HYE35" s="141"/>
      <c r="HYF35" s="145"/>
      <c r="HYG35" s="275"/>
      <c r="HYH35" s="141"/>
      <c r="HYI35" s="141"/>
      <c r="HYJ35" s="145"/>
      <c r="HYK35" s="275"/>
      <c r="HYL35" s="141"/>
      <c r="HYM35" s="141"/>
      <c r="HYN35" s="145"/>
      <c r="HYO35" s="275"/>
      <c r="HYP35" s="141"/>
      <c r="HYQ35" s="141"/>
      <c r="HYR35" s="145"/>
      <c r="HYS35" s="275"/>
      <c r="HYT35" s="141"/>
      <c r="HYU35" s="141"/>
      <c r="HYV35" s="145"/>
      <c r="HYW35" s="275"/>
      <c r="HYX35" s="141"/>
      <c r="HYY35" s="141"/>
      <c r="HYZ35" s="145"/>
      <c r="HZA35" s="275"/>
      <c r="HZB35" s="141"/>
      <c r="HZC35" s="141"/>
      <c r="HZD35" s="145"/>
      <c r="HZE35" s="275"/>
      <c r="HZF35" s="141"/>
      <c r="HZG35" s="141"/>
      <c r="HZH35" s="145"/>
      <c r="HZI35" s="275"/>
      <c r="HZJ35" s="141"/>
      <c r="HZK35" s="141"/>
      <c r="HZL35" s="145"/>
      <c r="HZM35" s="275"/>
      <c r="HZN35" s="141"/>
      <c r="HZO35" s="141"/>
      <c r="HZP35" s="145"/>
      <c r="HZQ35" s="275"/>
      <c r="HZR35" s="141"/>
      <c r="HZS35" s="141"/>
      <c r="HZT35" s="145"/>
      <c r="HZU35" s="275"/>
      <c r="HZV35" s="141"/>
      <c r="HZW35" s="141"/>
      <c r="HZX35" s="145"/>
      <c r="HZY35" s="275"/>
      <c r="HZZ35" s="141"/>
      <c r="IAA35" s="141"/>
      <c r="IAB35" s="145"/>
      <c r="IAC35" s="275"/>
      <c r="IAD35" s="141"/>
      <c r="IAE35" s="141"/>
      <c r="IAF35" s="145"/>
      <c r="IAG35" s="275"/>
      <c r="IAH35" s="141"/>
      <c r="IAI35" s="141"/>
      <c r="IAJ35" s="145"/>
      <c r="IAK35" s="275"/>
      <c r="IAL35" s="141"/>
      <c r="IAM35" s="141"/>
      <c r="IAN35" s="145"/>
      <c r="IAO35" s="275"/>
      <c r="IAP35" s="141"/>
      <c r="IAQ35" s="141"/>
      <c r="IAR35" s="145"/>
      <c r="IAS35" s="275"/>
      <c r="IAT35" s="141"/>
      <c r="IAU35" s="141"/>
      <c r="IAV35" s="145"/>
      <c r="IAW35" s="275"/>
      <c r="IAX35" s="141"/>
      <c r="IAY35" s="141"/>
      <c r="IAZ35" s="145"/>
      <c r="IBA35" s="275"/>
      <c r="IBB35" s="141"/>
      <c r="IBC35" s="141"/>
      <c r="IBD35" s="145"/>
      <c r="IBE35" s="275"/>
      <c r="IBF35" s="141"/>
      <c r="IBG35" s="141"/>
      <c r="IBH35" s="145"/>
      <c r="IBI35" s="275"/>
      <c r="IBJ35" s="141"/>
      <c r="IBK35" s="141"/>
      <c r="IBL35" s="145"/>
      <c r="IBM35" s="275"/>
      <c r="IBN35" s="141"/>
      <c r="IBO35" s="141"/>
      <c r="IBP35" s="145"/>
      <c r="IBQ35" s="275"/>
      <c r="IBR35" s="141"/>
      <c r="IBS35" s="141"/>
      <c r="IBT35" s="145"/>
      <c r="IBU35" s="275"/>
      <c r="IBV35" s="141"/>
      <c r="IBW35" s="141"/>
      <c r="IBX35" s="145"/>
      <c r="IBY35" s="275"/>
      <c r="IBZ35" s="141"/>
      <c r="ICA35" s="141"/>
      <c r="ICB35" s="145"/>
      <c r="ICC35" s="275"/>
      <c r="ICD35" s="141"/>
      <c r="ICE35" s="141"/>
      <c r="ICF35" s="145"/>
      <c r="ICG35" s="275"/>
      <c r="ICH35" s="141"/>
      <c r="ICI35" s="141"/>
      <c r="ICJ35" s="145"/>
      <c r="ICK35" s="275"/>
      <c r="ICL35" s="141"/>
      <c r="ICM35" s="141"/>
      <c r="ICN35" s="145"/>
      <c r="ICO35" s="275"/>
      <c r="ICP35" s="141"/>
      <c r="ICQ35" s="141"/>
      <c r="ICR35" s="145"/>
      <c r="ICS35" s="275"/>
      <c r="ICT35" s="141"/>
      <c r="ICU35" s="141"/>
      <c r="ICV35" s="145"/>
      <c r="ICW35" s="275"/>
      <c r="ICX35" s="141"/>
      <c r="ICY35" s="141"/>
      <c r="ICZ35" s="145"/>
      <c r="IDA35" s="275"/>
      <c r="IDB35" s="141"/>
      <c r="IDC35" s="141"/>
      <c r="IDD35" s="145"/>
      <c r="IDE35" s="275"/>
      <c r="IDF35" s="141"/>
      <c r="IDG35" s="141"/>
      <c r="IDH35" s="145"/>
      <c r="IDI35" s="275"/>
      <c r="IDJ35" s="141"/>
      <c r="IDK35" s="141"/>
      <c r="IDL35" s="145"/>
      <c r="IDM35" s="275"/>
      <c r="IDN35" s="141"/>
      <c r="IDO35" s="141"/>
      <c r="IDP35" s="145"/>
      <c r="IDQ35" s="275"/>
      <c r="IDR35" s="141"/>
      <c r="IDS35" s="141"/>
      <c r="IDT35" s="145"/>
      <c r="IDU35" s="275"/>
      <c r="IDV35" s="141"/>
      <c r="IDW35" s="141"/>
      <c r="IDX35" s="145"/>
      <c r="IDY35" s="275"/>
      <c r="IDZ35" s="141"/>
      <c r="IEA35" s="141"/>
      <c r="IEB35" s="145"/>
      <c r="IEC35" s="275"/>
      <c r="IED35" s="141"/>
      <c r="IEE35" s="141"/>
      <c r="IEF35" s="145"/>
      <c r="IEG35" s="275"/>
      <c r="IEH35" s="141"/>
      <c r="IEI35" s="141"/>
      <c r="IEJ35" s="145"/>
      <c r="IEK35" s="275"/>
      <c r="IEL35" s="141"/>
      <c r="IEM35" s="141"/>
      <c r="IEN35" s="145"/>
      <c r="IEO35" s="275"/>
      <c r="IEP35" s="141"/>
      <c r="IEQ35" s="141"/>
      <c r="IER35" s="145"/>
      <c r="IES35" s="275"/>
      <c r="IET35" s="141"/>
      <c r="IEU35" s="141"/>
      <c r="IEV35" s="145"/>
      <c r="IEW35" s="275"/>
      <c r="IEX35" s="141"/>
      <c r="IEY35" s="141"/>
      <c r="IEZ35" s="145"/>
      <c r="IFA35" s="275"/>
      <c r="IFB35" s="141"/>
      <c r="IFC35" s="141"/>
      <c r="IFD35" s="145"/>
      <c r="IFE35" s="275"/>
      <c r="IFF35" s="141"/>
      <c r="IFG35" s="141"/>
      <c r="IFH35" s="145"/>
      <c r="IFI35" s="275"/>
      <c r="IFJ35" s="141"/>
      <c r="IFK35" s="141"/>
      <c r="IFL35" s="145"/>
      <c r="IFM35" s="275"/>
      <c r="IFN35" s="141"/>
      <c r="IFO35" s="141"/>
      <c r="IFP35" s="145"/>
      <c r="IFQ35" s="275"/>
      <c r="IFR35" s="141"/>
      <c r="IFS35" s="141"/>
      <c r="IFT35" s="145"/>
      <c r="IFU35" s="275"/>
      <c r="IFV35" s="141"/>
      <c r="IFW35" s="141"/>
      <c r="IFX35" s="145"/>
      <c r="IFY35" s="275"/>
      <c r="IFZ35" s="141"/>
      <c r="IGA35" s="141"/>
      <c r="IGB35" s="145"/>
      <c r="IGC35" s="275"/>
      <c r="IGD35" s="141"/>
      <c r="IGE35" s="141"/>
      <c r="IGF35" s="145"/>
      <c r="IGG35" s="275"/>
      <c r="IGH35" s="141"/>
      <c r="IGI35" s="141"/>
      <c r="IGJ35" s="145"/>
      <c r="IGK35" s="275"/>
      <c r="IGL35" s="141"/>
      <c r="IGM35" s="141"/>
      <c r="IGN35" s="145"/>
      <c r="IGO35" s="275"/>
      <c r="IGP35" s="141"/>
      <c r="IGQ35" s="141"/>
      <c r="IGR35" s="145"/>
      <c r="IGS35" s="275"/>
      <c r="IGT35" s="141"/>
      <c r="IGU35" s="141"/>
      <c r="IGV35" s="145"/>
      <c r="IGW35" s="275"/>
      <c r="IGX35" s="141"/>
      <c r="IGY35" s="141"/>
      <c r="IGZ35" s="145"/>
      <c r="IHA35" s="275"/>
      <c r="IHB35" s="141"/>
      <c r="IHC35" s="141"/>
      <c r="IHD35" s="145"/>
      <c r="IHE35" s="275"/>
      <c r="IHF35" s="141"/>
      <c r="IHG35" s="141"/>
      <c r="IHH35" s="145"/>
      <c r="IHI35" s="275"/>
      <c r="IHJ35" s="141"/>
      <c r="IHK35" s="141"/>
      <c r="IHL35" s="145"/>
      <c r="IHM35" s="275"/>
      <c r="IHN35" s="141"/>
      <c r="IHO35" s="141"/>
      <c r="IHP35" s="145"/>
      <c r="IHQ35" s="275"/>
      <c r="IHR35" s="141"/>
      <c r="IHS35" s="141"/>
      <c r="IHT35" s="145"/>
      <c r="IHU35" s="275"/>
      <c r="IHV35" s="141"/>
      <c r="IHW35" s="141"/>
      <c r="IHX35" s="145"/>
      <c r="IHY35" s="275"/>
      <c r="IHZ35" s="141"/>
      <c r="IIA35" s="141"/>
      <c r="IIB35" s="145"/>
      <c r="IIC35" s="275"/>
      <c r="IID35" s="141"/>
      <c r="IIE35" s="141"/>
      <c r="IIF35" s="145"/>
      <c r="IIG35" s="275"/>
      <c r="IIH35" s="141"/>
      <c r="III35" s="141"/>
      <c r="IIJ35" s="145"/>
      <c r="IIK35" s="275"/>
      <c r="IIL35" s="141"/>
      <c r="IIM35" s="141"/>
      <c r="IIN35" s="145"/>
      <c r="IIO35" s="275"/>
      <c r="IIP35" s="141"/>
      <c r="IIQ35" s="141"/>
      <c r="IIR35" s="145"/>
      <c r="IIS35" s="275"/>
      <c r="IIT35" s="141"/>
      <c r="IIU35" s="141"/>
      <c r="IIV35" s="145"/>
      <c r="IIW35" s="275"/>
      <c r="IIX35" s="141"/>
      <c r="IIY35" s="141"/>
      <c r="IIZ35" s="145"/>
      <c r="IJA35" s="275"/>
      <c r="IJB35" s="141"/>
      <c r="IJC35" s="141"/>
      <c r="IJD35" s="145"/>
      <c r="IJE35" s="275"/>
      <c r="IJF35" s="141"/>
      <c r="IJG35" s="141"/>
      <c r="IJH35" s="145"/>
      <c r="IJI35" s="275"/>
      <c r="IJJ35" s="141"/>
      <c r="IJK35" s="141"/>
      <c r="IJL35" s="145"/>
      <c r="IJM35" s="275"/>
      <c r="IJN35" s="141"/>
      <c r="IJO35" s="141"/>
      <c r="IJP35" s="145"/>
      <c r="IJQ35" s="275"/>
      <c r="IJR35" s="141"/>
      <c r="IJS35" s="141"/>
      <c r="IJT35" s="145"/>
      <c r="IJU35" s="275"/>
      <c r="IJV35" s="141"/>
      <c r="IJW35" s="141"/>
      <c r="IJX35" s="145"/>
      <c r="IJY35" s="275"/>
      <c r="IJZ35" s="141"/>
      <c r="IKA35" s="141"/>
      <c r="IKB35" s="145"/>
      <c r="IKC35" s="275"/>
      <c r="IKD35" s="141"/>
      <c r="IKE35" s="141"/>
      <c r="IKF35" s="145"/>
      <c r="IKG35" s="275"/>
      <c r="IKH35" s="141"/>
      <c r="IKI35" s="141"/>
      <c r="IKJ35" s="145"/>
      <c r="IKK35" s="275"/>
      <c r="IKL35" s="141"/>
      <c r="IKM35" s="141"/>
      <c r="IKN35" s="145"/>
      <c r="IKO35" s="275"/>
      <c r="IKP35" s="141"/>
      <c r="IKQ35" s="141"/>
      <c r="IKR35" s="145"/>
      <c r="IKS35" s="275"/>
      <c r="IKT35" s="141"/>
      <c r="IKU35" s="141"/>
      <c r="IKV35" s="145"/>
      <c r="IKW35" s="275"/>
      <c r="IKX35" s="141"/>
      <c r="IKY35" s="141"/>
      <c r="IKZ35" s="145"/>
      <c r="ILA35" s="275"/>
      <c r="ILB35" s="141"/>
      <c r="ILC35" s="141"/>
      <c r="ILD35" s="145"/>
      <c r="ILE35" s="275"/>
      <c r="ILF35" s="141"/>
      <c r="ILG35" s="141"/>
      <c r="ILH35" s="145"/>
      <c r="ILI35" s="275"/>
      <c r="ILJ35" s="141"/>
      <c r="ILK35" s="141"/>
      <c r="ILL35" s="145"/>
      <c r="ILM35" s="275"/>
      <c r="ILN35" s="141"/>
      <c r="ILO35" s="141"/>
      <c r="ILP35" s="145"/>
      <c r="ILQ35" s="275"/>
      <c r="ILR35" s="141"/>
      <c r="ILS35" s="141"/>
      <c r="ILT35" s="145"/>
      <c r="ILU35" s="275"/>
      <c r="ILV35" s="141"/>
      <c r="ILW35" s="141"/>
      <c r="ILX35" s="145"/>
      <c r="ILY35" s="275"/>
      <c r="ILZ35" s="141"/>
      <c r="IMA35" s="141"/>
      <c r="IMB35" s="145"/>
      <c r="IMC35" s="275"/>
      <c r="IMD35" s="141"/>
      <c r="IME35" s="141"/>
      <c r="IMF35" s="145"/>
      <c r="IMG35" s="275"/>
      <c r="IMH35" s="141"/>
      <c r="IMI35" s="141"/>
      <c r="IMJ35" s="145"/>
      <c r="IMK35" s="275"/>
      <c r="IML35" s="141"/>
      <c r="IMM35" s="141"/>
      <c r="IMN35" s="145"/>
      <c r="IMO35" s="275"/>
      <c r="IMP35" s="141"/>
      <c r="IMQ35" s="141"/>
      <c r="IMR35" s="145"/>
      <c r="IMS35" s="275"/>
      <c r="IMT35" s="141"/>
      <c r="IMU35" s="141"/>
      <c r="IMV35" s="145"/>
      <c r="IMW35" s="275"/>
      <c r="IMX35" s="141"/>
      <c r="IMY35" s="141"/>
      <c r="IMZ35" s="145"/>
      <c r="INA35" s="275"/>
      <c r="INB35" s="141"/>
      <c r="INC35" s="141"/>
      <c r="IND35" s="145"/>
      <c r="INE35" s="275"/>
      <c r="INF35" s="141"/>
      <c r="ING35" s="141"/>
      <c r="INH35" s="145"/>
      <c r="INI35" s="275"/>
      <c r="INJ35" s="141"/>
      <c r="INK35" s="141"/>
      <c r="INL35" s="145"/>
      <c r="INM35" s="275"/>
      <c r="INN35" s="141"/>
      <c r="INO35" s="141"/>
      <c r="INP35" s="145"/>
      <c r="INQ35" s="275"/>
      <c r="INR35" s="141"/>
      <c r="INS35" s="141"/>
      <c r="INT35" s="145"/>
      <c r="INU35" s="275"/>
      <c r="INV35" s="141"/>
      <c r="INW35" s="141"/>
      <c r="INX35" s="145"/>
      <c r="INY35" s="275"/>
      <c r="INZ35" s="141"/>
      <c r="IOA35" s="141"/>
      <c r="IOB35" s="145"/>
      <c r="IOC35" s="275"/>
      <c r="IOD35" s="141"/>
      <c r="IOE35" s="141"/>
      <c r="IOF35" s="145"/>
      <c r="IOG35" s="275"/>
      <c r="IOH35" s="141"/>
      <c r="IOI35" s="141"/>
      <c r="IOJ35" s="145"/>
      <c r="IOK35" s="275"/>
      <c r="IOL35" s="141"/>
      <c r="IOM35" s="141"/>
      <c r="ION35" s="145"/>
      <c r="IOO35" s="275"/>
      <c r="IOP35" s="141"/>
      <c r="IOQ35" s="141"/>
      <c r="IOR35" s="145"/>
      <c r="IOS35" s="275"/>
      <c r="IOT35" s="141"/>
      <c r="IOU35" s="141"/>
      <c r="IOV35" s="145"/>
      <c r="IOW35" s="275"/>
      <c r="IOX35" s="141"/>
      <c r="IOY35" s="141"/>
      <c r="IOZ35" s="145"/>
      <c r="IPA35" s="275"/>
      <c r="IPB35" s="141"/>
      <c r="IPC35" s="141"/>
      <c r="IPD35" s="145"/>
      <c r="IPE35" s="275"/>
      <c r="IPF35" s="141"/>
      <c r="IPG35" s="141"/>
      <c r="IPH35" s="145"/>
      <c r="IPI35" s="275"/>
      <c r="IPJ35" s="141"/>
      <c r="IPK35" s="141"/>
      <c r="IPL35" s="145"/>
      <c r="IPM35" s="275"/>
      <c r="IPN35" s="141"/>
      <c r="IPO35" s="141"/>
      <c r="IPP35" s="145"/>
      <c r="IPQ35" s="275"/>
      <c r="IPR35" s="141"/>
      <c r="IPS35" s="141"/>
      <c r="IPT35" s="145"/>
      <c r="IPU35" s="275"/>
      <c r="IPV35" s="141"/>
      <c r="IPW35" s="141"/>
      <c r="IPX35" s="145"/>
      <c r="IPY35" s="275"/>
      <c r="IPZ35" s="141"/>
      <c r="IQA35" s="141"/>
      <c r="IQB35" s="145"/>
      <c r="IQC35" s="275"/>
      <c r="IQD35" s="141"/>
      <c r="IQE35" s="141"/>
      <c r="IQF35" s="145"/>
      <c r="IQG35" s="275"/>
      <c r="IQH35" s="141"/>
      <c r="IQI35" s="141"/>
      <c r="IQJ35" s="145"/>
      <c r="IQK35" s="275"/>
      <c r="IQL35" s="141"/>
      <c r="IQM35" s="141"/>
      <c r="IQN35" s="145"/>
      <c r="IQO35" s="275"/>
      <c r="IQP35" s="141"/>
      <c r="IQQ35" s="141"/>
      <c r="IQR35" s="145"/>
      <c r="IQS35" s="275"/>
      <c r="IQT35" s="141"/>
      <c r="IQU35" s="141"/>
      <c r="IQV35" s="145"/>
      <c r="IQW35" s="275"/>
      <c r="IQX35" s="141"/>
      <c r="IQY35" s="141"/>
      <c r="IQZ35" s="145"/>
      <c r="IRA35" s="275"/>
      <c r="IRB35" s="141"/>
      <c r="IRC35" s="141"/>
      <c r="IRD35" s="145"/>
      <c r="IRE35" s="275"/>
      <c r="IRF35" s="141"/>
      <c r="IRG35" s="141"/>
      <c r="IRH35" s="145"/>
      <c r="IRI35" s="275"/>
      <c r="IRJ35" s="141"/>
      <c r="IRK35" s="141"/>
      <c r="IRL35" s="145"/>
      <c r="IRM35" s="275"/>
      <c r="IRN35" s="141"/>
      <c r="IRO35" s="141"/>
      <c r="IRP35" s="145"/>
      <c r="IRQ35" s="275"/>
      <c r="IRR35" s="141"/>
      <c r="IRS35" s="141"/>
      <c r="IRT35" s="145"/>
      <c r="IRU35" s="275"/>
      <c r="IRV35" s="141"/>
      <c r="IRW35" s="141"/>
      <c r="IRX35" s="145"/>
      <c r="IRY35" s="275"/>
      <c r="IRZ35" s="141"/>
      <c r="ISA35" s="141"/>
      <c r="ISB35" s="145"/>
      <c r="ISC35" s="275"/>
      <c r="ISD35" s="141"/>
      <c r="ISE35" s="141"/>
      <c r="ISF35" s="145"/>
      <c r="ISG35" s="275"/>
      <c r="ISH35" s="141"/>
      <c r="ISI35" s="141"/>
      <c r="ISJ35" s="145"/>
      <c r="ISK35" s="275"/>
      <c r="ISL35" s="141"/>
      <c r="ISM35" s="141"/>
      <c r="ISN35" s="145"/>
      <c r="ISO35" s="275"/>
      <c r="ISP35" s="141"/>
      <c r="ISQ35" s="141"/>
      <c r="ISR35" s="145"/>
      <c r="ISS35" s="275"/>
      <c r="IST35" s="141"/>
      <c r="ISU35" s="141"/>
      <c r="ISV35" s="145"/>
      <c r="ISW35" s="275"/>
      <c r="ISX35" s="141"/>
      <c r="ISY35" s="141"/>
      <c r="ISZ35" s="145"/>
      <c r="ITA35" s="275"/>
      <c r="ITB35" s="141"/>
      <c r="ITC35" s="141"/>
      <c r="ITD35" s="145"/>
      <c r="ITE35" s="275"/>
      <c r="ITF35" s="141"/>
      <c r="ITG35" s="141"/>
      <c r="ITH35" s="145"/>
      <c r="ITI35" s="275"/>
      <c r="ITJ35" s="141"/>
      <c r="ITK35" s="141"/>
      <c r="ITL35" s="145"/>
      <c r="ITM35" s="275"/>
      <c r="ITN35" s="141"/>
      <c r="ITO35" s="141"/>
      <c r="ITP35" s="145"/>
      <c r="ITQ35" s="275"/>
      <c r="ITR35" s="141"/>
      <c r="ITS35" s="141"/>
      <c r="ITT35" s="145"/>
      <c r="ITU35" s="275"/>
      <c r="ITV35" s="141"/>
      <c r="ITW35" s="141"/>
      <c r="ITX35" s="145"/>
      <c r="ITY35" s="275"/>
      <c r="ITZ35" s="141"/>
      <c r="IUA35" s="141"/>
      <c r="IUB35" s="145"/>
      <c r="IUC35" s="275"/>
      <c r="IUD35" s="141"/>
      <c r="IUE35" s="141"/>
      <c r="IUF35" s="145"/>
      <c r="IUG35" s="275"/>
      <c r="IUH35" s="141"/>
      <c r="IUI35" s="141"/>
      <c r="IUJ35" s="145"/>
      <c r="IUK35" s="275"/>
      <c r="IUL35" s="141"/>
      <c r="IUM35" s="141"/>
      <c r="IUN35" s="145"/>
      <c r="IUO35" s="275"/>
      <c r="IUP35" s="141"/>
      <c r="IUQ35" s="141"/>
      <c r="IUR35" s="145"/>
      <c r="IUS35" s="275"/>
      <c r="IUT35" s="141"/>
      <c r="IUU35" s="141"/>
      <c r="IUV35" s="145"/>
      <c r="IUW35" s="275"/>
      <c r="IUX35" s="141"/>
      <c r="IUY35" s="141"/>
      <c r="IUZ35" s="145"/>
      <c r="IVA35" s="275"/>
      <c r="IVB35" s="141"/>
      <c r="IVC35" s="141"/>
      <c r="IVD35" s="145"/>
      <c r="IVE35" s="275"/>
      <c r="IVF35" s="141"/>
      <c r="IVG35" s="141"/>
      <c r="IVH35" s="145"/>
      <c r="IVI35" s="275"/>
      <c r="IVJ35" s="141"/>
      <c r="IVK35" s="141"/>
      <c r="IVL35" s="145"/>
      <c r="IVM35" s="275"/>
      <c r="IVN35" s="141"/>
      <c r="IVO35" s="141"/>
      <c r="IVP35" s="145"/>
      <c r="IVQ35" s="275"/>
      <c r="IVR35" s="141"/>
      <c r="IVS35" s="141"/>
      <c r="IVT35" s="145"/>
      <c r="IVU35" s="275"/>
      <c r="IVV35" s="141"/>
      <c r="IVW35" s="141"/>
      <c r="IVX35" s="145"/>
      <c r="IVY35" s="275"/>
      <c r="IVZ35" s="141"/>
      <c r="IWA35" s="141"/>
      <c r="IWB35" s="145"/>
      <c r="IWC35" s="275"/>
      <c r="IWD35" s="141"/>
      <c r="IWE35" s="141"/>
      <c r="IWF35" s="145"/>
      <c r="IWG35" s="275"/>
      <c r="IWH35" s="141"/>
      <c r="IWI35" s="141"/>
      <c r="IWJ35" s="145"/>
      <c r="IWK35" s="275"/>
      <c r="IWL35" s="141"/>
      <c r="IWM35" s="141"/>
      <c r="IWN35" s="145"/>
      <c r="IWO35" s="275"/>
      <c r="IWP35" s="141"/>
      <c r="IWQ35" s="141"/>
      <c r="IWR35" s="145"/>
      <c r="IWS35" s="275"/>
      <c r="IWT35" s="141"/>
      <c r="IWU35" s="141"/>
      <c r="IWV35" s="145"/>
      <c r="IWW35" s="275"/>
      <c r="IWX35" s="141"/>
      <c r="IWY35" s="141"/>
      <c r="IWZ35" s="145"/>
      <c r="IXA35" s="275"/>
      <c r="IXB35" s="141"/>
      <c r="IXC35" s="141"/>
      <c r="IXD35" s="145"/>
      <c r="IXE35" s="275"/>
      <c r="IXF35" s="141"/>
      <c r="IXG35" s="141"/>
      <c r="IXH35" s="145"/>
      <c r="IXI35" s="275"/>
      <c r="IXJ35" s="141"/>
      <c r="IXK35" s="141"/>
      <c r="IXL35" s="145"/>
      <c r="IXM35" s="275"/>
      <c r="IXN35" s="141"/>
      <c r="IXO35" s="141"/>
      <c r="IXP35" s="145"/>
      <c r="IXQ35" s="275"/>
      <c r="IXR35" s="141"/>
      <c r="IXS35" s="141"/>
      <c r="IXT35" s="145"/>
      <c r="IXU35" s="275"/>
      <c r="IXV35" s="141"/>
      <c r="IXW35" s="141"/>
      <c r="IXX35" s="145"/>
      <c r="IXY35" s="275"/>
      <c r="IXZ35" s="141"/>
      <c r="IYA35" s="141"/>
      <c r="IYB35" s="145"/>
      <c r="IYC35" s="275"/>
      <c r="IYD35" s="141"/>
      <c r="IYE35" s="141"/>
      <c r="IYF35" s="145"/>
      <c r="IYG35" s="275"/>
      <c r="IYH35" s="141"/>
      <c r="IYI35" s="141"/>
      <c r="IYJ35" s="145"/>
      <c r="IYK35" s="275"/>
      <c r="IYL35" s="141"/>
      <c r="IYM35" s="141"/>
      <c r="IYN35" s="145"/>
      <c r="IYO35" s="275"/>
      <c r="IYP35" s="141"/>
      <c r="IYQ35" s="141"/>
      <c r="IYR35" s="145"/>
      <c r="IYS35" s="275"/>
      <c r="IYT35" s="141"/>
      <c r="IYU35" s="141"/>
      <c r="IYV35" s="145"/>
      <c r="IYW35" s="275"/>
      <c r="IYX35" s="141"/>
      <c r="IYY35" s="141"/>
      <c r="IYZ35" s="145"/>
      <c r="IZA35" s="275"/>
      <c r="IZB35" s="141"/>
      <c r="IZC35" s="141"/>
      <c r="IZD35" s="145"/>
      <c r="IZE35" s="275"/>
      <c r="IZF35" s="141"/>
      <c r="IZG35" s="141"/>
      <c r="IZH35" s="145"/>
      <c r="IZI35" s="275"/>
      <c r="IZJ35" s="141"/>
      <c r="IZK35" s="141"/>
      <c r="IZL35" s="145"/>
      <c r="IZM35" s="275"/>
      <c r="IZN35" s="141"/>
      <c r="IZO35" s="141"/>
      <c r="IZP35" s="145"/>
      <c r="IZQ35" s="275"/>
      <c r="IZR35" s="141"/>
      <c r="IZS35" s="141"/>
      <c r="IZT35" s="145"/>
      <c r="IZU35" s="275"/>
      <c r="IZV35" s="141"/>
      <c r="IZW35" s="141"/>
      <c r="IZX35" s="145"/>
      <c r="IZY35" s="275"/>
      <c r="IZZ35" s="141"/>
      <c r="JAA35" s="141"/>
      <c r="JAB35" s="145"/>
      <c r="JAC35" s="275"/>
      <c r="JAD35" s="141"/>
      <c r="JAE35" s="141"/>
      <c r="JAF35" s="145"/>
      <c r="JAG35" s="275"/>
      <c r="JAH35" s="141"/>
      <c r="JAI35" s="141"/>
      <c r="JAJ35" s="145"/>
      <c r="JAK35" s="275"/>
      <c r="JAL35" s="141"/>
      <c r="JAM35" s="141"/>
      <c r="JAN35" s="145"/>
      <c r="JAO35" s="275"/>
      <c r="JAP35" s="141"/>
      <c r="JAQ35" s="141"/>
      <c r="JAR35" s="145"/>
      <c r="JAS35" s="275"/>
      <c r="JAT35" s="141"/>
      <c r="JAU35" s="141"/>
      <c r="JAV35" s="145"/>
      <c r="JAW35" s="275"/>
      <c r="JAX35" s="141"/>
      <c r="JAY35" s="141"/>
      <c r="JAZ35" s="145"/>
      <c r="JBA35" s="275"/>
      <c r="JBB35" s="141"/>
      <c r="JBC35" s="141"/>
      <c r="JBD35" s="145"/>
      <c r="JBE35" s="275"/>
      <c r="JBF35" s="141"/>
      <c r="JBG35" s="141"/>
      <c r="JBH35" s="145"/>
      <c r="JBI35" s="275"/>
      <c r="JBJ35" s="141"/>
      <c r="JBK35" s="141"/>
      <c r="JBL35" s="145"/>
      <c r="JBM35" s="275"/>
      <c r="JBN35" s="141"/>
      <c r="JBO35" s="141"/>
      <c r="JBP35" s="145"/>
      <c r="JBQ35" s="275"/>
      <c r="JBR35" s="141"/>
      <c r="JBS35" s="141"/>
      <c r="JBT35" s="145"/>
      <c r="JBU35" s="275"/>
      <c r="JBV35" s="141"/>
      <c r="JBW35" s="141"/>
      <c r="JBX35" s="145"/>
      <c r="JBY35" s="275"/>
      <c r="JBZ35" s="141"/>
      <c r="JCA35" s="141"/>
      <c r="JCB35" s="145"/>
      <c r="JCC35" s="275"/>
      <c r="JCD35" s="141"/>
      <c r="JCE35" s="141"/>
      <c r="JCF35" s="145"/>
      <c r="JCG35" s="275"/>
      <c r="JCH35" s="141"/>
      <c r="JCI35" s="141"/>
      <c r="JCJ35" s="145"/>
      <c r="JCK35" s="275"/>
      <c r="JCL35" s="141"/>
      <c r="JCM35" s="141"/>
      <c r="JCN35" s="145"/>
      <c r="JCO35" s="275"/>
      <c r="JCP35" s="141"/>
      <c r="JCQ35" s="141"/>
      <c r="JCR35" s="145"/>
      <c r="JCS35" s="275"/>
      <c r="JCT35" s="141"/>
      <c r="JCU35" s="141"/>
      <c r="JCV35" s="145"/>
      <c r="JCW35" s="275"/>
      <c r="JCX35" s="141"/>
      <c r="JCY35" s="141"/>
      <c r="JCZ35" s="145"/>
      <c r="JDA35" s="275"/>
      <c r="JDB35" s="141"/>
      <c r="JDC35" s="141"/>
      <c r="JDD35" s="145"/>
      <c r="JDE35" s="275"/>
      <c r="JDF35" s="141"/>
      <c r="JDG35" s="141"/>
      <c r="JDH35" s="145"/>
      <c r="JDI35" s="275"/>
      <c r="JDJ35" s="141"/>
      <c r="JDK35" s="141"/>
      <c r="JDL35" s="145"/>
      <c r="JDM35" s="275"/>
      <c r="JDN35" s="141"/>
      <c r="JDO35" s="141"/>
      <c r="JDP35" s="145"/>
      <c r="JDQ35" s="275"/>
      <c r="JDR35" s="141"/>
      <c r="JDS35" s="141"/>
      <c r="JDT35" s="145"/>
      <c r="JDU35" s="275"/>
      <c r="JDV35" s="141"/>
      <c r="JDW35" s="141"/>
      <c r="JDX35" s="145"/>
      <c r="JDY35" s="275"/>
      <c r="JDZ35" s="141"/>
      <c r="JEA35" s="141"/>
      <c r="JEB35" s="145"/>
      <c r="JEC35" s="275"/>
      <c r="JED35" s="141"/>
      <c r="JEE35" s="141"/>
      <c r="JEF35" s="145"/>
      <c r="JEG35" s="275"/>
      <c r="JEH35" s="141"/>
      <c r="JEI35" s="141"/>
      <c r="JEJ35" s="145"/>
      <c r="JEK35" s="275"/>
      <c r="JEL35" s="141"/>
      <c r="JEM35" s="141"/>
      <c r="JEN35" s="145"/>
      <c r="JEO35" s="275"/>
      <c r="JEP35" s="141"/>
      <c r="JEQ35" s="141"/>
      <c r="JER35" s="145"/>
      <c r="JES35" s="275"/>
      <c r="JET35" s="141"/>
      <c r="JEU35" s="141"/>
      <c r="JEV35" s="145"/>
      <c r="JEW35" s="275"/>
      <c r="JEX35" s="141"/>
      <c r="JEY35" s="141"/>
      <c r="JEZ35" s="145"/>
      <c r="JFA35" s="275"/>
      <c r="JFB35" s="141"/>
      <c r="JFC35" s="141"/>
      <c r="JFD35" s="145"/>
      <c r="JFE35" s="275"/>
      <c r="JFF35" s="141"/>
      <c r="JFG35" s="141"/>
      <c r="JFH35" s="145"/>
      <c r="JFI35" s="275"/>
      <c r="JFJ35" s="141"/>
      <c r="JFK35" s="141"/>
      <c r="JFL35" s="145"/>
      <c r="JFM35" s="275"/>
      <c r="JFN35" s="141"/>
      <c r="JFO35" s="141"/>
      <c r="JFP35" s="145"/>
      <c r="JFQ35" s="275"/>
      <c r="JFR35" s="141"/>
      <c r="JFS35" s="141"/>
      <c r="JFT35" s="145"/>
      <c r="JFU35" s="275"/>
      <c r="JFV35" s="141"/>
      <c r="JFW35" s="141"/>
      <c r="JFX35" s="145"/>
      <c r="JFY35" s="275"/>
      <c r="JFZ35" s="141"/>
      <c r="JGA35" s="141"/>
      <c r="JGB35" s="145"/>
      <c r="JGC35" s="275"/>
      <c r="JGD35" s="141"/>
      <c r="JGE35" s="141"/>
      <c r="JGF35" s="145"/>
      <c r="JGG35" s="275"/>
      <c r="JGH35" s="141"/>
      <c r="JGI35" s="141"/>
      <c r="JGJ35" s="145"/>
      <c r="JGK35" s="275"/>
      <c r="JGL35" s="141"/>
      <c r="JGM35" s="141"/>
      <c r="JGN35" s="145"/>
      <c r="JGO35" s="275"/>
      <c r="JGP35" s="141"/>
      <c r="JGQ35" s="141"/>
      <c r="JGR35" s="145"/>
      <c r="JGS35" s="275"/>
      <c r="JGT35" s="141"/>
      <c r="JGU35" s="141"/>
      <c r="JGV35" s="145"/>
      <c r="JGW35" s="275"/>
      <c r="JGX35" s="141"/>
      <c r="JGY35" s="141"/>
      <c r="JGZ35" s="145"/>
      <c r="JHA35" s="275"/>
      <c r="JHB35" s="141"/>
      <c r="JHC35" s="141"/>
      <c r="JHD35" s="145"/>
      <c r="JHE35" s="275"/>
      <c r="JHF35" s="141"/>
      <c r="JHG35" s="141"/>
      <c r="JHH35" s="145"/>
      <c r="JHI35" s="275"/>
      <c r="JHJ35" s="141"/>
      <c r="JHK35" s="141"/>
      <c r="JHL35" s="145"/>
      <c r="JHM35" s="275"/>
      <c r="JHN35" s="141"/>
      <c r="JHO35" s="141"/>
      <c r="JHP35" s="145"/>
      <c r="JHQ35" s="275"/>
      <c r="JHR35" s="141"/>
      <c r="JHS35" s="141"/>
      <c r="JHT35" s="145"/>
      <c r="JHU35" s="275"/>
      <c r="JHV35" s="141"/>
      <c r="JHW35" s="141"/>
      <c r="JHX35" s="145"/>
      <c r="JHY35" s="275"/>
      <c r="JHZ35" s="141"/>
      <c r="JIA35" s="141"/>
      <c r="JIB35" s="145"/>
      <c r="JIC35" s="275"/>
      <c r="JID35" s="141"/>
      <c r="JIE35" s="141"/>
      <c r="JIF35" s="145"/>
      <c r="JIG35" s="275"/>
      <c r="JIH35" s="141"/>
      <c r="JII35" s="141"/>
      <c r="JIJ35" s="145"/>
      <c r="JIK35" s="275"/>
      <c r="JIL35" s="141"/>
      <c r="JIM35" s="141"/>
      <c r="JIN35" s="145"/>
      <c r="JIO35" s="275"/>
      <c r="JIP35" s="141"/>
      <c r="JIQ35" s="141"/>
      <c r="JIR35" s="145"/>
      <c r="JIS35" s="275"/>
      <c r="JIT35" s="141"/>
      <c r="JIU35" s="141"/>
      <c r="JIV35" s="145"/>
      <c r="JIW35" s="275"/>
      <c r="JIX35" s="141"/>
      <c r="JIY35" s="141"/>
      <c r="JIZ35" s="145"/>
      <c r="JJA35" s="275"/>
      <c r="JJB35" s="141"/>
      <c r="JJC35" s="141"/>
      <c r="JJD35" s="145"/>
      <c r="JJE35" s="275"/>
      <c r="JJF35" s="141"/>
      <c r="JJG35" s="141"/>
      <c r="JJH35" s="145"/>
      <c r="JJI35" s="275"/>
      <c r="JJJ35" s="141"/>
      <c r="JJK35" s="141"/>
      <c r="JJL35" s="145"/>
      <c r="JJM35" s="275"/>
      <c r="JJN35" s="141"/>
      <c r="JJO35" s="141"/>
      <c r="JJP35" s="145"/>
      <c r="JJQ35" s="275"/>
      <c r="JJR35" s="141"/>
      <c r="JJS35" s="141"/>
      <c r="JJT35" s="145"/>
      <c r="JJU35" s="275"/>
      <c r="JJV35" s="141"/>
      <c r="JJW35" s="141"/>
      <c r="JJX35" s="145"/>
      <c r="JJY35" s="275"/>
      <c r="JJZ35" s="141"/>
      <c r="JKA35" s="141"/>
      <c r="JKB35" s="145"/>
      <c r="JKC35" s="275"/>
      <c r="JKD35" s="141"/>
      <c r="JKE35" s="141"/>
      <c r="JKF35" s="145"/>
      <c r="JKG35" s="275"/>
      <c r="JKH35" s="141"/>
      <c r="JKI35" s="141"/>
      <c r="JKJ35" s="145"/>
      <c r="JKK35" s="275"/>
      <c r="JKL35" s="141"/>
      <c r="JKM35" s="141"/>
      <c r="JKN35" s="145"/>
      <c r="JKO35" s="275"/>
      <c r="JKP35" s="141"/>
      <c r="JKQ35" s="141"/>
      <c r="JKR35" s="145"/>
      <c r="JKS35" s="275"/>
      <c r="JKT35" s="141"/>
      <c r="JKU35" s="141"/>
      <c r="JKV35" s="145"/>
      <c r="JKW35" s="275"/>
      <c r="JKX35" s="141"/>
      <c r="JKY35" s="141"/>
      <c r="JKZ35" s="145"/>
      <c r="JLA35" s="275"/>
      <c r="JLB35" s="141"/>
      <c r="JLC35" s="141"/>
      <c r="JLD35" s="145"/>
      <c r="JLE35" s="275"/>
      <c r="JLF35" s="141"/>
      <c r="JLG35" s="141"/>
      <c r="JLH35" s="145"/>
      <c r="JLI35" s="275"/>
      <c r="JLJ35" s="141"/>
      <c r="JLK35" s="141"/>
      <c r="JLL35" s="145"/>
      <c r="JLM35" s="275"/>
      <c r="JLN35" s="141"/>
      <c r="JLO35" s="141"/>
      <c r="JLP35" s="145"/>
      <c r="JLQ35" s="275"/>
      <c r="JLR35" s="141"/>
      <c r="JLS35" s="141"/>
      <c r="JLT35" s="145"/>
      <c r="JLU35" s="275"/>
      <c r="JLV35" s="141"/>
      <c r="JLW35" s="141"/>
      <c r="JLX35" s="145"/>
      <c r="JLY35" s="275"/>
      <c r="JLZ35" s="141"/>
      <c r="JMA35" s="141"/>
      <c r="JMB35" s="145"/>
      <c r="JMC35" s="275"/>
      <c r="JMD35" s="141"/>
      <c r="JME35" s="141"/>
      <c r="JMF35" s="145"/>
      <c r="JMG35" s="275"/>
      <c r="JMH35" s="141"/>
      <c r="JMI35" s="141"/>
      <c r="JMJ35" s="145"/>
      <c r="JMK35" s="275"/>
      <c r="JML35" s="141"/>
      <c r="JMM35" s="141"/>
      <c r="JMN35" s="145"/>
      <c r="JMO35" s="275"/>
      <c r="JMP35" s="141"/>
      <c r="JMQ35" s="141"/>
      <c r="JMR35" s="145"/>
      <c r="JMS35" s="275"/>
      <c r="JMT35" s="141"/>
      <c r="JMU35" s="141"/>
      <c r="JMV35" s="145"/>
      <c r="JMW35" s="275"/>
      <c r="JMX35" s="141"/>
      <c r="JMY35" s="141"/>
      <c r="JMZ35" s="145"/>
      <c r="JNA35" s="275"/>
      <c r="JNB35" s="141"/>
      <c r="JNC35" s="141"/>
      <c r="JND35" s="145"/>
      <c r="JNE35" s="275"/>
      <c r="JNF35" s="141"/>
      <c r="JNG35" s="141"/>
      <c r="JNH35" s="145"/>
      <c r="JNI35" s="275"/>
      <c r="JNJ35" s="141"/>
      <c r="JNK35" s="141"/>
      <c r="JNL35" s="145"/>
      <c r="JNM35" s="275"/>
      <c r="JNN35" s="141"/>
      <c r="JNO35" s="141"/>
      <c r="JNP35" s="145"/>
      <c r="JNQ35" s="275"/>
      <c r="JNR35" s="141"/>
      <c r="JNS35" s="141"/>
      <c r="JNT35" s="145"/>
      <c r="JNU35" s="275"/>
      <c r="JNV35" s="141"/>
      <c r="JNW35" s="141"/>
      <c r="JNX35" s="145"/>
      <c r="JNY35" s="275"/>
      <c r="JNZ35" s="141"/>
      <c r="JOA35" s="141"/>
      <c r="JOB35" s="145"/>
      <c r="JOC35" s="275"/>
      <c r="JOD35" s="141"/>
      <c r="JOE35" s="141"/>
      <c r="JOF35" s="145"/>
      <c r="JOG35" s="275"/>
      <c r="JOH35" s="141"/>
      <c r="JOI35" s="141"/>
      <c r="JOJ35" s="145"/>
      <c r="JOK35" s="275"/>
      <c r="JOL35" s="141"/>
      <c r="JOM35" s="141"/>
      <c r="JON35" s="145"/>
      <c r="JOO35" s="275"/>
      <c r="JOP35" s="141"/>
      <c r="JOQ35" s="141"/>
      <c r="JOR35" s="145"/>
      <c r="JOS35" s="275"/>
      <c r="JOT35" s="141"/>
      <c r="JOU35" s="141"/>
      <c r="JOV35" s="145"/>
      <c r="JOW35" s="275"/>
      <c r="JOX35" s="141"/>
      <c r="JOY35" s="141"/>
      <c r="JOZ35" s="145"/>
      <c r="JPA35" s="275"/>
      <c r="JPB35" s="141"/>
      <c r="JPC35" s="141"/>
      <c r="JPD35" s="145"/>
      <c r="JPE35" s="275"/>
      <c r="JPF35" s="141"/>
      <c r="JPG35" s="141"/>
      <c r="JPH35" s="145"/>
      <c r="JPI35" s="275"/>
      <c r="JPJ35" s="141"/>
      <c r="JPK35" s="141"/>
      <c r="JPL35" s="145"/>
      <c r="JPM35" s="275"/>
      <c r="JPN35" s="141"/>
      <c r="JPO35" s="141"/>
      <c r="JPP35" s="145"/>
      <c r="JPQ35" s="275"/>
      <c r="JPR35" s="141"/>
      <c r="JPS35" s="141"/>
      <c r="JPT35" s="145"/>
      <c r="JPU35" s="275"/>
      <c r="JPV35" s="141"/>
      <c r="JPW35" s="141"/>
      <c r="JPX35" s="145"/>
      <c r="JPY35" s="275"/>
      <c r="JPZ35" s="141"/>
      <c r="JQA35" s="141"/>
      <c r="JQB35" s="145"/>
      <c r="JQC35" s="275"/>
      <c r="JQD35" s="141"/>
      <c r="JQE35" s="141"/>
      <c r="JQF35" s="145"/>
      <c r="JQG35" s="275"/>
      <c r="JQH35" s="141"/>
      <c r="JQI35" s="141"/>
      <c r="JQJ35" s="145"/>
      <c r="JQK35" s="275"/>
      <c r="JQL35" s="141"/>
      <c r="JQM35" s="141"/>
      <c r="JQN35" s="145"/>
      <c r="JQO35" s="275"/>
      <c r="JQP35" s="141"/>
      <c r="JQQ35" s="141"/>
      <c r="JQR35" s="145"/>
      <c r="JQS35" s="275"/>
      <c r="JQT35" s="141"/>
      <c r="JQU35" s="141"/>
      <c r="JQV35" s="145"/>
      <c r="JQW35" s="275"/>
      <c r="JQX35" s="141"/>
      <c r="JQY35" s="141"/>
      <c r="JQZ35" s="145"/>
      <c r="JRA35" s="275"/>
      <c r="JRB35" s="141"/>
      <c r="JRC35" s="141"/>
      <c r="JRD35" s="145"/>
      <c r="JRE35" s="275"/>
      <c r="JRF35" s="141"/>
      <c r="JRG35" s="141"/>
      <c r="JRH35" s="145"/>
      <c r="JRI35" s="275"/>
      <c r="JRJ35" s="141"/>
      <c r="JRK35" s="141"/>
      <c r="JRL35" s="145"/>
      <c r="JRM35" s="275"/>
      <c r="JRN35" s="141"/>
      <c r="JRO35" s="141"/>
      <c r="JRP35" s="145"/>
      <c r="JRQ35" s="275"/>
      <c r="JRR35" s="141"/>
      <c r="JRS35" s="141"/>
      <c r="JRT35" s="145"/>
      <c r="JRU35" s="275"/>
      <c r="JRV35" s="141"/>
      <c r="JRW35" s="141"/>
      <c r="JRX35" s="145"/>
      <c r="JRY35" s="275"/>
      <c r="JRZ35" s="141"/>
      <c r="JSA35" s="141"/>
      <c r="JSB35" s="145"/>
      <c r="JSC35" s="275"/>
      <c r="JSD35" s="141"/>
      <c r="JSE35" s="141"/>
      <c r="JSF35" s="145"/>
      <c r="JSG35" s="275"/>
      <c r="JSH35" s="141"/>
      <c r="JSI35" s="141"/>
      <c r="JSJ35" s="145"/>
      <c r="JSK35" s="275"/>
      <c r="JSL35" s="141"/>
      <c r="JSM35" s="141"/>
      <c r="JSN35" s="145"/>
      <c r="JSO35" s="275"/>
      <c r="JSP35" s="141"/>
      <c r="JSQ35" s="141"/>
      <c r="JSR35" s="145"/>
      <c r="JSS35" s="275"/>
      <c r="JST35" s="141"/>
      <c r="JSU35" s="141"/>
      <c r="JSV35" s="145"/>
      <c r="JSW35" s="275"/>
      <c r="JSX35" s="141"/>
      <c r="JSY35" s="141"/>
      <c r="JSZ35" s="145"/>
      <c r="JTA35" s="275"/>
      <c r="JTB35" s="141"/>
      <c r="JTC35" s="141"/>
      <c r="JTD35" s="145"/>
      <c r="JTE35" s="275"/>
      <c r="JTF35" s="141"/>
      <c r="JTG35" s="141"/>
      <c r="JTH35" s="145"/>
      <c r="JTI35" s="275"/>
      <c r="JTJ35" s="141"/>
      <c r="JTK35" s="141"/>
      <c r="JTL35" s="145"/>
      <c r="JTM35" s="275"/>
      <c r="JTN35" s="141"/>
      <c r="JTO35" s="141"/>
      <c r="JTP35" s="145"/>
      <c r="JTQ35" s="275"/>
      <c r="JTR35" s="141"/>
      <c r="JTS35" s="141"/>
      <c r="JTT35" s="145"/>
      <c r="JTU35" s="275"/>
      <c r="JTV35" s="141"/>
      <c r="JTW35" s="141"/>
      <c r="JTX35" s="145"/>
      <c r="JTY35" s="275"/>
      <c r="JTZ35" s="141"/>
      <c r="JUA35" s="141"/>
      <c r="JUB35" s="145"/>
      <c r="JUC35" s="275"/>
      <c r="JUD35" s="141"/>
      <c r="JUE35" s="141"/>
      <c r="JUF35" s="145"/>
      <c r="JUG35" s="275"/>
      <c r="JUH35" s="141"/>
      <c r="JUI35" s="141"/>
      <c r="JUJ35" s="145"/>
      <c r="JUK35" s="275"/>
      <c r="JUL35" s="141"/>
      <c r="JUM35" s="141"/>
      <c r="JUN35" s="145"/>
      <c r="JUO35" s="275"/>
      <c r="JUP35" s="141"/>
      <c r="JUQ35" s="141"/>
      <c r="JUR35" s="145"/>
      <c r="JUS35" s="275"/>
      <c r="JUT35" s="141"/>
      <c r="JUU35" s="141"/>
      <c r="JUV35" s="145"/>
      <c r="JUW35" s="275"/>
      <c r="JUX35" s="141"/>
      <c r="JUY35" s="141"/>
      <c r="JUZ35" s="145"/>
      <c r="JVA35" s="275"/>
      <c r="JVB35" s="141"/>
      <c r="JVC35" s="141"/>
      <c r="JVD35" s="145"/>
      <c r="JVE35" s="275"/>
      <c r="JVF35" s="141"/>
      <c r="JVG35" s="141"/>
      <c r="JVH35" s="145"/>
      <c r="JVI35" s="275"/>
      <c r="JVJ35" s="141"/>
      <c r="JVK35" s="141"/>
      <c r="JVL35" s="145"/>
      <c r="JVM35" s="275"/>
      <c r="JVN35" s="141"/>
      <c r="JVO35" s="141"/>
      <c r="JVP35" s="145"/>
      <c r="JVQ35" s="275"/>
      <c r="JVR35" s="141"/>
      <c r="JVS35" s="141"/>
      <c r="JVT35" s="145"/>
      <c r="JVU35" s="275"/>
      <c r="JVV35" s="141"/>
      <c r="JVW35" s="141"/>
      <c r="JVX35" s="145"/>
      <c r="JVY35" s="275"/>
      <c r="JVZ35" s="141"/>
      <c r="JWA35" s="141"/>
      <c r="JWB35" s="145"/>
      <c r="JWC35" s="275"/>
      <c r="JWD35" s="141"/>
      <c r="JWE35" s="141"/>
      <c r="JWF35" s="145"/>
      <c r="JWG35" s="275"/>
      <c r="JWH35" s="141"/>
      <c r="JWI35" s="141"/>
      <c r="JWJ35" s="145"/>
      <c r="JWK35" s="275"/>
      <c r="JWL35" s="141"/>
      <c r="JWM35" s="141"/>
      <c r="JWN35" s="145"/>
      <c r="JWO35" s="275"/>
      <c r="JWP35" s="141"/>
      <c r="JWQ35" s="141"/>
      <c r="JWR35" s="145"/>
      <c r="JWS35" s="275"/>
      <c r="JWT35" s="141"/>
      <c r="JWU35" s="141"/>
      <c r="JWV35" s="145"/>
      <c r="JWW35" s="275"/>
      <c r="JWX35" s="141"/>
      <c r="JWY35" s="141"/>
      <c r="JWZ35" s="145"/>
      <c r="JXA35" s="275"/>
      <c r="JXB35" s="141"/>
      <c r="JXC35" s="141"/>
      <c r="JXD35" s="145"/>
      <c r="JXE35" s="275"/>
      <c r="JXF35" s="141"/>
      <c r="JXG35" s="141"/>
      <c r="JXH35" s="145"/>
      <c r="JXI35" s="275"/>
      <c r="JXJ35" s="141"/>
      <c r="JXK35" s="141"/>
      <c r="JXL35" s="145"/>
      <c r="JXM35" s="275"/>
      <c r="JXN35" s="141"/>
      <c r="JXO35" s="141"/>
      <c r="JXP35" s="145"/>
      <c r="JXQ35" s="275"/>
      <c r="JXR35" s="141"/>
      <c r="JXS35" s="141"/>
      <c r="JXT35" s="145"/>
      <c r="JXU35" s="275"/>
      <c r="JXV35" s="141"/>
      <c r="JXW35" s="141"/>
      <c r="JXX35" s="145"/>
      <c r="JXY35" s="275"/>
      <c r="JXZ35" s="141"/>
      <c r="JYA35" s="141"/>
      <c r="JYB35" s="145"/>
      <c r="JYC35" s="275"/>
      <c r="JYD35" s="141"/>
      <c r="JYE35" s="141"/>
      <c r="JYF35" s="145"/>
      <c r="JYG35" s="275"/>
      <c r="JYH35" s="141"/>
      <c r="JYI35" s="141"/>
      <c r="JYJ35" s="145"/>
      <c r="JYK35" s="275"/>
      <c r="JYL35" s="141"/>
      <c r="JYM35" s="141"/>
      <c r="JYN35" s="145"/>
      <c r="JYO35" s="275"/>
      <c r="JYP35" s="141"/>
      <c r="JYQ35" s="141"/>
      <c r="JYR35" s="145"/>
      <c r="JYS35" s="275"/>
      <c r="JYT35" s="141"/>
      <c r="JYU35" s="141"/>
      <c r="JYV35" s="145"/>
      <c r="JYW35" s="275"/>
      <c r="JYX35" s="141"/>
      <c r="JYY35" s="141"/>
      <c r="JYZ35" s="145"/>
      <c r="JZA35" s="275"/>
      <c r="JZB35" s="141"/>
      <c r="JZC35" s="141"/>
      <c r="JZD35" s="145"/>
      <c r="JZE35" s="275"/>
      <c r="JZF35" s="141"/>
      <c r="JZG35" s="141"/>
      <c r="JZH35" s="145"/>
      <c r="JZI35" s="275"/>
      <c r="JZJ35" s="141"/>
      <c r="JZK35" s="141"/>
      <c r="JZL35" s="145"/>
      <c r="JZM35" s="275"/>
      <c r="JZN35" s="141"/>
      <c r="JZO35" s="141"/>
      <c r="JZP35" s="145"/>
      <c r="JZQ35" s="275"/>
      <c r="JZR35" s="141"/>
      <c r="JZS35" s="141"/>
      <c r="JZT35" s="145"/>
      <c r="JZU35" s="275"/>
      <c r="JZV35" s="141"/>
      <c r="JZW35" s="141"/>
      <c r="JZX35" s="145"/>
      <c r="JZY35" s="275"/>
      <c r="JZZ35" s="141"/>
      <c r="KAA35" s="141"/>
      <c r="KAB35" s="145"/>
      <c r="KAC35" s="275"/>
      <c r="KAD35" s="141"/>
      <c r="KAE35" s="141"/>
      <c r="KAF35" s="145"/>
      <c r="KAG35" s="275"/>
      <c r="KAH35" s="141"/>
      <c r="KAI35" s="141"/>
      <c r="KAJ35" s="145"/>
      <c r="KAK35" s="275"/>
      <c r="KAL35" s="141"/>
      <c r="KAM35" s="141"/>
      <c r="KAN35" s="145"/>
      <c r="KAO35" s="275"/>
      <c r="KAP35" s="141"/>
      <c r="KAQ35" s="141"/>
      <c r="KAR35" s="145"/>
      <c r="KAS35" s="275"/>
      <c r="KAT35" s="141"/>
      <c r="KAU35" s="141"/>
      <c r="KAV35" s="145"/>
      <c r="KAW35" s="275"/>
      <c r="KAX35" s="141"/>
      <c r="KAY35" s="141"/>
      <c r="KAZ35" s="145"/>
      <c r="KBA35" s="275"/>
      <c r="KBB35" s="141"/>
      <c r="KBC35" s="141"/>
      <c r="KBD35" s="145"/>
      <c r="KBE35" s="275"/>
      <c r="KBF35" s="141"/>
      <c r="KBG35" s="141"/>
      <c r="KBH35" s="145"/>
      <c r="KBI35" s="275"/>
      <c r="KBJ35" s="141"/>
      <c r="KBK35" s="141"/>
      <c r="KBL35" s="145"/>
      <c r="KBM35" s="275"/>
      <c r="KBN35" s="141"/>
      <c r="KBO35" s="141"/>
      <c r="KBP35" s="145"/>
      <c r="KBQ35" s="275"/>
      <c r="KBR35" s="141"/>
      <c r="KBS35" s="141"/>
      <c r="KBT35" s="145"/>
      <c r="KBU35" s="275"/>
      <c r="KBV35" s="141"/>
      <c r="KBW35" s="141"/>
      <c r="KBX35" s="145"/>
      <c r="KBY35" s="275"/>
      <c r="KBZ35" s="141"/>
      <c r="KCA35" s="141"/>
      <c r="KCB35" s="145"/>
      <c r="KCC35" s="275"/>
      <c r="KCD35" s="141"/>
      <c r="KCE35" s="141"/>
      <c r="KCF35" s="145"/>
      <c r="KCG35" s="275"/>
      <c r="KCH35" s="141"/>
      <c r="KCI35" s="141"/>
      <c r="KCJ35" s="145"/>
      <c r="KCK35" s="275"/>
      <c r="KCL35" s="141"/>
      <c r="KCM35" s="141"/>
      <c r="KCN35" s="145"/>
      <c r="KCO35" s="275"/>
      <c r="KCP35" s="141"/>
      <c r="KCQ35" s="141"/>
      <c r="KCR35" s="145"/>
      <c r="KCS35" s="275"/>
      <c r="KCT35" s="141"/>
      <c r="KCU35" s="141"/>
      <c r="KCV35" s="145"/>
      <c r="KCW35" s="275"/>
      <c r="KCX35" s="141"/>
      <c r="KCY35" s="141"/>
      <c r="KCZ35" s="145"/>
      <c r="KDA35" s="275"/>
      <c r="KDB35" s="141"/>
      <c r="KDC35" s="141"/>
      <c r="KDD35" s="145"/>
      <c r="KDE35" s="275"/>
      <c r="KDF35" s="141"/>
      <c r="KDG35" s="141"/>
      <c r="KDH35" s="145"/>
      <c r="KDI35" s="275"/>
      <c r="KDJ35" s="141"/>
      <c r="KDK35" s="141"/>
      <c r="KDL35" s="145"/>
      <c r="KDM35" s="275"/>
      <c r="KDN35" s="141"/>
      <c r="KDO35" s="141"/>
      <c r="KDP35" s="145"/>
      <c r="KDQ35" s="275"/>
      <c r="KDR35" s="141"/>
      <c r="KDS35" s="141"/>
      <c r="KDT35" s="145"/>
      <c r="KDU35" s="275"/>
      <c r="KDV35" s="141"/>
      <c r="KDW35" s="141"/>
      <c r="KDX35" s="145"/>
      <c r="KDY35" s="275"/>
      <c r="KDZ35" s="141"/>
      <c r="KEA35" s="141"/>
      <c r="KEB35" s="145"/>
      <c r="KEC35" s="275"/>
      <c r="KED35" s="141"/>
      <c r="KEE35" s="141"/>
      <c r="KEF35" s="145"/>
      <c r="KEG35" s="275"/>
      <c r="KEH35" s="141"/>
      <c r="KEI35" s="141"/>
      <c r="KEJ35" s="145"/>
      <c r="KEK35" s="275"/>
      <c r="KEL35" s="141"/>
      <c r="KEM35" s="141"/>
      <c r="KEN35" s="145"/>
      <c r="KEO35" s="275"/>
      <c r="KEP35" s="141"/>
      <c r="KEQ35" s="141"/>
      <c r="KER35" s="145"/>
      <c r="KES35" s="275"/>
      <c r="KET35" s="141"/>
      <c r="KEU35" s="141"/>
      <c r="KEV35" s="145"/>
      <c r="KEW35" s="275"/>
      <c r="KEX35" s="141"/>
      <c r="KEY35" s="141"/>
      <c r="KEZ35" s="145"/>
      <c r="KFA35" s="275"/>
      <c r="KFB35" s="141"/>
      <c r="KFC35" s="141"/>
      <c r="KFD35" s="145"/>
      <c r="KFE35" s="275"/>
      <c r="KFF35" s="141"/>
      <c r="KFG35" s="141"/>
      <c r="KFH35" s="145"/>
      <c r="KFI35" s="275"/>
      <c r="KFJ35" s="141"/>
      <c r="KFK35" s="141"/>
      <c r="KFL35" s="145"/>
      <c r="KFM35" s="275"/>
      <c r="KFN35" s="141"/>
      <c r="KFO35" s="141"/>
      <c r="KFP35" s="145"/>
      <c r="KFQ35" s="275"/>
      <c r="KFR35" s="141"/>
      <c r="KFS35" s="141"/>
      <c r="KFT35" s="145"/>
      <c r="KFU35" s="275"/>
      <c r="KFV35" s="141"/>
      <c r="KFW35" s="141"/>
      <c r="KFX35" s="145"/>
      <c r="KFY35" s="275"/>
      <c r="KFZ35" s="141"/>
      <c r="KGA35" s="141"/>
      <c r="KGB35" s="145"/>
      <c r="KGC35" s="275"/>
      <c r="KGD35" s="141"/>
      <c r="KGE35" s="141"/>
      <c r="KGF35" s="145"/>
      <c r="KGG35" s="275"/>
      <c r="KGH35" s="141"/>
      <c r="KGI35" s="141"/>
      <c r="KGJ35" s="145"/>
      <c r="KGK35" s="275"/>
      <c r="KGL35" s="141"/>
      <c r="KGM35" s="141"/>
      <c r="KGN35" s="145"/>
      <c r="KGO35" s="275"/>
      <c r="KGP35" s="141"/>
      <c r="KGQ35" s="141"/>
      <c r="KGR35" s="145"/>
      <c r="KGS35" s="275"/>
      <c r="KGT35" s="141"/>
      <c r="KGU35" s="141"/>
      <c r="KGV35" s="145"/>
      <c r="KGW35" s="275"/>
      <c r="KGX35" s="141"/>
      <c r="KGY35" s="141"/>
      <c r="KGZ35" s="145"/>
      <c r="KHA35" s="275"/>
      <c r="KHB35" s="141"/>
      <c r="KHC35" s="141"/>
      <c r="KHD35" s="145"/>
      <c r="KHE35" s="275"/>
      <c r="KHF35" s="141"/>
      <c r="KHG35" s="141"/>
      <c r="KHH35" s="145"/>
      <c r="KHI35" s="275"/>
      <c r="KHJ35" s="141"/>
      <c r="KHK35" s="141"/>
      <c r="KHL35" s="145"/>
      <c r="KHM35" s="275"/>
      <c r="KHN35" s="141"/>
      <c r="KHO35" s="141"/>
      <c r="KHP35" s="145"/>
      <c r="KHQ35" s="275"/>
      <c r="KHR35" s="141"/>
      <c r="KHS35" s="141"/>
      <c r="KHT35" s="145"/>
      <c r="KHU35" s="275"/>
      <c r="KHV35" s="141"/>
      <c r="KHW35" s="141"/>
      <c r="KHX35" s="145"/>
      <c r="KHY35" s="275"/>
      <c r="KHZ35" s="141"/>
      <c r="KIA35" s="141"/>
      <c r="KIB35" s="145"/>
      <c r="KIC35" s="275"/>
      <c r="KID35" s="141"/>
      <c r="KIE35" s="141"/>
      <c r="KIF35" s="145"/>
      <c r="KIG35" s="275"/>
      <c r="KIH35" s="141"/>
      <c r="KII35" s="141"/>
      <c r="KIJ35" s="145"/>
      <c r="KIK35" s="275"/>
      <c r="KIL35" s="141"/>
      <c r="KIM35" s="141"/>
      <c r="KIN35" s="145"/>
      <c r="KIO35" s="275"/>
      <c r="KIP35" s="141"/>
      <c r="KIQ35" s="141"/>
      <c r="KIR35" s="145"/>
      <c r="KIS35" s="275"/>
      <c r="KIT35" s="141"/>
      <c r="KIU35" s="141"/>
      <c r="KIV35" s="145"/>
      <c r="KIW35" s="275"/>
      <c r="KIX35" s="141"/>
      <c r="KIY35" s="141"/>
      <c r="KIZ35" s="145"/>
      <c r="KJA35" s="275"/>
      <c r="KJB35" s="141"/>
      <c r="KJC35" s="141"/>
      <c r="KJD35" s="145"/>
      <c r="KJE35" s="275"/>
      <c r="KJF35" s="141"/>
      <c r="KJG35" s="141"/>
      <c r="KJH35" s="145"/>
      <c r="KJI35" s="275"/>
      <c r="KJJ35" s="141"/>
      <c r="KJK35" s="141"/>
      <c r="KJL35" s="145"/>
      <c r="KJM35" s="275"/>
      <c r="KJN35" s="141"/>
      <c r="KJO35" s="141"/>
      <c r="KJP35" s="145"/>
      <c r="KJQ35" s="275"/>
      <c r="KJR35" s="141"/>
      <c r="KJS35" s="141"/>
      <c r="KJT35" s="145"/>
      <c r="KJU35" s="275"/>
      <c r="KJV35" s="141"/>
      <c r="KJW35" s="141"/>
      <c r="KJX35" s="145"/>
      <c r="KJY35" s="275"/>
      <c r="KJZ35" s="141"/>
      <c r="KKA35" s="141"/>
      <c r="KKB35" s="145"/>
      <c r="KKC35" s="275"/>
      <c r="KKD35" s="141"/>
      <c r="KKE35" s="141"/>
      <c r="KKF35" s="145"/>
      <c r="KKG35" s="275"/>
      <c r="KKH35" s="141"/>
      <c r="KKI35" s="141"/>
      <c r="KKJ35" s="145"/>
      <c r="KKK35" s="275"/>
      <c r="KKL35" s="141"/>
      <c r="KKM35" s="141"/>
      <c r="KKN35" s="145"/>
      <c r="KKO35" s="275"/>
      <c r="KKP35" s="141"/>
      <c r="KKQ35" s="141"/>
      <c r="KKR35" s="145"/>
      <c r="KKS35" s="275"/>
      <c r="KKT35" s="141"/>
      <c r="KKU35" s="141"/>
      <c r="KKV35" s="145"/>
      <c r="KKW35" s="275"/>
      <c r="KKX35" s="141"/>
      <c r="KKY35" s="141"/>
      <c r="KKZ35" s="145"/>
      <c r="KLA35" s="275"/>
      <c r="KLB35" s="141"/>
      <c r="KLC35" s="141"/>
      <c r="KLD35" s="145"/>
      <c r="KLE35" s="275"/>
      <c r="KLF35" s="141"/>
      <c r="KLG35" s="141"/>
      <c r="KLH35" s="145"/>
      <c r="KLI35" s="275"/>
      <c r="KLJ35" s="141"/>
      <c r="KLK35" s="141"/>
      <c r="KLL35" s="145"/>
      <c r="KLM35" s="275"/>
      <c r="KLN35" s="141"/>
      <c r="KLO35" s="141"/>
      <c r="KLP35" s="145"/>
      <c r="KLQ35" s="275"/>
      <c r="KLR35" s="141"/>
      <c r="KLS35" s="141"/>
      <c r="KLT35" s="145"/>
      <c r="KLU35" s="275"/>
      <c r="KLV35" s="141"/>
      <c r="KLW35" s="141"/>
      <c r="KLX35" s="145"/>
      <c r="KLY35" s="275"/>
      <c r="KLZ35" s="141"/>
      <c r="KMA35" s="141"/>
      <c r="KMB35" s="145"/>
      <c r="KMC35" s="275"/>
      <c r="KMD35" s="141"/>
      <c r="KME35" s="141"/>
      <c r="KMF35" s="145"/>
      <c r="KMG35" s="275"/>
      <c r="KMH35" s="141"/>
      <c r="KMI35" s="141"/>
      <c r="KMJ35" s="145"/>
      <c r="KMK35" s="275"/>
      <c r="KML35" s="141"/>
      <c r="KMM35" s="141"/>
      <c r="KMN35" s="145"/>
      <c r="KMO35" s="275"/>
      <c r="KMP35" s="141"/>
      <c r="KMQ35" s="141"/>
      <c r="KMR35" s="145"/>
      <c r="KMS35" s="275"/>
      <c r="KMT35" s="141"/>
      <c r="KMU35" s="141"/>
      <c r="KMV35" s="145"/>
      <c r="KMW35" s="275"/>
      <c r="KMX35" s="141"/>
      <c r="KMY35" s="141"/>
      <c r="KMZ35" s="145"/>
      <c r="KNA35" s="275"/>
      <c r="KNB35" s="141"/>
      <c r="KNC35" s="141"/>
      <c r="KND35" s="145"/>
      <c r="KNE35" s="275"/>
      <c r="KNF35" s="141"/>
      <c r="KNG35" s="141"/>
      <c r="KNH35" s="145"/>
      <c r="KNI35" s="275"/>
      <c r="KNJ35" s="141"/>
      <c r="KNK35" s="141"/>
      <c r="KNL35" s="145"/>
      <c r="KNM35" s="275"/>
      <c r="KNN35" s="141"/>
      <c r="KNO35" s="141"/>
      <c r="KNP35" s="145"/>
      <c r="KNQ35" s="275"/>
      <c r="KNR35" s="141"/>
      <c r="KNS35" s="141"/>
      <c r="KNT35" s="145"/>
      <c r="KNU35" s="275"/>
      <c r="KNV35" s="141"/>
      <c r="KNW35" s="141"/>
      <c r="KNX35" s="145"/>
      <c r="KNY35" s="275"/>
      <c r="KNZ35" s="141"/>
      <c r="KOA35" s="141"/>
      <c r="KOB35" s="145"/>
      <c r="KOC35" s="275"/>
      <c r="KOD35" s="141"/>
      <c r="KOE35" s="141"/>
      <c r="KOF35" s="145"/>
      <c r="KOG35" s="275"/>
      <c r="KOH35" s="141"/>
      <c r="KOI35" s="141"/>
      <c r="KOJ35" s="145"/>
      <c r="KOK35" s="275"/>
      <c r="KOL35" s="141"/>
      <c r="KOM35" s="141"/>
      <c r="KON35" s="145"/>
      <c r="KOO35" s="275"/>
      <c r="KOP35" s="141"/>
      <c r="KOQ35" s="141"/>
      <c r="KOR35" s="145"/>
      <c r="KOS35" s="275"/>
      <c r="KOT35" s="141"/>
      <c r="KOU35" s="141"/>
      <c r="KOV35" s="145"/>
      <c r="KOW35" s="275"/>
      <c r="KOX35" s="141"/>
      <c r="KOY35" s="141"/>
      <c r="KOZ35" s="145"/>
      <c r="KPA35" s="275"/>
      <c r="KPB35" s="141"/>
      <c r="KPC35" s="141"/>
      <c r="KPD35" s="145"/>
      <c r="KPE35" s="275"/>
      <c r="KPF35" s="141"/>
      <c r="KPG35" s="141"/>
      <c r="KPH35" s="145"/>
      <c r="KPI35" s="275"/>
      <c r="KPJ35" s="141"/>
      <c r="KPK35" s="141"/>
      <c r="KPL35" s="145"/>
      <c r="KPM35" s="275"/>
      <c r="KPN35" s="141"/>
      <c r="KPO35" s="141"/>
      <c r="KPP35" s="145"/>
      <c r="KPQ35" s="275"/>
      <c r="KPR35" s="141"/>
      <c r="KPS35" s="141"/>
      <c r="KPT35" s="145"/>
      <c r="KPU35" s="275"/>
      <c r="KPV35" s="141"/>
      <c r="KPW35" s="141"/>
      <c r="KPX35" s="145"/>
      <c r="KPY35" s="275"/>
      <c r="KPZ35" s="141"/>
      <c r="KQA35" s="141"/>
      <c r="KQB35" s="145"/>
      <c r="KQC35" s="275"/>
      <c r="KQD35" s="141"/>
      <c r="KQE35" s="141"/>
      <c r="KQF35" s="145"/>
      <c r="KQG35" s="275"/>
      <c r="KQH35" s="141"/>
      <c r="KQI35" s="141"/>
      <c r="KQJ35" s="145"/>
      <c r="KQK35" s="275"/>
      <c r="KQL35" s="141"/>
      <c r="KQM35" s="141"/>
      <c r="KQN35" s="145"/>
      <c r="KQO35" s="275"/>
      <c r="KQP35" s="141"/>
      <c r="KQQ35" s="141"/>
      <c r="KQR35" s="145"/>
      <c r="KQS35" s="275"/>
      <c r="KQT35" s="141"/>
      <c r="KQU35" s="141"/>
      <c r="KQV35" s="145"/>
      <c r="KQW35" s="275"/>
      <c r="KQX35" s="141"/>
      <c r="KQY35" s="141"/>
      <c r="KQZ35" s="145"/>
      <c r="KRA35" s="275"/>
      <c r="KRB35" s="141"/>
      <c r="KRC35" s="141"/>
      <c r="KRD35" s="145"/>
      <c r="KRE35" s="275"/>
      <c r="KRF35" s="141"/>
      <c r="KRG35" s="141"/>
      <c r="KRH35" s="145"/>
      <c r="KRI35" s="275"/>
      <c r="KRJ35" s="141"/>
      <c r="KRK35" s="141"/>
      <c r="KRL35" s="145"/>
      <c r="KRM35" s="275"/>
      <c r="KRN35" s="141"/>
      <c r="KRO35" s="141"/>
      <c r="KRP35" s="145"/>
      <c r="KRQ35" s="275"/>
      <c r="KRR35" s="141"/>
      <c r="KRS35" s="141"/>
      <c r="KRT35" s="145"/>
      <c r="KRU35" s="275"/>
      <c r="KRV35" s="141"/>
      <c r="KRW35" s="141"/>
      <c r="KRX35" s="145"/>
      <c r="KRY35" s="275"/>
      <c r="KRZ35" s="141"/>
      <c r="KSA35" s="141"/>
      <c r="KSB35" s="145"/>
      <c r="KSC35" s="275"/>
      <c r="KSD35" s="141"/>
      <c r="KSE35" s="141"/>
      <c r="KSF35" s="145"/>
      <c r="KSG35" s="275"/>
      <c r="KSH35" s="141"/>
      <c r="KSI35" s="141"/>
      <c r="KSJ35" s="145"/>
      <c r="KSK35" s="275"/>
      <c r="KSL35" s="141"/>
      <c r="KSM35" s="141"/>
      <c r="KSN35" s="145"/>
      <c r="KSO35" s="275"/>
      <c r="KSP35" s="141"/>
      <c r="KSQ35" s="141"/>
      <c r="KSR35" s="145"/>
      <c r="KSS35" s="275"/>
      <c r="KST35" s="141"/>
      <c r="KSU35" s="141"/>
      <c r="KSV35" s="145"/>
      <c r="KSW35" s="275"/>
      <c r="KSX35" s="141"/>
      <c r="KSY35" s="141"/>
      <c r="KSZ35" s="145"/>
      <c r="KTA35" s="275"/>
      <c r="KTB35" s="141"/>
      <c r="KTC35" s="141"/>
      <c r="KTD35" s="145"/>
      <c r="KTE35" s="275"/>
      <c r="KTF35" s="141"/>
      <c r="KTG35" s="141"/>
      <c r="KTH35" s="145"/>
      <c r="KTI35" s="275"/>
      <c r="KTJ35" s="141"/>
      <c r="KTK35" s="141"/>
      <c r="KTL35" s="145"/>
      <c r="KTM35" s="275"/>
      <c r="KTN35" s="141"/>
      <c r="KTO35" s="141"/>
      <c r="KTP35" s="145"/>
      <c r="KTQ35" s="275"/>
      <c r="KTR35" s="141"/>
      <c r="KTS35" s="141"/>
      <c r="KTT35" s="145"/>
      <c r="KTU35" s="275"/>
      <c r="KTV35" s="141"/>
      <c r="KTW35" s="141"/>
      <c r="KTX35" s="145"/>
      <c r="KTY35" s="275"/>
      <c r="KTZ35" s="141"/>
      <c r="KUA35" s="141"/>
      <c r="KUB35" s="145"/>
      <c r="KUC35" s="275"/>
      <c r="KUD35" s="141"/>
      <c r="KUE35" s="141"/>
      <c r="KUF35" s="145"/>
      <c r="KUG35" s="275"/>
      <c r="KUH35" s="141"/>
      <c r="KUI35" s="141"/>
      <c r="KUJ35" s="145"/>
      <c r="KUK35" s="275"/>
      <c r="KUL35" s="141"/>
      <c r="KUM35" s="141"/>
      <c r="KUN35" s="145"/>
      <c r="KUO35" s="275"/>
      <c r="KUP35" s="141"/>
      <c r="KUQ35" s="141"/>
      <c r="KUR35" s="145"/>
      <c r="KUS35" s="275"/>
      <c r="KUT35" s="141"/>
      <c r="KUU35" s="141"/>
      <c r="KUV35" s="145"/>
      <c r="KUW35" s="275"/>
      <c r="KUX35" s="141"/>
      <c r="KUY35" s="141"/>
      <c r="KUZ35" s="145"/>
      <c r="KVA35" s="275"/>
      <c r="KVB35" s="141"/>
      <c r="KVC35" s="141"/>
      <c r="KVD35" s="145"/>
      <c r="KVE35" s="275"/>
      <c r="KVF35" s="141"/>
      <c r="KVG35" s="141"/>
      <c r="KVH35" s="145"/>
      <c r="KVI35" s="275"/>
      <c r="KVJ35" s="141"/>
      <c r="KVK35" s="141"/>
      <c r="KVL35" s="145"/>
      <c r="KVM35" s="275"/>
      <c r="KVN35" s="141"/>
      <c r="KVO35" s="141"/>
      <c r="KVP35" s="145"/>
      <c r="KVQ35" s="275"/>
      <c r="KVR35" s="141"/>
      <c r="KVS35" s="141"/>
      <c r="KVT35" s="145"/>
      <c r="KVU35" s="275"/>
      <c r="KVV35" s="141"/>
      <c r="KVW35" s="141"/>
      <c r="KVX35" s="145"/>
      <c r="KVY35" s="275"/>
      <c r="KVZ35" s="141"/>
      <c r="KWA35" s="141"/>
      <c r="KWB35" s="145"/>
      <c r="KWC35" s="275"/>
      <c r="KWD35" s="141"/>
      <c r="KWE35" s="141"/>
      <c r="KWF35" s="145"/>
      <c r="KWG35" s="275"/>
      <c r="KWH35" s="141"/>
      <c r="KWI35" s="141"/>
      <c r="KWJ35" s="145"/>
      <c r="KWK35" s="275"/>
      <c r="KWL35" s="141"/>
      <c r="KWM35" s="141"/>
      <c r="KWN35" s="145"/>
      <c r="KWO35" s="275"/>
      <c r="KWP35" s="141"/>
      <c r="KWQ35" s="141"/>
      <c r="KWR35" s="145"/>
      <c r="KWS35" s="275"/>
      <c r="KWT35" s="141"/>
      <c r="KWU35" s="141"/>
      <c r="KWV35" s="145"/>
      <c r="KWW35" s="275"/>
      <c r="KWX35" s="141"/>
      <c r="KWY35" s="141"/>
      <c r="KWZ35" s="145"/>
      <c r="KXA35" s="275"/>
      <c r="KXB35" s="141"/>
      <c r="KXC35" s="141"/>
      <c r="KXD35" s="145"/>
      <c r="KXE35" s="275"/>
      <c r="KXF35" s="141"/>
      <c r="KXG35" s="141"/>
      <c r="KXH35" s="145"/>
      <c r="KXI35" s="275"/>
      <c r="KXJ35" s="141"/>
      <c r="KXK35" s="141"/>
      <c r="KXL35" s="145"/>
      <c r="KXM35" s="275"/>
      <c r="KXN35" s="141"/>
      <c r="KXO35" s="141"/>
      <c r="KXP35" s="145"/>
      <c r="KXQ35" s="275"/>
      <c r="KXR35" s="141"/>
      <c r="KXS35" s="141"/>
      <c r="KXT35" s="145"/>
      <c r="KXU35" s="275"/>
      <c r="KXV35" s="141"/>
      <c r="KXW35" s="141"/>
      <c r="KXX35" s="145"/>
      <c r="KXY35" s="275"/>
      <c r="KXZ35" s="141"/>
      <c r="KYA35" s="141"/>
      <c r="KYB35" s="145"/>
      <c r="KYC35" s="275"/>
      <c r="KYD35" s="141"/>
      <c r="KYE35" s="141"/>
      <c r="KYF35" s="145"/>
      <c r="KYG35" s="275"/>
      <c r="KYH35" s="141"/>
      <c r="KYI35" s="141"/>
      <c r="KYJ35" s="145"/>
      <c r="KYK35" s="275"/>
      <c r="KYL35" s="141"/>
      <c r="KYM35" s="141"/>
      <c r="KYN35" s="145"/>
      <c r="KYO35" s="275"/>
      <c r="KYP35" s="141"/>
      <c r="KYQ35" s="141"/>
      <c r="KYR35" s="145"/>
      <c r="KYS35" s="275"/>
      <c r="KYT35" s="141"/>
      <c r="KYU35" s="141"/>
      <c r="KYV35" s="145"/>
      <c r="KYW35" s="275"/>
      <c r="KYX35" s="141"/>
      <c r="KYY35" s="141"/>
      <c r="KYZ35" s="145"/>
      <c r="KZA35" s="275"/>
      <c r="KZB35" s="141"/>
      <c r="KZC35" s="141"/>
      <c r="KZD35" s="145"/>
      <c r="KZE35" s="275"/>
      <c r="KZF35" s="141"/>
      <c r="KZG35" s="141"/>
      <c r="KZH35" s="145"/>
      <c r="KZI35" s="275"/>
      <c r="KZJ35" s="141"/>
      <c r="KZK35" s="141"/>
      <c r="KZL35" s="145"/>
      <c r="KZM35" s="275"/>
      <c r="KZN35" s="141"/>
      <c r="KZO35" s="141"/>
      <c r="KZP35" s="145"/>
      <c r="KZQ35" s="275"/>
      <c r="KZR35" s="141"/>
      <c r="KZS35" s="141"/>
      <c r="KZT35" s="145"/>
      <c r="KZU35" s="275"/>
      <c r="KZV35" s="141"/>
      <c r="KZW35" s="141"/>
      <c r="KZX35" s="145"/>
      <c r="KZY35" s="275"/>
      <c r="KZZ35" s="141"/>
      <c r="LAA35" s="141"/>
      <c r="LAB35" s="145"/>
      <c r="LAC35" s="275"/>
      <c r="LAD35" s="141"/>
      <c r="LAE35" s="141"/>
      <c r="LAF35" s="145"/>
      <c r="LAG35" s="275"/>
      <c r="LAH35" s="141"/>
      <c r="LAI35" s="141"/>
      <c r="LAJ35" s="145"/>
      <c r="LAK35" s="275"/>
      <c r="LAL35" s="141"/>
      <c r="LAM35" s="141"/>
      <c r="LAN35" s="145"/>
      <c r="LAO35" s="275"/>
      <c r="LAP35" s="141"/>
      <c r="LAQ35" s="141"/>
      <c r="LAR35" s="145"/>
      <c r="LAS35" s="275"/>
      <c r="LAT35" s="141"/>
      <c r="LAU35" s="141"/>
      <c r="LAV35" s="145"/>
      <c r="LAW35" s="275"/>
      <c r="LAX35" s="141"/>
      <c r="LAY35" s="141"/>
      <c r="LAZ35" s="145"/>
      <c r="LBA35" s="275"/>
      <c r="LBB35" s="141"/>
      <c r="LBC35" s="141"/>
      <c r="LBD35" s="145"/>
      <c r="LBE35" s="275"/>
      <c r="LBF35" s="141"/>
      <c r="LBG35" s="141"/>
      <c r="LBH35" s="145"/>
      <c r="LBI35" s="275"/>
      <c r="LBJ35" s="141"/>
      <c r="LBK35" s="141"/>
      <c r="LBL35" s="145"/>
      <c r="LBM35" s="275"/>
      <c r="LBN35" s="141"/>
      <c r="LBO35" s="141"/>
      <c r="LBP35" s="145"/>
      <c r="LBQ35" s="275"/>
      <c r="LBR35" s="141"/>
      <c r="LBS35" s="141"/>
      <c r="LBT35" s="145"/>
      <c r="LBU35" s="275"/>
      <c r="LBV35" s="141"/>
      <c r="LBW35" s="141"/>
      <c r="LBX35" s="145"/>
      <c r="LBY35" s="275"/>
      <c r="LBZ35" s="141"/>
      <c r="LCA35" s="141"/>
      <c r="LCB35" s="145"/>
      <c r="LCC35" s="275"/>
      <c r="LCD35" s="141"/>
      <c r="LCE35" s="141"/>
      <c r="LCF35" s="145"/>
      <c r="LCG35" s="275"/>
      <c r="LCH35" s="141"/>
      <c r="LCI35" s="141"/>
      <c r="LCJ35" s="145"/>
      <c r="LCK35" s="275"/>
      <c r="LCL35" s="141"/>
      <c r="LCM35" s="141"/>
      <c r="LCN35" s="145"/>
      <c r="LCO35" s="275"/>
      <c r="LCP35" s="141"/>
      <c r="LCQ35" s="141"/>
      <c r="LCR35" s="145"/>
      <c r="LCS35" s="275"/>
      <c r="LCT35" s="141"/>
      <c r="LCU35" s="141"/>
      <c r="LCV35" s="145"/>
      <c r="LCW35" s="275"/>
      <c r="LCX35" s="141"/>
      <c r="LCY35" s="141"/>
      <c r="LCZ35" s="145"/>
      <c r="LDA35" s="275"/>
      <c r="LDB35" s="141"/>
      <c r="LDC35" s="141"/>
      <c r="LDD35" s="145"/>
      <c r="LDE35" s="275"/>
      <c r="LDF35" s="141"/>
      <c r="LDG35" s="141"/>
      <c r="LDH35" s="145"/>
      <c r="LDI35" s="275"/>
      <c r="LDJ35" s="141"/>
      <c r="LDK35" s="141"/>
      <c r="LDL35" s="145"/>
      <c r="LDM35" s="275"/>
      <c r="LDN35" s="141"/>
      <c r="LDO35" s="141"/>
      <c r="LDP35" s="145"/>
      <c r="LDQ35" s="275"/>
      <c r="LDR35" s="141"/>
      <c r="LDS35" s="141"/>
      <c r="LDT35" s="145"/>
      <c r="LDU35" s="275"/>
      <c r="LDV35" s="141"/>
      <c r="LDW35" s="141"/>
      <c r="LDX35" s="145"/>
      <c r="LDY35" s="275"/>
      <c r="LDZ35" s="141"/>
      <c r="LEA35" s="141"/>
      <c r="LEB35" s="145"/>
      <c r="LEC35" s="275"/>
      <c r="LED35" s="141"/>
      <c r="LEE35" s="141"/>
      <c r="LEF35" s="145"/>
      <c r="LEG35" s="275"/>
      <c r="LEH35" s="141"/>
      <c r="LEI35" s="141"/>
      <c r="LEJ35" s="145"/>
      <c r="LEK35" s="275"/>
      <c r="LEL35" s="141"/>
      <c r="LEM35" s="141"/>
      <c r="LEN35" s="145"/>
      <c r="LEO35" s="275"/>
      <c r="LEP35" s="141"/>
      <c r="LEQ35" s="141"/>
      <c r="LER35" s="145"/>
      <c r="LES35" s="275"/>
      <c r="LET35" s="141"/>
      <c r="LEU35" s="141"/>
      <c r="LEV35" s="145"/>
      <c r="LEW35" s="275"/>
      <c r="LEX35" s="141"/>
      <c r="LEY35" s="141"/>
      <c r="LEZ35" s="145"/>
      <c r="LFA35" s="275"/>
      <c r="LFB35" s="141"/>
      <c r="LFC35" s="141"/>
      <c r="LFD35" s="145"/>
      <c r="LFE35" s="275"/>
      <c r="LFF35" s="141"/>
      <c r="LFG35" s="141"/>
      <c r="LFH35" s="145"/>
      <c r="LFI35" s="275"/>
      <c r="LFJ35" s="141"/>
      <c r="LFK35" s="141"/>
      <c r="LFL35" s="145"/>
      <c r="LFM35" s="275"/>
      <c r="LFN35" s="141"/>
      <c r="LFO35" s="141"/>
      <c r="LFP35" s="145"/>
      <c r="LFQ35" s="275"/>
      <c r="LFR35" s="141"/>
      <c r="LFS35" s="141"/>
      <c r="LFT35" s="145"/>
      <c r="LFU35" s="275"/>
      <c r="LFV35" s="141"/>
      <c r="LFW35" s="141"/>
      <c r="LFX35" s="145"/>
      <c r="LFY35" s="275"/>
      <c r="LFZ35" s="141"/>
      <c r="LGA35" s="141"/>
      <c r="LGB35" s="145"/>
      <c r="LGC35" s="275"/>
      <c r="LGD35" s="141"/>
      <c r="LGE35" s="141"/>
      <c r="LGF35" s="145"/>
      <c r="LGG35" s="275"/>
      <c r="LGH35" s="141"/>
      <c r="LGI35" s="141"/>
      <c r="LGJ35" s="145"/>
      <c r="LGK35" s="275"/>
      <c r="LGL35" s="141"/>
      <c r="LGM35" s="141"/>
      <c r="LGN35" s="145"/>
      <c r="LGO35" s="275"/>
      <c r="LGP35" s="141"/>
      <c r="LGQ35" s="141"/>
      <c r="LGR35" s="145"/>
      <c r="LGS35" s="275"/>
      <c r="LGT35" s="141"/>
      <c r="LGU35" s="141"/>
      <c r="LGV35" s="145"/>
      <c r="LGW35" s="275"/>
      <c r="LGX35" s="141"/>
      <c r="LGY35" s="141"/>
      <c r="LGZ35" s="145"/>
      <c r="LHA35" s="275"/>
      <c r="LHB35" s="141"/>
      <c r="LHC35" s="141"/>
      <c r="LHD35" s="145"/>
      <c r="LHE35" s="275"/>
      <c r="LHF35" s="141"/>
      <c r="LHG35" s="141"/>
      <c r="LHH35" s="145"/>
      <c r="LHI35" s="275"/>
      <c r="LHJ35" s="141"/>
      <c r="LHK35" s="141"/>
      <c r="LHL35" s="145"/>
      <c r="LHM35" s="275"/>
      <c r="LHN35" s="141"/>
      <c r="LHO35" s="141"/>
      <c r="LHP35" s="145"/>
      <c r="LHQ35" s="275"/>
      <c r="LHR35" s="141"/>
      <c r="LHS35" s="141"/>
      <c r="LHT35" s="145"/>
      <c r="LHU35" s="275"/>
      <c r="LHV35" s="141"/>
      <c r="LHW35" s="141"/>
      <c r="LHX35" s="145"/>
      <c r="LHY35" s="275"/>
      <c r="LHZ35" s="141"/>
      <c r="LIA35" s="141"/>
      <c r="LIB35" s="145"/>
      <c r="LIC35" s="275"/>
      <c r="LID35" s="141"/>
      <c r="LIE35" s="141"/>
      <c r="LIF35" s="145"/>
      <c r="LIG35" s="275"/>
      <c r="LIH35" s="141"/>
      <c r="LII35" s="141"/>
      <c r="LIJ35" s="145"/>
      <c r="LIK35" s="275"/>
      <c r="LIL35" s="141"/>
      <c r="LIM35" s="141"/>
      <c r="LIN35" s="145"/>
      <c r="LIO35" s="275"/>
      <c r="LIP35" s="141"/>
      <c r="LIQ35" s="141"/>
      <c r="LIR35" s="145"/>
      <c r="LIS35" s="275"/>
      <c r="LIT35" s="141"/>
      <c r="LIU35" s="141"/>
      <c r="LIV35" s="145"/>
      <c r="LIW35" s="275"/>
      <c r="LIX35" s="141"/>
      <c r="LIY35" s="141"/>
      <c r="LIZ35" s="145"/>
      <c r="LJA35" s="275"/>
      <c r="LJB35" s="141"/>
      <c r="LJC35" s="141"/>
      <c r="LJD35" s="145"/>
      <c r="LJE35" s="275"/>
      <c r="LJF35" s="141"/>
      <c r="LJG35" s="141"/>
      <c r="LJH35" s="145"/>
      <c r="LJI35" s="275"/>
      <c r="LJJ35" s="141"/>
      <c r="LJK35" s="141"/>
      <c r="LJL35" s="145"/>
      <c r="LJM35" s="275"/>
      <c r="LJN35" s="141"/>
      <c r="LJO35" s="141"/>
      <c r="LJP35" s="145"/>
      <c r="LJQ35" s="275"/>
      <c r="LJR35" s="141"/>
      <c r="LJS35" s="141"/>
      <c r="LJT35" s="145"/>
      <c r="LJU35" s="275"/>
      <c r="LJV35" s="141"/>
      <c r="LJW35" s="141"/>
      <c r="LJX35" s="145"/>
      <c r="LJY35" s="275"/>
      <c r="LJZ35" s="141"/>
      <c r="LKA35" s="141"/>
      <c r="LKB35" s="145"/>
      <c r="LKC35" s="275"/>
      <c r="LKD35" s="141"/>
      <c r="LKE35" s="141"/>
      <c r="LKF35" s="145"/>
      <c r="LKG35" s="275"/>
      <c r="LKH35" s="141"/>
      <c r="LKI35" s="141"/>
      <c r="LKJ35" s="145"/>
      <c r="LKK35" s="275"/>
      <c r="LKL35" s="141"/>
      <c r="LKM35" s="141"/>
      <c r="LKN35" s="145"/>
      <c r="LKO35" s="275"/>
      <c r="LKP35" s="141"/>
      <c r="LKQ35" s="141"/>
      <c r="LKR35" s="145"/>
      <c r="LKS35" s="275"/>
      <c r="LKT35" s="141"/>
      <c r="LKU35" s="141"/>
      <c r="LKV35" s="145"/>
      <c r="LKW35" s="275"/>
      <c r="LKX35" s="141"/>
      <c r="LKY35" s="141"/>
      <c r="LKZ35" s="145"/>
      <c r="LLA35" s="275"/>
      <c r="LLB35" s="141"/>
      <c r="LLC35" s="141"/>
      <c r="LLD35" s="145"/>
      <c r="LLE35" s="275"/>
      <c r="LLF35" s="141"/>
      <c r="LLG35" s="141"/>
      <c r="LLH35" s="145"/>
      <c r="LLI35" s="275"/>
      <c r="LLJ35" s="141"/>
      <c r="LLK35" s="141"/>
      <c r="LLL35" s="145"/>
      <c r="LLM35" s="275"/>
      <c r="LLN35" s="141"/>
      <c r="LLO35" s="141"/>
      <c r="LLP35" s="145"/>
      <c r="LLQ35" s="275"/>
      <c r="LLR35" s="141"/>
      <c r="LLS35" s="141"/>
      <c r="LLT35" s="145"/>
      <c r="LLU35" s="275"/>
      <c r="LLV35" s="141"/>
      <c r="LLW35" s="141"/>
      <c r="LLX35" s="145"/>
      <c r="LLY35" s="275"/>
      <c r="LLZ35" s="141"/>
      <c r="LMA35" s="141"/>
      <c r="LMB35" s="145"/>
      <c r="LMC35" s="275"/>
      <c r="LMD35" s="141"/>
      <c r="LME35" s="141"/>
      <c r="LMF35" s="145"/>
      <c r="LMG35" s="275"/>
      <c r="LMH35" s="141"/>
      <c r="LMI35" s="141"/>
      <c r="LMJ35" s="145"/>
      <c r="LMK35" s="275"/>
      <c r="LML35" s="141"/>
      <c r="LMM35" s="141"/>
      <c r="LMN35" s="145"/>
      <c r="LMO35" s="275"/>
      <c r="LMP35" s="141"/>
      <c r="LMQ35" s="141"/>
      <c r="LMR35" s="145"/>
      <c r="LMS35" s="275"/>
      <c r="LMT35" s="141"/>
      <c r="LMU35" s="141"/>
      <c r="LMV35" s="145"/>
      <c r="LMW35" s="275"/>
      <c r="LMX35" s="141"/>
      <c r="LMY35" s="141"/>
      <c r="LMZ35" s="145"/>
      <c r="LNA35" s="275"/>
      <c r="LNB35" s="141"/>
      <c r="LNC35" s="141"/>
      <c r="LND35" s="145"/>
      <c r="LNE35" s="275"/>
      <c r="LNF35" s="141"/>
      <c r="LNG35" s="141"/>
      <c r="LNH35" s="145"/>
      <c r="LNI35" s="275"/>
      <c r="LNJ35" s="141"/>
      <c r="LNK35" s="141"/>
      <c r="LNL35" s="145"/>
      <c r="LNM35" s="275"/>
      <c r="LNN35" s="141"/>
      <c r="LNO35" s="141"/>
      <c r="LNP35" s="145"/>
      <c r="LNQ35" s="275"/>
      <c r="LNR35" s="141"/>
      <c r="LNS35" s="141"/>
      <c r="LNT35" s="145"/>
      <c r="LNU35" s="275"/>
      <c r="LNV35" s="141"/>
      <c r="LNW35" s="141"/>
      <c r="LNX35" s="145"/>
      <c r="LNY35" s="275"/>
      <c r="LNZ35" s="141"/>
      <c r="LOA35" s="141"/>
      <c r="LOB35" s="145"/>
      <c r="LOC35" s="275"/>
      <c r="LOD35" s="141"/>
      <c r="LOE35" s="141"/>
      <c r="LOF35" s="145"/>
      <c r="LOG35" s="275"/>
      <c r="LOH35" s="141"/>
      <c r="LOI35" s="141"/>
      <c r="LOJ35" s="145"/>
      <c r="LOK35" s="275"/>
      <c r="LOL35" s="141"/>
      <c r="LOM35" s="141"/>
      <c r="LON35" s="145"/>
      <c r="LOO35" s="275"/>
      <c r="LOP35" s="141"/>
      <c r="LOQ35" s="141"/>
      <c r="LOR35" s="145"/>
      <c r="LOS35" s="275"/>
      <c r="LOT35" s="141"/>
      <c r="LOU35" s="141"/>
      <c r="LOV35" s="145"/>
      <c r="LOW35" s="275"/>
      <c r="LOX35" s="141"/>
      <c r="LOY35" s="141"/>
      <c r="LOZ35" s="145"/>
      <c r="LPA35" s="275"/>
      <c r="LPB35" s="141"/>
      <c r="LPC35" s="141"/>
      <c r="LPD35" s="145"/>
      <c r="LPE35" s="275"/>
      <c r="LPF35" s="141"/>
      <c r="LPG35" s="141"/>
      <c r="LPH35" s="145"/>
      <c r="LPI35" s="275"/>
      <c r="LPJ35" s="141"/>
      <c r="LPK35" s="141"/>
      <c r="LPL35" s="145"/>
      <c r="LPM35" s="275"/>
      <c r="LPN35" s="141"/>
      <c r="LPO35" s="141"/>
      <c r="LPP35" s="145"/>
      <c r="LPQ35" s="275"/>
      <c r="LPR35" s="141"/>
      <c r="LPS35" s="141"/>
      <c r="LPT35" s="145"/>
      <c r="LPU35" s="275"/>
      <c r="LPV35" s="141"/>
      <c r="LPW35" s="141"/>
      <c r="LPX35" s="145"/>
      <c r="LPY35" s="275"/>
      <c r="LPZ35" s="141"/>
      <c r="LQA35" s="141"/>
      <c r="LQB35" s="145"/>
      <c r="LQC35" s="275"/>
      <c r="LQD35" s="141"/>
      <c r="LQE35" s="141"/>
      <c r="LQF35" s="145"/>
      <c r="LQG35" s="275"/>
      <c r="LQH35" s="141"/>
      <c r="LQI35" s="141"/>
      <c r="LQJ35" s="145"/>
      <c r="LQK35" s="275"/>
      <c r="LQL35" s="141"/>
      <c r="LQM35" s="141"/>
      <c r="LQN35" s="145"/>
      <c r="LQO35" s="275"/>
      <c r="LQP35" s="141"/>
      <c r="LQQ35" s="141"/>
      <c r="LQR35" s="145"/>
      <c r="LQS35" s="275"/>
      <c r="LQT35" s="141"/>
      <c r="LQU35" s="141"/>
      <c r="LQV35" s="145"/>
      <c r="LQW35" s="275"/>
      <c r="LQX35" s="141"/>
      <c r="LQY35" s="141"/>
      <c r="LQZ35" s="145"/>
      <c r="LRA35" s="275"/>
      <c r="LRB35" s="141"/>
      <c r="LRC35" s="141"/>
      <c r="LRD35" s="145"/>
      <c r="LRE35" s="275"/>
      <c r="LRF35" s="141"/>
      <c r="LRG35" s="141"/>
      <c r="LRH35" s="145"/>
      <c r="LRI35" s="275"/>
      <c r="LRJ35" s="141"/>
      <c r="LRK35" s="141"/>
      <c r="LRL35" s="145"/>
      <c r="LRM35" s="275"/>
      <c r="LRN35" s="141"/>
      <c r="LRO35" s="141"/>
      <c r="LRP35" s="145"/>
      <c r="LRQ35" s="275"/>
      <c r="LRR35" s="141"/>
      <c r="LRS35" s="141"/>
      <c r="LRT35" s="145"/>
      <c r="LRU35" s="275"/>
      <c r="LRV35" s="141"/>
      <c r="LRW35" s="141"/>
      <c r="LRX35" s="145"/>
      <c r="LRY35" s="275"/>
      <c r="LRZ35" s="141"/>
      <c r="LSA35" s="141"/>
      <c r="LSB35" s="145"/>
      <c r="LSC35" s="275"/>
      <c r="LSD35" s="141"/>
      <c r="LSE35" s="141"/>
      <c r="LSF35" s="145"/>
      <c r="LSG35" s="275"/>
      <c r="LSH35" s="141"/>
      <c r="LSI35" s="141"/>
      <c r="LSJ35" s="145"/>
      <c r="LSK35" s="275"/>
      <c r="LSL35" s="141"/>
      <c r="LSM35" s="141"/>
      <c r="LSN35" s="145"/>
      <c r="LSO35" s="275"/>
      <c r="LSP35" s="141"/>
      <c r="LSQ35" s="141"/>
      <c r="LSR35" s="145"/>
      <c r="LSS35" s="275"/>
      <c r="LST35" s="141"/>
      <c r="LSU35" s="141"/>
      <c r="LSV35" s="145"/>
      <c r="LSW35" s="275"/>
      <c r="LSX35" s="141"/>
      <c r="LSY35" s="141"/>
      <c r="LSZ35" s="145"/>
      <c r="LTA35" s="275"/>
      <c r="LTB35" s="141"/>
      <c r="LTC35" s="141"/>
      <c r="LTD35" s="145"/>
      <c r="LTE35" s="275"/>
      <c r="LTF35" s="141"/>
      <c r="LTG35" s="141"/>
      <c r="LTH35" s="145"/>
      <c r="LTI35" s="275"/>
      <c r="LTJ35" s="141"/>
      <c r="LTK35" s="141"/>
      <c r="LTL35" s="145"/>
      <c r="LTM35" s="275"/>
      <c r="LTN35" s="141"/>
      <c r="LTO35" s="141"/>
      <c r="LTP35" s="145"/>
      <c r="LTQ35" s="275"/>
      <c r="LTR35" s="141"/>
      <c r="LTS35" s="141"/>
      <c r="LTT35" s="145"/>
      <c r="LTU35" s="275"/>
      <c r="LTV35" s="141"/>
      <c r="LTW35" s="141"/>
      <c r="LTX35" s="145"/>
      <c r="LTY35" s="275"/>
      <c r="LTZ35" s="141"/>
      <c r="LUA35" s="141"/>
      <c r="LUB35" s="145"/>
      <c r="LUC35" s="275"/>
      <c r="LUD35" s="141"/>
      <c r="LUE35" s="141"/>
      <c r="LUF35" s="145"/>
      <c r="LUG35" s="275"/>
      <c r="LUH35" s="141"/>
      <c r="LUI35" s="141"/>
      <c r="LUJ35" s="145"/>
      <c r="LUK35" s="275"/>
      <c r="LUL35" s="141"/>
      <c r="LUM35" s="141"/>
      <c r="LUN35" s="145"/>
      <c r="LUO35" s="275"/>
      <c r="LUP35" s="141"/>
      <c r="LUQ35" s="141"/>
      <c r="LUR35" s="145"/>
      <c r="LUS35" s="275"/>
      <c r="LUT35" s="141"/>
      <c r="LUU35" s="141"/>
      <c r="LUV35" s="145"/>
      <c r="LUW35" s="275"/>
      <c r="LUX35" s="141"/>
      <c r="LUY35" s="141"/>
      <c r="LUZ35" s="145"/>
      <c r="LVA35" s="275"/>
      <c r="LVB35" s="141"/>
      <c r="LVC35" s="141"/>
      <c r="LVD35" s="145"/>
      <c r="LVE35" s="275"/>
      <c r="LVF35" s="141"/>
      <c r="LVG35" s="141"/>
      <c r="LVH35" s="145"/>
      <c r="LVI35" s="275"/>
      <c r="LVJ35" s="141"/>
      <c r="LVK35" s="141"/>
      <c r="LVL35" s="145"/>
      <c r="LVM35" s="275"/>
      <c r="LVN35" s="141"/>
      <c r="LVO35" s="141"/>
      <c r="LVP35" s="145"/>
      <c r="LVQ35" s="275"/>
      <c r="LVR35" s="141"/>
      <c r="LVS35" s="141"/>
      <c r="LVT35" s="145"/>
      <c r="LVU35" s="275"/>
      <c r="LVV35" s="141"/>
      <c r="LVW35" s="141"/>
      <c r="LVX35" s="145"/>
      <c r="LVY35" s="275"/>
      <c r="LVZ35" s="141"/>
      <c r="LWA35" s="141"/>
      <c r="LWB35" s="145"/>
      <c r="LWC35" s="275"/>
      <c r="LWD35" s="141"/>
      <c r="LWE35" s="141"/>
      <c r="LWF35" s="145"/>
      <c r="LWG35" s="275"/>
      <c r="LWH35" s="141"/>
      <c r="LWI35" s="141"/>
      <c r="LWJ35" s="145"/>
      <c r="LWK35" s="275"/>
      <c r="LWL35" s="141"/>
      <c r="LWM35" s="141"/>
      <c r="LWN35" s="145"/>
      <c r="LWO35" s="275"/>
      <c r="LWP35" s="141"/>
      <c r="LWQ35" s="141"/>
      <c r="LWR35" s="145"/>
      <c r="LWS35" s="275"/>
      <c r="LWT35" s="141"/>
      <c r="LWU35" s="141"/>
      <c r="LWV35" s="145"/>
      <c r="LWW35" s="275"/>
      <c r="LWX35" s="141"/>
      <c r="LWY35" s="141"/>
      <c r="LWZ35" s="145"/>
      <c r="LXA35" s="275"/>
      <c r="LXB35" s="141"/>
      <c r="LXC35" s="141"/>
      <c r="LXD35" s="145"/>
      <c r="LXE35" s="275"/>
      <c r="LXF35" s="141"/>
      <c r="LXG35" s="141"/>
      <c r="LXH35" s="145"/>
      <c r="LXI35" s="275"/>
      <c r="LXJ35" s="141"/>
      <c r="LXK35" s="141"/>
      <c r="LXL35" s="145"/>
      <c r="LXM35" s="275"/>
      <c r="LXN35" s="141"/>
      <c r="LXO35" s="141"/>
      <c r="LXP35" s="145"/>
      <c r="LXQ35" s="275"/>
      <c r="LXR35" s="141"/>
      <c r="LXS35" s="141"/>
      <c r="LXT35" s="145"/>
      <c r="LXU35" s="275"/>
      <c r="LXV35" s="141"/>
      <c r="LXW35" s="141"/>
      <c r="LXX35" s="145"/>
      <c r="LXY35" s="275"/>
      <c r="LXZ35" s="141"/>
      <c r="LYA35" s="141"/>
      <c r="LYB35" s="145"/>
      <c r="LYC35" s="275"/>
      <c r="LYD35" s="141"/>
      <c r="LYE35" s="141"/>
      <c r="LYF35" s="145"/>
      <c r="LYG35" s="275"/>
      <c r="LYH35" s="141"/>
      <c r="LYI35" s="141"/>
      <c r="LYJ35" s="145"/>
      <c r="LYK35" s="275"/>
      <c r="LYL35" s="141"/>
      <c r="LYM35" s="141"/>
      <c r="LYN35" s="145"/>
      <c r="LYO35" s="275"/>
      <c r="LYP35" s="141"/>
      <c r="LYQ35" s="141"/>
      <c r="LYR35" s="145"/>
      <c r="LYS35" s="275"/>
      <c r="LYT35" s="141"/>
      <c r="LYU35" s="141"/>
      <c r="LYV35" s="145"/>
      <c r="LYW35" s="275"/>
      <c r="LYX35" s="141"/>
      <c r="LYY35" s="141"/>
      <c r="LYZ35" s="145"/>
      <c r="LZA35" s="275"/>
      <c r="LZB35" s="141"/>
      <c r="LZC35" s="141"/>
      <c r="LZD35" s="145"/>
      <c r="LZE35" s="275"/>
      <c r="LZF35" s="141"/>
      <c r="LZG35" s="141"/>
      <c r="LZH35" s="145"/>
      <c r="LZI35" s="275"/>
      <c r="LZJ35" s="141"/>
      <c r="LZK35" s="141"/>
      <c r="LZL35" s="145"/>
      <c r="LZM35" s="275"/>
      <c r="LZN35" s="141"/>
      <c r="LZO35" s="141"/>
      <c r="LZP35" s="145"/>
      <c r="LZQ35" s="275"/>
      <c r="LZR35" s="141"/>
      <c r="LZS35" s="141"/>
      <c r="LZT35" s="145"/>
      <c r="LZU35" s="275"/>
      <c r="LZV35" s="141"/>
      <c r="LZW35" s="141"/>
      <c r="LZX35" s="145"/>
      <c r="LZY35" s="275"/>
      <c r="LZZ35" s="141"/>
      <c r="MAA35" s="141"/>
      <c r="MAB35" s="145"/>
      <c r="MAC35" s="275"/>
      <c r="MAD35" s="141"/>
      <c r="MAE35" s="141"/>
      <c r="MAF35" s="145"/>
      <c r="MAG35" s="275"/>
      <c r="MAH35" s="141"/>
      <c r="MAI35" s="141"/>
      <c r="MAJ35" s="145"/>
      <c r="MAK35" s="275"/>
      <c r="MAL35" s="141"/>
      <c r="MAM35" s="141"/>
      <c r="MAN35" s="145"/>
      <c r="MAO35" s="275"/>
      <c r="MAP35" s="141"/>
      <c r="MAQ35" s="141"/>
      <c r="MAR35" s="145"/>
      <c r="MAS35" s="275"/>
      <c r="MAT35" s="141"/>
      <c r="MAU35" s="141"/>
      <c r="MAV35" s="145"/>
      <c r="MAW35" s="275"/>
      <c r="MAX35" s="141"/>
      <c r="MAY35" s="141"/>
      <c r="MAZ35" s="145"/>
      <c r="MBA35" s="275"/>
      <c r="MBB35" s="141"/>
      <c r="MBC35" s="141"/>
      <c r="MBD35" s="145"/>
      <c r="MBE35" s="275"/>
      <c r="MBF35" s="141"/>
      <c r="MBG35" s="141"/>
      <c r="MBH35" s="145"/>
      <c r="MBI35" s="275"/>
      <c r="MBJ35" s="141"/>
      <c r="MBK35" s="141"/>
      <c r="MBL35" s="145"/>
      <c r="MBM35" s="275"/>
      <c r="MBN35" s="141"/>
      <c r="MBO35" s="141"/>
      <c r="MBP35" s="145"/>
      <c r="MBQ35" s="275"/>
      <c r="MBR35" s="141"/>
      <c r="MBS35" s="141"/>
      <c r="MBT35" s="145"/>
      <c r="MBU35" s="275"/>
      <c r="MBV35" s="141"/>
      <c r="MBW35" s="141"/>
      <c r="MBX35" s="145"/>
      <c r="MBY35" s="275"/>
      <c r="MBZ35" s="141"/>
      <c r="MCA35" s="141"/>
      <c r="MCB35" s="145"/>
      <c r="MCC35" s="275"/>
      <c r="MCD35" s="141"/>
      <c r="MCE35" s="141"/>
      <c r="MCF35" s="145"/>
      <c r="MCG35" s="275"/>
      <c r="MCH35" s="141"/>
      <c r="MCI35" s="141"/>
      <c r="MCJ35" s="145"/>
      <c r="MCK35" s="275"/>
      <c r="MCL35" s="141"/>
      <c r="MCM35" s="141"/>
      <c r="MCN35" s="145"/>
      <c r="MCO35" s="275"/>
      <c r="MCP35" s="141"/>
      <c r="MCQ35" s="141"/>
      <c r="MCR35" s="145"/>
      <c r="MCS35" s="275"/>
      <c r="MCT35" s="141"/>
      <c r="MCU35" s="141"/>
      <c r="MCV35" s="145"/>
      <c r="MCW35" s="275"/>
      <c r="MCX35" s="141"/>
      <c r="MCY35" s="141"/>
      <c r="MCZ35" s="145"/>
      <c r="MDA35" s="275"/>
      <c r="MDB35" s="141"/>
      <c r="MDC35" s="141"/>
      <c r="MDD35" s="145"/>
      <c r="MDE35" s="275"/>
      <c r="MDF35" s="141"/>
      <c r="MDG35" s="141"/>
      <c r="MDH35" s="145"/>
      <c r="MDI35" s="275"/>
      <c r="MDJ35" s="141"/>
      <c r="MDK35" s="141"/>
      <c r="MDL35" s="145"/>
      <c r="MDM35" s="275"/>
      <c r="MDN35" s="141"/>
      <c r="MDO35" s="141"/>
      <c r="MDP35" s="145"/>
      <c r="MDQ35" s="275"/>
      <c r="MDR35" s="141"/>
      <c r="MDS35" s="141"/>
      <c r="MDT35" s="145"/>
      <c r="MDU35" s="275"/>
      <c r="MDV35" s="141"/>
      <c r="MDW35" s="141"/>
      <c r="MDX35" s="145"/>
      <c r="MDY35" s="275"/>
      <c r="MDZ35" s="141"/>
      <c r="MEA35" s="141"/>
      <c r="MEB35" s="145"/>
      <c r="MEC35" s="275"/>
      <c r="MED35" s="141"/>
      <c r="MEE35" s="141"/>
      <c r="MEF35" s="145"/>
      <c r="MEG35" s="275"/>
      <c r="MEH35" s="141"/>
      <c r="MEI35" s="141"/>
      <c r="MEJ35" s="145"/>
      <c r="MEK35" s="275"/>
      <c r="MEL35" s="141"/>
      <c r="MEM35" s="141"/>
      <c r="MEN35" s="145"/>
      <c r="MEO35" s="275"/>
      <c r="MEP35" s="141"/>
      <c r="MEQ35" s="141"/>
      <c r="MER35" s="145"/>
      <c r="MES35" s="275"/>
      <c r="MET35" s="141"/>
      <c r="MEU35" s="141"/>
      <c r="MEV35" s="145"/>
      <c r="MEW35" s="275"/>
      <c r="MEX35" s="141"/>
      <c r="MEY35" s="141"/>
      <c r="MEZ35" s="145"/>
      <c r="MFA35" s="275"/>
      <c r="MFB35" s="141"/>
      <c r="MFC35" s="141"/>
      <c r="MFD35" s="145"/>
      <c r="MFE35" s="275"/>
      <c r="MFF35" s="141"/>
      <c r="MFG35" s="141"/>
      <c r="MFH35" s="145"/>
      <c r="MFI35" s="275"/>
      <c r="MFJ35" s="141"/>
      <c r="MFK35" s="141"/>
      <c r="MFL35" s="145"/>
      <c r="MFM35" s="275"/>
      <c r="MFN35" s="141"/>
      <c r="MFO35" s="141"/>
      <c r="MFP35" s="145"/>
      <c r="MFQ35" s="275"/>
      <c r="MFR35" s="141"/>
      <c r="MFS35" s="141"/>
      <c r="MFT35" s="145"/>
      <c r="MFU35" s="275"/>
      <c r="MFV35" s="141"/>
      <c r="MFW35" s="141"/>
      <c r="MFX35" s="145"/>
      <c r="MFY35" s="275"/>
      <c r="MFZ35" s="141"/>
      <c r="MGA35" s="141"/>
      <c r="MGB35" s="145"/>
      <c r="MGC35" s="275"/>
      <c r="MGD35" s="141"/>
      <c r="MGE35" s="141"/>
      <c r="MGF35" s="145"/>
      <c r="MGG35" s="275"/>
      <c r="MGH35" s="141"/>
      <c r="MGI35" s="141"/>
      <c r="MGJ35" s="145"/>
      <c r="MGK35" s="275"/>
      <c r="MGL35" s="141"/>
      <c r="MGM35" s="141"/>
      <c r="MGN35" s="145"/>
      <c r="MGO35" s="275"/>
      <c r="MGP35" s="141"/>
      <c r="MGQ35" s="141"/>
      <c r="MGR35" s="145"/>
      <c r="MGS35" s="275"/>
      <c r="MGT35" s="141"/>
      <c r="MGU35" s="141"/>
      <c r="MGV35" s="145"/>
      <c r="MGW35" s="275"/>
      <c r="MGX35" s="141"/>
      <c r="MGY35" s="141"/>
      <c r="MGZ35" s="145"/>
      <c r="MHA35" s="275"/>
      <c r="MHB35" s="141"/>
      <c r="MHC35" s="141"/>
      <c r="MHD35" s="145"/>
      <c r="MHE35" s="275"/>
      <c r="MHF35" s="141"/>
      <c r="MHG35" s="141"/>
      <c r="MHH35" s="145"/>
      <c r="MHI35" s="275"/>
      <c r="MHJ35" s="141"/>
      <c r="MHK35" s="141"/>
      <c r="MHL35" s="145"/>
      <c r="MHM35" s="275"/>
      <c r="MHN35" s="141"/>
      <c r="MHO35" s="141"/>
      <c r="MHP35" s="145"/>
      <c r="MHQ35" s="275"/>
      <c r="MHR35" s="141"/>
      <c r="MHS35" s="141"/>
      <c r="MHT35" s="145"/>
      <c r="MHU35" s="275"/>
      <c r="MHV35" s="141"/>
      <c r="MHW35" s="141"/>
      <c r="MHX35" s="145"/>
      <c r="MHY35" s="275"/>
      <c r="MHZ35" s="141"/>
      <c r="MIA35" s="141"/>
      <c r="MIB35" s="145"/>
      <c r="MIC35" s="275"/>
      <c r="MID35" s="141"/>
      <c r="MIE35" s="141"/>
      <c r="MIF35" s="145"/>
      <c r="MIG35" s="275"/>
      <c r="MIH35" s="141"/>
      <c r="MII35" s="141"/>
      <c r="MIJ35" s="145"/>
      <c r="MIK35" s="275"/>
      <c r="MIL35" s="141"/>
      <c r="MIM35" s="141"/>
      <c r="MIN35" s="145"/>
      <c r="MIO35" s="275"/>
      <c r="MIP35" s="141"/>
      <c r="MIQ35" s="141"/>
      <c r="MIR35" s="145"/>
      <c r="MIS35" s="275"/>
      <c r="MIT35" s="141"/>
      <c r="MIU35" s="141"/>
      <c r="MIV35" s="145"/>
      <c r="MIW35" s="275"/>
      <c r="MIX35" s="141"/>
      <c r="MIY35" s="141"/>
      <c r="MIZ35" s="145"/>
      <c r="MJA35" s="275"/>
      <c r="MJB35" s="141"/>
      <c r="MJC35" s="141"/>
      <c r="MJD35" s="145"/>
      <c r="MJE35" s="275"/>
      <c r="MJF35" s="141"/>
      <c r="MJG35" s="141"/>
      <c r="MJH35" s="145"/>
      <c r="MJI35" s="275"/>
      <c r="MJJ35" s="141"/>
      <c r="MJK35" s="141"/>
      <c r="MJL35" s="145"/>
      <c r="MJM35" s="275"/>
      <c r="MJN35" s="141"/>
      <c r="MJO35" s="141"/>
      <c r="MJP35" s="145"/>
      <c r="MJQ35" s="275"/>
      <c r="MJR35" s="141"/>
      <c r="MJS35" s="141"/>
      <c r="MJT35" s="145"/>
      <c r="MJU35" s="275"/>
      <c r="MJV35" s="141"/>
      <c r="MJW35" s="141"/>
      <c r="MJX35" s="145"/>
      <c r="MJY35" s="275"/>
      <c r="MJZ35" s="141"/>
      <c r="MKA35" s="141"/>
      <c r="MKB35" s="145"/>
      <c r="MKC35" s="275"/>
      <c r="MKD35" s="141"/>
      <c r="MKE35" s="141"/>
      <c r="MKF35" s="145"/>
      <c r="MKG35" s="275"/>
      <c r="MKH35" s="141"/>
      <c r="MKI35" s="141"/>
      <c r="MKJ35" s="145"/>
      <c r="MKK35" s="275"/>
      <c r="MKL35" s="141"/>
      <c r="MKM35" s="141"/>
      <c r="MKN35" s="145"/>
      <c r="MKO35" s="275"/>
      <c r="MKP35" s="141"/>
      <c r="MKQ35" s="141"/>
      <c r="MKR35" s="145"/>
      <c r="MKS35" s="275"/>
      <c r="MKT35" s="141"/>
      <c r="MKU35" s="141"/>
      <c r="MKV35" s="145"/>
      <c r="MKW35" s="275"/>
      <c r="MKX35" s="141"/>
      <c r="MKY35" s="141"/>
      <c r="MKZ35" s="145"/>
      <c r="MLA35" s="275"/>
      <c r="MLB35" s="141"/>
      <c r="MLC35" s="141"/>
      <c r="MLD35" s="145"/>
      <c r="MLE35" s="275"/>
      <c r="MLF35" s="141"/>
      <c r="MLG35" s="141"/>
      <c r="MLH35" s="145"/>
      <c r="MLI35" s="275"/>
      <c r="MLJ35" s="141"/>
      <c r="MLK35" s="141"/>
      <c r="MLL35" s="145"/>
      <c r="MLM35" s="275"/>
      <c r="MLN35" s="141"/>
      <c r="MLO35" s="141"/>
      <c r="MLP35" s="145"/>
      <c r="MLQ35" s="275"/>
      <c r="MLR35" s="141"/>
      <c r="MLS35" s="141"/>
      <c r="MLT35" s="145"/>
      <c r="MLU35" s="275"/>
      <c r="MLV35" s="141"/>
      <c r="MLW35" s="141"/>
      <c r="MLX35" s="145"/>
      <c r="MLY35" s="275"/>
      <c r="MLZ35" s="141"/>
      <c r="MMA35" s="141"/>
      <c r="MMB35" s="145"/>
      <c r="MMC35" s="275"/>
      <c r="MMD35" s="141"/>
      <c r="MME35" s="141"/>
      <c r="MMF35" s="145"/>
      <c r="MMG35" s="275"/>
      <c r="MMH35" s="141"/>
      <c r="MMI35" s="141"/>
      <c r="MMJ35" s="145"/>
      <c r="MMK35" s="275"/>
      <c r="MML35" s="141"/>
      <c r="MMM35" s="141"/>
      <c r="MMN35" s="145"/>
      <c r="MMO35" s="275"/>
      <c r="MMP35" s="141"/>
      <c r="MMQ35" s="141"/>
      <c r="MMR35" s="145"/>
      <c r="MMS35" s="275"/>
      <c r="MMT35" s="141"/>
      <c r="MMU35" s="141"/>
      <c r="MMV35" s="145"/>
      <c r="MMW35" s="275"/>
      <c r="MMX35" s="141"/>
      <c r="MMY35" s="141"/>
      <c r="MMZ35" s="145"/>
      <c r="MNA35" s="275"/>
      <c r="MNB35" s="141"/>
      <c r="MNC35" s="141"/>
      <c r="MND35" s="145"/>
      <c r="MNE35" s="275"/>
      <c r="MNF35" s="141"/>
      <c r="MNG35" s="141"/>
      <c r="MNH35" s="145"/>
      <c r="MNI35" s="275"/>
      <c r="MNJ35" s="141"/>
      <c r="MNK35" s="141"/>
      <c r="MNL35" s="145"/>
      <c r="MNM35" s="275"/>
      <c r="MNN35" s="141"/>
      <c r="MNO35" s="141"/>
      <c r="MNP35" s="145"/>
      <c r="MNQ35" s="275"/>
      <c r="MNR35" s="141"/>
      <c r="MNS35" s="141"/>
      <c r="MNT35" s="145"/>
      <c r="MNU35" s="275"/>
      <c r="MNV35" s="141"/>
      <c r="MNW35" s="141"/>
      <c r="MNX35" s="145"/>
      <c r="MNY35" s="275"/>
      <c r="MNZ35" s="141"/>
      <c r="MOA35" s="141"/>
      <c r="MOB35" s="145"/>
      <c r="MOC35" s="275"/>
      <c r="MOD35" s="141"/>
      <c r="MOE35" s="141"/>
      <c r="MOF35" s="145"/>
      <c r="MOG35" s="275"/>
      <c r="MOH35" s="141"/>
      <c r="MOI35" s="141"/>
      <c r="MOJ35" s="145"/>
      <c r="MOK35" s="275"/>
      <c r="MOL35" s="141"/>
      <c r="MOM35" s="141"/>
      <c r="MON35" s="145"/>
      <c r="MOO35" s="275"/>
      <c r="MOP35" s="141"/>
      <c r="MOQ35" s="141"/>
      <c r="MOR35" s="145"/>
      <c r="MOS35" s="275"/>
      <c r="MOT35" s="141"/>
      <c r="MOU35" s="141"/>
      <c r="MOV35" s="145"/>
      <c r="MOW35" s="275"/>
      <c r="MOX35" s="141"/>
      <c r="MOY35" s="141"/>
      <c r="MOZ35" s="145"/>
      <c r="MPA35" s="275"/>
      <c r="MPB35" s="141"/>
      <c r="MPC35" s="141"/>
      <c r="MPD35" s="145"/>
      <c r="MPE35" s="275"/>
      <c r="MPF35" s="141"/>
      <c r="MPG35" s="141"/>
      <c r="MPH35" s="145"/>
      <c r="MPI35" s="275"/>
      <c r="MPJ35" s="141"/>
      <c r="MPK35" s="141"/>
      <c r="MPL35" s="145"/>
      <c r="MPM35" s="275"/>
      <c r="MPN35" s="141"/>
      <c r="MPO35" s="141"/>
      <c r="MPP35" s="145"/>
      <c r="MPQ35" s="275"/>
      <c r="MPR35" s="141"/>
      <c r="MPS35" s="141"/>
      <c r="MPT35" s="145"/>
      <c r="MPU35" s="275"/>
      <c r="MPV35" s="141"/>
      <c r="MPW35" s="141"/>
      <c r="MPX35" s="145"/>
      <c r="MPY35" s="275"/>
      <c r="MPZ35" s="141"/>
      <c r="MQA35" s="141"/>
      <c r="MQB35" s="145"/>
      <c r="MQC35" s="275"/>
      <c r="MQD35" s="141"/>
      <c r="MQE35" s="141"/>
      <c r="MQF35" s="145"/>
      <c r="MQG35" s="275"/>
      <c r="MQH35" s="141"/>
      <c r="MQI35" s="141"/>
      <c r="MQJ35" s="145"/>
      <c r="MQK35" s="275"/>
      <c r="MQL35" s="141"/>
      <c r="MQM35" s="141"/>
      <c r="MQN35" s="145"/>
      <c r="MQO35" s="275"/>
      <c r="MQP35" s="141"/>
      <c r="MQQ35" s="141"/>
      <c r="MQR35" s="145"/>
      <c r="MQS35" s="275"/>
      <c r="MQT35" s="141"/>
      <c r="MQU35" s="141"/>
      <c r="MQV35" s="145"/>
      <c r="MQW35" s="275"/>
      <c r="MQX35" s="141"/>
      <c r="MQY35" s="141"/>
      <c r="MQZ35" s="145"/>
      <c r="MRA35" s="275"/>
      <c r="MRB35" s="141"/>
      <c r="MRC35" s="141"/>
      <c r="MRD35" s="145"/>
      <c r="MRE35" s="275"/>
      <c r="MRF35" s="141"/>
      <c r="MRG35" s="141"/>
      <c r="MRH35" s="145"/>
      <c r="MRI35" s="275"/>
      <c r="MRJ35" s="141"/>
      <c r="MRK35" s="141"/>
      <c r="MRL35" s="145"/>
      <c r="MRM35" s="275"/>
      <c r="MRN35" s="141"/>
      <c r="MRO35" s="141"/>
      <c r="MRP35" s="145"/>
      <c r="MRQ35" s="275"/>
      <c r="MRR35" s="141"/>
      <c r="MRS35" s="141"/>
      <c r="MRT35" s="145"/>
      <c r="MRU35" s="275"/>
      <c r="MRV35" s="141"/>
      <c r="MRW35" s="141"/>
      <c r="MRX35" s="145"/>
      <c r="MRY35" s="275"/>
      <c r="MRZ35" s="141"/>
      <c r="MSA35" s="141"/>
      <c r="MSB35" s="145"/>
      <c r="MSC35" s="275"/>
      <c r="MSD35" s="141"/>
      <c r="MSE35" s="141"/>
      <c r="MSF35" s="145"/>
      <c r="MSG35" s="275"/>
      <c r="MSH35" s="141"/>
      <c r="MSI35" s="141"/>
      <c r="MSJ35" s="145"/>
      <c r="MSK35" s="275"/>
      <c r="MSL35" s="141"/>
      <c r="MSM35" s="141"/>
      <c r="MSN35" s="145"/>
      <c r="MSO35" s="275"/>
      <c r="MSP35" s="141"/>
      <c r="MSQ35" s="141"/>
      <c r="MSR35" s="145"/>
      <c r="MSS35" s="275"/>
      <c r="MST35" s="141"/>
      <c r="MSU35" s="141"/>
      <c r="MSV35" s="145"/>
      <c r="MSW35" s="275"/>
      <c r="MSX35" s="141"/>
      <c r="MSY35" s="141"/>
      <c r="MSZ35" s="145"/>
      <c r="MTA35" s="275"/>
      <c r="MTB35" s="141"/>
      <c r="MTC35" s="141"/>
      <c r="MTD35" s="145"/>
      <c r="MTE35" s="275"/>
      <c r="MTF35" s="141"/>
      <c r="MTG35" s="141"/>
      <c r="MTH35" s="145"/>
      <c r="MTI35" s="275"/>
      <c r="MTJ35" s="141"/>
      <c r="MTK35" s="141"/>
      <c r="MTL35" s="145"/>
      <c r="MTM35" s="275"/>
      <c r="MTN35" s="141"/>
      <c r="MTO35" s="141"/>
      <c r="MTP35" s="145"/>
      <c r="MTQ35" s="275"/>
      <c r="MTR35" s="141"/>
      <c r="MTS35" s="141"/>
      <c r="MTT35" s="145"/>
      <c r="MTU35" s="275"/>
      <c r="MTV35" s="141"/>
      <c r="MTW35" s="141"/>
      <c r="MTX35" s="145"/>
      <c r="MTY35" s="275"/>
      <c r="MTZ35" s="141"/>
      <c r="MUA35" s="141"/>
      <c r="MUB35" s="145"/>
      <c r="MUC35" s="275"/>
      <c r="MUD35" s="141"/>
      <c r="MUE35" s="141"/>
      <c r="MUF35" s="145"/>
      <c r="MUG35" s="275"/>
      <c r="MUH35" s="141"/>
      <c r="MUI35" s="141"/>
      <c r="MUJ35" s="145"/>
      <c r="MUK35" s="275"/>
      <c r="MUL35" s="141"/>
      <c r="MUM35" s="141"/>
      <c r="MUN35" s="145"/>
      <c r="MUO35" s="275"/>
      <c r="MUP35" s="141"/>
      <c r="MUQ35" s="141"/>
      <c r="MUR35" s="145"/>
      <c r="MUS35" s="275"/>
      <c r="MUT35" s="141"/>
      <c r="MUU35" s="141"/>
      <c r="MUV35" s="145"/>
      <c r="MUW35" s="275"/>
      <c r="MUX35" s="141"/>
      <c r="MUY35" s="141"/>
      <c r="MUZ35" s="145"/>
      <c r="MVA35" s="275"/>
      <c r="MVB35" s="141"/>
      <c r="MVC35" s="141"/>
      <c r="MVD35" s="145"/>
      <c r="MVE35" s="275"/>
      <c r="MVF35" s="141"/>
      <c r="MVG35" s="141"/>
      <c r="MVH35" s="145"/>
      <c r="MVI35" s="275"/>
      <c r="MVJ35" s="141"/>
      <c r="MVK35" s="141"/>
      <c r="MVL35" s="145"/>
      <c r="MVM35" s="275"/>
      <c r="MVN35" s="141"/>
      <c r="MVO35" s="141"/>
      <c r="MVP35" s="145"/>
      <c r="MVQ35" s="275"/>
      <c r="MVR35" s="141"/>
      <c r="MVS35" s="141"/>
      <c r="MVT35" s="145"/>
      <c r="MVU35" s="275"/>
      <c r="MVV35" s="141"/>
      <c r="MVW35" s="141"/>
      <c r="MVX35" s="145"/>
      <c r="MVY35" s="275"/>
      <c r="MVZ35" s="141"/>
      <c r="MWA35" s="141"/>
      <c r="MWB35" s="145"/>
      <c r="MWC35" s="275"/>
      <c r="MWD35" s="141"/>
      <c r="MWE35" s="141"/>
      <c r="MWF35" s="145"/>
      <c r="MWG35" s="275"/>
      <c r="MWH35" s="141"/>
      <c r="MWI35" s="141"/>
      <c r="MWJ35" s="145"/>
      <c r="MWK35" s="275"/>
      <c r="MWL35" s="141"/>
      <c r="MWM35" s="141"/>
      <c r="MWN35" s="145"/>
      <c r="MWO35" s="275"/>
      <c r="MWP35" s="141"/>
      <c r="MWQ35" s="141"/>
      <c r="MWR35" s="145"/>
      <c r="MWS35" s="275"/>
      <c r="MWT35" s="141"/>
      <c r="MWU35" s="141"/>
      <c r="MWV35" s="145"/>
      <c r="MWW35" s="275"/>
      <c r="MWX35" s="141"/>
      <c r="MWY35" s="141"/>
      <c r="MWZ35" s="145"/>
      <c r="MXA35" s="275"/>
      <c r="MXB35" s="141"/>
      <c r="MXC35" s="141"/>
      <c r="MXD35" s="145"/>
      <c r="MXE35" s="275"/>
      <c r="MXF35" s="141"/>
      <c r="MXG35" s="141"/>
      <c r="MXH35" s="145"/>
      <c r="MXI35" s="275"/>
      <c r="MXJ35" s="141"/>
      <c r="MXK35" s="141"/>
      <c r="MXL35" s="145"/>
      <c r="MXM35" s="275"/>
      <c r="MXN35" s="141"/>
      <c r="MXO35" s="141"/>
      <c r="MXP35" s="145"/>
      <c r="MXQ35" s="275"/>
      <c r="MXR35" s="141"/>
      <c r="MXS35" s="141"/>
      <c r="MXT35" s="145"/>
      <c r="MXU35" s="275"/>
      <c r="MXV35" s="141"/>
      <c r="MXW35" s="141"/>
      <c r="MXX35" s="145"/>
      <c r="MXY35" s="275"/>
      <c r="MXZ35" s="141"/>
      <c r="MYA35" s="141"/>
      <c r="MYB35" s="145"/>
      <c r="MYC35" s="275"/>
      <c r="MYD35" s="141"/>
      <c r="MYE35" s="141"/>
      <c r="MYF35" s="145"/>
      <c r="MYG35" s="275"/>
      <c r="MYH35" s="141"/>
      <c r="MYI35" s="141"/>
      <c r="MYJ35" s="145"/>
      <c r="MYK35" s="275"/>
      <c r="MYL35" s="141"/>
      <c r="MYM35" s="141"/>
      <c r="MYN35" s="145"/>
      <c r="MYO35" s="275"/>
      <c r="MYP35" s="141"/>
      <c r="MYQ35" s="141"/>
      <c r="MYR35" s="145"/>
      <c r="MYS35" s="275"/>
      <c r="MYT35" s="141"/>
      <c r="MYU35" s="141"/>
      <c r="MYV35" s="145"/>
      <c r="MYW35" s="275"/>
      <c r="MYX35" s="141"/>
      <c r="MYY35" s="141"/>
      <c r="MYZ35" s="145"/>
      <c r="MZA35" s="275"/>
      <c r="MZB35" s="141"/>
      <c r="MZC35" s="141"/>
      <c r="MZD35" s="145"/>
      <c r="MZE35" s="275"/>
      <c r="MZF35" s="141"/>
      <c r="MZG35" s="141"/>
      <c r="MZH35" s="145"/>
      <c r="MZI35" s="275"/>
      <c r="MZJ35" s="141"/>
      <c r="MZK35" s="141"/>
      <c r="MZL35" s="145"/>
      <c r="MZM35" s="275"/>
      <c r="MZN35" s="141"/>
      <c r="MZO35" s="141"/>
      <c r="MZP35" s="145"/>
      <c r="MZQ35" s="275"/>
      <c r="MZR35" s="141"/>
      <c r="MZS35" s="141"/>
      <c r="MZT35" s="145"/>
      <c r="MZU35" s="275"/>
      <c r="MZV35" s="141"/>
      <c r="MZW35" s="141"/>
      <c r="MZX35" s="145"/>
      <c r="MZY35" s="275"/>
      <c r="MZZ35" s="141"/>
      <c r="NAA35" s="141"/>
      <c r="NAB35" s="145"/>
      <c r="NAC35" s="275"/>
      <c r="NAD35" s="141"/>
      <c r="NAE35" s="141"/>
      <c r="NAF35" s="145"/>
      <c r="NAG35" s="275"/>
      <c r="NAH35" s="141"/>
      <c r="NAI35" s="141"/>
      <c r="NAJ35" s="145"/>
      <c r="NAK35" s="275"/>
      <c r="NAL35" s="141"/>
      <c r="NAM35" s="141"/>
      <c r="NAN35" s="145"/>
      <c r="NAO35" s="275"/>
      <c r="NAP35" s="141"/>
      <c r="NAQ35" s="141"/>
      <c r="NAR35" s="145"/>
      <c r="NAS35" s="275"/>
      <c r="NAT35" s="141"/>
      <c r="NAU35" s="141"/>
      <c r="NAV35" s="145"/>
      <c r="NAW35" s="275"/>
      <c r="NAX35" s="141"/>
      <c r="NAY35" s="141"/>
      <c r="NAZ35" s="145"/>
      <c r="NBA35" s="275"/>
      <c r="NBB35" s="141"/>
      <c r="NBC35" s="141"/>
      <c r="NBD35" s="145"/>
      <c r="NBE35" s="275"/>
      <c r="NBF35" s="141"/>
      <c r="NBG35" s="141"/>
      <c r="NBH35" s="145"/>
      <c r="NBI35" s="275"/>
      <c r="NBJ35" s="141"/>
      <c r="NBK35" s="141"/>
      <c r="NBL35" s="145"/>
      <c r="NBM35" s="275"/>
      <c r="NBN35" s="141"/>
      <c r="NBO35" s="141"/>
      <c r="NBP35" s="145"/>
      <c r="NBQ35" s="275"/>
      <c r="NBR35" s="141"/>
      <c r="NBS35" s="141"/>
      <c r="NBT35" s="145"/>
      <c r="NBU35" s="275"/>
      <c r="NBV35" s="141"/>
      <c r="NBW35" s="141"/>
      <c r="NBX35" s="145"/>
      <c r="NBY35" s="275"/>
      <c r="NBZ35" s="141"/>
      <c r="NCA35" s="141"/>
      <c r="NCB35" s="145"/>
      <c r="NCC35" s="275"/>
      <c r="NCD35" s="141"/>
      <c r="NCE35" s="141"/>
      <c r="NCF35" s="145"/>
      <c r="NCG35" s="275"/>
      <c r="NCH35" s="141"/>
      <c r="NCI35" s="141"/>
      <c r="NCJ35" s="145"/>
      <c r="NCK35" s="275"/>
      <c r="NCL35" s="141"/>
      <c r="NCM35" s="141"/>
      <c r="NCN35" s="145"/>
      <c r="NCO35" s="275"/>
      <c r="NCP35" s="141"/>
      <c r="NCQ35" s="141"/>
      <c r="NCR35" s="145"/>
      <c r="NCS35" s="275"/>
      <c r="NCT35" s="141"/>
      <c r="NCU35" s="141"/>
      <c r="NCV35" s="145"/>
      <c r="NCW35" s="275"/>
      <c r="NCX35" s="141"/>
      <c r="NCY35" s="141"/>
      <c r="NCZ35" s="145"/>
      <c r="NDA35" s="275"/>
      <c r="NDB35" s="141"/>
      <c r="NDC35" s="141"/>
      <c r="NDD35" s="145"/>
      <c r="NDE35" s="275"/>
      <c r="NDF35" s="141"/>
      <c r="NDG35" s="141"/>
      <c r="NDH35" s="145"/>
      <c r="NDI35" s="275"/>
      <c r="NDJ35" s="141"/>
      <c r="NDK35" s="141"/>
      <c r="NDL35" s="145"/>
      <c r="NDM35" s="275"/>
      <c r="NDN35" s="141"/>
      <c r="NDO35" s="141"/>
      <c r="NDP35" s="145"/>
      <c r="NDQ35" s="275"/>
      <c r="NDR35" s="141"/>
      <c r="NDS35" s="141"/>
      <c r="NDT35" s="145"/>
      <c r="NDU35" s="275"/>
      <c r="NDV35" s="141"/>
      <c r="NDW35" s="141"/>
      <c r="NDX35" s="145"/>
      <c r="NDY35" s="275"/>
      <c r="NDZ35" s="141"/>
      <c r="NEA35" s="141"/>
      <c r="NEB35" s="145"/>
      <c r="NEC35" s="275"/>
      <c r="NED35" s="141"/>
      <c r="NEE35" s="141"/>
      <c r="NEF35" s="145"/>
      <c r="NEG35" s="275"/>
      <c r="NEH35" s="141"/>
      <c r="NEI35" s="141"/>
      <c r="NEJ35" s="145"/>
      <c r="NEK35" s="275"/>
      <c r="NEL35" s="141"/>
      <c r="NEM35" s="141"/>
      <c r="NEN35" s="145"/>
      <c r="NEO35" s="275"/>
      <c r="NEP35" s="141"/>
      <c r="NEQ35" s="141"/>
      <c r="NER35" s="145"/>
      <c r="NES35" s="275"/>
      <c r="NET35" s="141"/>
      <c r="NEU35" s="141"/>
      <c r="NEV35" s="145"/>
      <c r="NEW35" s="275"/>
      <c r="NEX35" s="141"/>
      <c r="NEY35" s="141"/>
      <c r="NEZ35" s="145"/>
      <c r="NFA35" s="275"/>
      <c r="NFB35" s="141"/>
      <c r="NFC35" s="141"/>
      <c r="NFD35" s="145"/>
      <c r="NFE35" s="275"/>
      <c r="NFF35" s="141"/>
      <c r="NFG35" s="141"/>
      <c r="NFH35" s="145"/>
      <c r="NFI35" s="275"/>
      <c r="NFJ35" s="141"/>
      <c r="NFK35" s="141"/>
      <c r="NFL35" s="145"/>
      <c r="NFM35" s="275"/>
      <c r="NFN35" s="141"/>
      <c r="NFO35" s="141"/>
      <c r="NFP35" s="145"/>
      <c r="NFQ35" s="275"/>
      <c r="NFR35" s="141"/>
      <c r="NFS35" s="141"/>
      <c r="NFT35" s="145"/>
      <c r="NFU35" s="275"/>
      <c r="NFV35" s="141"/>
      <c r="NFW35" s="141"/>
      <c r="NFX35" s="145"/>
      <c r="NFY35" s="275"/>
      <c r="NFZ35" s="141"/>
      <c r="NGA35" s="141"/>
      <c r="NGB35" s="145"/>
      <c r="NGC35" s="275"/>
      <c r="NGD35" s="141"/>
      <c r="NGE35" s="141"/>
      <c r="NGF35" s="145"/>
      <c r="NGG35" s="275"/>
      <c r="NGH35" s="141"/>
      <c r="NGI35" s="141"/>
      <c r="NGJ35" s="145"/>
      <c r="NGK35" s="275"/>
      <c r="NGL35" s="141"/>
      <c r="NGM35" s="141"/>
      <c r="NGN35" s="145"/>
      <c r="NGO35" s="275"/>
      <c r="NGP35" s="141"/>
      <c r="NGQ35" s="141"/>
      <c r="NGR35" s="145"/>
      <c r="NGS35" s="275"/>
      <c r="NGT35" s="141"/>
      <c r="NGU35" s="141"/>
      <c r="NGV35" s="145"/>
      <c r="NGW35" s="275"/>
      <c r="NGX35" s="141"/>
      <c r="NGY35" s="141"/>
      <c r="NGZ35" s="145"/>
      <c r="NHA35" s="275"/>
      <c r="NHB35" s="141"/>
      <c r="NHC35" s="141"/>
      <c r="NHD35" s="145"/>
      <c r="NHE35" s="275"/>
      <c r="NHF35" s="141"/>
      <c r="NHG35" s="141"/>
      <c r="NHH35" s="145"/>
      <c r="NHI35" s="275"/>
      <c r="NHJ35" s="141"/>
      <c r="NHK35" s="141"/>
      <c r="NHL35" s="145"/>
      <c r="NHM35" s="275"/>
      <c r="NHN35" s="141"/>
      <c r="NHO35" s="141"/>
      <c r="NHP35" s="145"/>
      <c r="NHQ35" s="275"/>
      <c r="NHR35" s="141"/>
      <c r="NHS35" s="141"/>
      <c r="NHT35" s="145"/>
      <c r="NHU35" s="275"/>
      <c r="NHV35" s="141"/>
      <c r="NHW35" s="141"/>
      <c r="NHX35" s="145"/>
      <c r="NHY35" s="275"/>
      <c r="NHZ35" s="141"/>
      <c r="NIA35" s="141"/>
      <c r="NIB35" s="145"/>
      <c r="NIC35" s="275"/>
      <c r="NID35" s="141"/>
      <c r="NIE35" s="141"/>
      <c r="NIF35" s="145"/>
      <c r="NIG35" s="275"/>
      <c r="NIH35" s="141"/>
      <c r="NII35" s="141"/>
      <c r="NIJ35" s="145"/>
      <c r="NIK35" s="275"/>
      <c r="NIL35" s="141"/>
      <c r="NIM35" s="141"/>
      <c r="NIN35" s="145"/>
      <c r="NIO35" s="275"/>
      <c r="NIP35" s="141"/>
      <c r="NIQ35" s="141"/>
      <c r="NIR35" s="145"/>
      <c r="NIS35" s="275"/>
      <c r="NIT35" s="141"/>
      <c r="NIU35" s="141"/>
      <c r="NIV35" s="145"/>
      <c r="NIW35" s="275"/>
      <c r="NIX35" s="141"/>
      <c r="NIY35" s="141"/>
      <c r="NIZ35" s="145"/>
      <c r="NJA35" s="275"/>
      <c r="NJB35" s="141"/>
      <c r="NJC35" s="141"/>
      <c r="NJD35" s="145"/>
      <c r="NJE35" s="275"/>
      <c r="NJF35" s="141"/>
      <c r="NJG35" s="141"/>
      <c r="NJH35" s="145"/>
      <c r="NJI35" s="275"/>
      <c r="NJJ35" s="141"/>
      <c r="NJK35" s="141"/>
      <c r="NJL35" s="145"/>
      <c r="NJM35" s="275"/>
      <c r="NJN35" s="141"/>
      <c r="NJO35" s="141"/>
      <c r="NJP35" s="145"/>
      <c r="NJQ35" s="275"/>
      <c r="NJR35" s="141"/>
      <c r="NJS35" s="141"/>
      <c r="NJT35" s="145"/>
      <c r="NJU35" s="275"/>
      <c r="NJV35" s="141"/>
      <c r="NJW35" s="141"/>
      <c r="NJX35" s="145"/>
      <c r="NJY35" s="275"/>
      <c r="NJZ35" s="141"/>
      <c r="NKA35" s="141"/>
      <c r="NKB35" s="145"/>
      <c r="NKC35" s="275"/>
      <c r="NKD35" s="141"/>
      <c r="NKE35" s="141"/>
      <c r="NKF35" s="145"/>
      <c r="NKG35" s="275"/>
      <c r="NKH35" s="141"/>
      <c r="NKI35" s="141"/>
      <c r="NKJ35" s="145"/>
      <c r="NKK35" s="275"/>
      <c r="NKL35" s="141"/>
      <c r="NKM35" s="141"/>
      <c r="NKN35" s="145"/>
      <c r="NKO35" s="275"/>
      <c r="NKP35" s="141"/>
      <c r="NKQ35" s="141"/>
      <c r="NKR35" s="145"/>
      <c r="NKS35" s="275"/>
      <c r="NKT35" s="141"/>
      <c r="NKU35" s="141"/>
      <c r="NKV35" s="145"/>
      <c r="NKW35" s="275"/>
      <c r="NKX35" s="141"/>
      <c r="NKY35" s="141"/>
      <c r="NKZ35" s="145"/>
      <c r="NLA35" s="275"/>
      <c r="NLB35" s="141"/>
      <c r="NLC35" s="141"/>
      <c r="NLD35" s="145"/>
      <c r="NLE35" s="275"/>
      <c r="NLF35" s="141"/>
      <c r="NLG35" s="141"/>
      <c r="NLH35" s="145"/>
      <c r="NLI35" s="275"/>
      <c r="NLJ35" s="141"/>
      <c r="NLK35" s="141"/>
      <c r="NLL35" s="145"/>
      <c r="NLM35" s="275"/>
      <c r="NLN35" s="141"/>
      <c r="NLO35" s="141"/>
      <c r="NLP35" s="145"/>
      <c r="NLQ35" s="275"/>
      <c r="NLR35" s="141"/>
      <c r="NLS35" s="141"/>
      <c r="NLT35" s="145"/>
      <c r="NLU35" s="275"/>
      <c r="NLV35" s="141"/>
      <c r="NLW35" s="141"/>
      <c r="NLX35" s="145"/>
      <c r="NLY35" s="275"/>
      <c r="NLZ35" s="141"/>
      <c r="NMA35" s="141"/>
      <c r="NMB35" s="145"/>
      <c r="NMC35" s="275"/>
      <c r="NMD35" s="141"/>
      <c r="NME35" s="141"/>
      <c r="NMF35" s="145"/>
      <c r="NMG35" s="275"/>
      <c r="NMH35" s="141"/>
      <c r="NMI35" s="141"/>
      <c r="NMJ35" s="145"/>
      <c r="NMK35" s="275"/>
      <c r="NML35" s="141"/>
      <c r="NMM35" s="141"/>
      <c r="NMN35" s="145"/>
      <c r="NMO35" s="275"/>
      <c r="NMP35" s="141"/>
      <c r="NMQ35" s="141"/>
      <c r="NMR35" s="145"/>
      <c r="NMS35" s="275"/>
      <c r="NMT35" s="141"/>
      <c r="NMU35" s="141"/>
      <c r="NMV35" s="145"/>
      <c r="NMW35" s="275"/>
      <c r="NMX35" s="141"/>
      <c r="NMY35" s="141"/>
      <c r="NMZ35" s="145"/>
      <c r="NNA35" s="275"/>
      <c r="NNB35" s="141"/>
      <c r="NNC35" s="141"/>
      <c r="NND35" s="145"/>
      <c r="NNE35" s="275"/>
      <c r="NNF35" s="141"/>
      <c r="NNG35" s="141"/>
      <c r="NNH35" s="145"/>
      <c r="NNI35" s="275"/>
      <c r="NNJ35" s="141"/>
      <c r="NNK35" s="141"/>
      <c r="NNL35" s="145"/>
      <c r="NNM35" s="275"/>
      <c r="NNN35" s="141"/>
      <c r="NNO35" s="141"/>
      <c r="NNP35" s="145"/>
      <c r="NNQ35" s="275"/>
      <c r="NNR35" s="141"/>
      <c r="NNS35" s="141"/>
      <c r="NNT35" s="145"/>
      <c r="NNU35" s="275"/>
      <c r="NNV35" s="141"/>
      <c r="NNW35" s="141"/>
      <c r="NNX35" s="145"/>
      <c r="NNY35" s="275"/>
      <c r="NNZ35" s="141"/>
      <c r="NOA35" s="141"/>
      <c r="NOB35" s="145"/>
      <c r="NOC35" s="275"/>
      <c r="NOD35" s="141"/>
      <c r="NOE35" s="141"/>
      <c r="NOF35" s="145"/>
      <c r="NOG35" s="275"/>
      <c r="NOH35" s="141"/>
      <c r="NOI35" s="141"/>
      <c r="NOJ35" s="145"/>
      <c r="NOK35" s="275"/>
      <c r="NOL35" s="141"/>
      <c r="NOM35" s="141"/>
      <c r="NON35" s="145"/>
      <c r="NOO35" s="275"/>
      <c r="NOP35" s="141"/>
      <c r="NOQ35" s="141"/>
      <c r="NOR35" s="145"/>
      <c r="NOS35" s="275"/>
      <c r="NOT35" s="141"/>
      <c r="NOU35" s="141"/>
      <c r="NOV35" s="145"/>
      <c r="NOW35" s="275"/>
      <c r="NOX35" s="141"/>
      <c r="NOY35" s="141"/>
      <c r="NOZ35" s="145"/>
      <c r="NPA35" s="275"/>
      <c r="NPB35" s="141"/>
      <c r="NPC35" s="141"/>
      <c r="NPD35" s="145"/>
      <c r="NPE35" s="275"/>
      <c r="NPF35" s="141"/>
      <c r="NPG35" s="141"/>
      <c r="NPH35" s="145"/>
      <c r="NPI35" s="275"/>
      <c r="NPJ35" s="141"/>
      <c r="NPK35" s="141"/>
      <c r="NPL35" s="145"/>
      <c r="NPM35" s="275"/>
      <c r="NPN35" s="141"/>
      <c r="NPO35" s="141"/>
      <c r="NPP35" s="145"/>
      <c r="NPQ35" s="275"/>
      <c r="NPR35" s="141"/>
      <c r="NPS35" s="141"/>
      <c r="NPT35" s="145"/>
      <c r="NPU35" s="275"/>
      <c r="NPV35" s="141"/>
      <c r="NPW35" s="141"/>
      <c r="NPX35" s="145"/>
      <c r="NPY35" s="275"/>
      <c r="NPZ35" s="141"/>
      <c r="NQA35" s="141"/>
      <c r="NQB35" s="145"/>
      <c r="NQC35" s="275"/>
      <c r="NQD35" s="141"/>
      <c r="NQE35" s="141"/>
      <c r="NQF35" s="145"/>
      <c r="NQG35" s="275"/>
      <c r="NQH35" s="141"/>
      <c r="NQI35" s="141"/>
      <c r="NQJ35" s="145"/>
      <c r="NQK35" s="275"/>
      <c r="NQL35" s="141"/>
      <c r="NQM35" s="141"/>
      <c r="NQN35" s="145"/>
      <c r="NQO35" s="275"/>
      <c r="NQP35" s="141"/>
      <c r="NQQ35" s="141"/>
      <c r="NQR35" s="145"/>
      <c r="NQS35" s="275"/>
      <c r="NQT35" s="141"/>
      <c r="NQU35" s="141"/>
      <c r="NQV35" s="145"/>
      <c r="NQW35" s="275"/>
      <c r="NQX35" s="141"/>
      <c r="NQY35" s="141"/>
      <c r="NQZ35" s="145"/>
      <c r="NRA35" s="275"/>
      <c r="NRB35" s="141"/>
      <c r="NRC35" s="141"/>
      <c r="NRD35" s="145"/>
      <c r="NRE35" s="275"/>
      <c r="NRF35" s="141"/>
      <c r="NRG35" s="141"/>
      <c r="NRH35" s="145"/>
      <c r="NRI35" s="275"/>
      <c r="NRJ35" s="141"/>
      <c r="NRK35" s="141"/>
      <c r="NRL35" s="145"/>
      <c r="NRM35" s="275"/>
      <c r="NRN35" s="141"/>
      <c r="NRO35" s="141"/>
      <c r="NRP35" s="145"/>
      <c r="NRQ35" s="275"/>
      <c r="NRR35" s="141"/>
      <c r="NRS35" s="141"/>
      <c r="NRT35" s="145"/>
      <c r="NRU35" s="275"/>
      <c r="NRV35" s="141"/>
      <c r="NRW35" s="141"/>
      <c r="NRX35" s="145"/>
      <c r="NRY35" s="275"/>
      <c r="NRZ35" s="141"/>
      <c r="NSA35" s="141"/>
      <c r="NSB35" s="145"/>
      <c r="NSC35" s="275"/>
      <c r="NSD35" s="141"/>
      <c r="NSE35" s="141"/>
      <c r="NSF35" s="145"/>
      <c r="NSG35" s="275"/>
      <c r="NSH35" s="141"/>
      <c r="NSI35" s="141"/>
      <c r="NSJ35" s="145"/>
      <c r="NSK35" s="275"/>
      <c r="NSL35" s="141"/>
      <c r="NSM35" s="141"/>
      <c r="NSN35" s="145"/>
      <c r="NSO35" s="275"/>
      <c r="NSP35" s="141"/>
      <c r="NSQ35" s="141"/>
      <c r="NSR35" s="145"/>
      <c r="NSS35" s="275"/>
      <c r="NST35" s="141"/>
      <c r="NSU35" s="141"/>
      <c r="NSV35" s="145"/>
      <c r="NSW35" s="275"/>
      <c r="NSX35" s="141"/>
      <c r="NSY35" s="141"/>
      <c r="NSZ35" s="145"/>
      <c r="NTA35" s="275"/>
      <c r="NTB35" s="141"/>
      <c r="NTC35" s="141"/>
      <c r="NTD35" s="145"/>
      <c r="NTE35" s="275"/>
      <c r="NTF35" s="141"/>
      <c r="NTG35" s="141"/>
      <c r="NTH35" s="145"/>
      <c r="NTI35" s="275"/>
      <c r="NTJ35" s="141"/>
      <c r="NTK35" s="141"/>
      <c r="NTL35" s="145"/>
      <c r="NTM35" s="275"/>
      <c r="NTN35" s="141"/>
      <c r="NTO35" s="141"/>
      <c r="NTP35" s="145"/>
      <c r="NTQ35" s="275"/>
      <c r="NTR35" s="141"/>
      <c r="NTS35" s="141"/>
      <c r="NTT35" s="145"/>
      <c r="NTU35" s="275"/>
      <c r="NTV35" s="141"/>
      <c r="NTW35" s="141"/>
      <c r="NTX35" s="145"/>
      <c r="NTY35" s="275"/>
      <c r="NTZ35" s="141"/>
      <c r="NUA35" s="141"/>
      <c r="NUB35" s="145"/>
      <c r="NUC35" s="275"/>
      <c r="NUD35" s="141"/>
      <c r="NUE35" s="141"/>
      <c r="NUF35" s="145"/>
      <c r="NUG35" s="275"/>
      <c r="NUH35" s="141"/>
      <c r="NUI35" s="141"/>
      <c r="NUJ35" s="145"/>
      <c r="NUK35" s="275"/>
      <c r="NUL35" s="141"/>
      <c r="NUM35" s="141"/>
      <c r="NUN35" s="145"/>
      <c r="NUO35" s="275"/>
      <c r="NUP35" s="141"/>
      <c r="NUQ35" s="141"/>
      <c r="NUR35" s="145"/>
      <c r="NUS35" s="275"/>
      <c r="NUT35" s="141"/>
      <c r="NUU35" s="141"/>
      <c r="NUV35" s="145"/>
      <c r="NUW35" s="275"/>
      <c r="NUX35" s="141"/>
      <c r="NUY35" s="141"/>
      <c r="NUZ35" s="145"/>
      <c r="NVA35" s="275"/>
      <c r="NVB35" s="141"/>
      <c r="NVC35" s="141"/>
      <c r="NVD35" s="145"/>
      <c r="NVE35" s="275"/>
      <c r="NVF35" s="141"/>
      <c r="NVG35" s="141"/>
      <c r="NVH35" s="145"/>
      <c r="NVI35" s="275"/>
      <c r="NVJ35" s="141"/>
      <c r="NVK35" s="141"/>
      <c r="NVL35" s="145"/>
      <c r="NVM35" s="275"/>
      <c r="NVN35" s="141"/>
      <c r="NVO35" s="141"/>
      <c r="NVP35" s="145"/>
      <c r="NVQ35" s="275"/>
      <c r="NVR35" s="141"/>
      <c r="NVS35" s="141"/>
      <c r="NVT35" s="145"/>
      <c r="NVU35" s="275"/>
      <c r="NVV35" s="141"/>
      <c r="NVW35" s="141"/>
      <c r="NVX35" s="145"/>
      <c r="NVY35" s="275"/>
      <c r="NVZ35" s="141"/>
      <c r="NWA35" s="141"/>
      <c r="NWB35" s="145"/>
      <c r="NWC35" s="275"/>
      <c r="NWD35" s="141"/>
      <c r="NWE35" s="141"/>
      <c r="NWF35" s="145"/>
      <c r="NWG35" s="275"/>
      <c r="NWH35" s="141"/>
      <c r="NWI35" s="141"/>
      <c r="NWJ35" s="145"/>
      <c r="NWK35" s="275"/>
      <c r="NWL35" s="141"/>
      <c r="NWM35" s="141"/>
      <c r="NWN35" s="145"/>
      <c r="NWO35" s="275"/>
      <c r="NWP35" s="141"/>
      <c r="NWQ35" s="141"/>
      <c r="NWR35" s="145"/>
      <c r="NWS35" s="275"/>
      <c r="NWT35" s="141"/>
      <c r="NWU35" s="141"/>
      <c r="NWV35" s="145"/>
      <c r="NWW35" s="275"/>
      <c r="NWX35" s="141"/>
      <c r="NWY35" s="141"/>
      <c r="NWZ35" s="145"/>
      <c r="NXA35" s="275"/>
      <c r="NXB35" s="141"/>
      <c r="NXC35" s="141"/>
      <c r="NXD35" s="145"/>
      <c r="NXE35" s="275"/>
      <c r="NXF35" s="141"/>
      <c r="NXG35" s="141"/>
      <c r="NXH35" s="145"/>
      <c r="NXI35" s="275"/>
      <c r="NXJ35" s="141"/>
      <c r="NXK35" s="141"/>
      <c r="NXL35" s="145"/>
      <c r="NXM35" s="275"/>
      <c r="NXN35" s="141"/>
      <c r="NXO35" s="141"/>
      <c r="NXP35" s="145"/>
      <c r="NXQ35" s="275"/>
      <c r="NXR35" s="141"/>
      <c r="NXS35" s="141"/>
      <c r="NXT35" s="145"/>
      <c r="NXU35" s="275"/>
      <c r="NXV35" s="141"/>
      <c r="NXW35" s="141"/>
      <c r="NXX35" s="145"/>
      <c r="NXY35" s="275"/>
      <c r="NXZ35" s="141"/>
      <c r="NYA35" s="141"/>
      <c r="NYB35" s="145"/>
      <c r="NYC35" s="275"/>
      <c r="NYD35" s="141"/>
      <c r="NYE35" s="141"/>
      <c r="NYF35" s="145"/>
      <c r="NYG35" s="275"/>
      <c r="NYH35" s="141"/>
      <c r="NYI35" s="141"/>
      <c r="NYJ35" s="145"/>
      <c r="NYK35" s="275"/>
      <c r="NYL35" s="141"/>
      <c r="NYM35" s="141"/>
      <c r="NYN35" s="145"/>
      <c r="NYO35" s="275"/>
      <c r="NYP35" s="141"/>
      <c r="NYQ35" s="141"/>
      <c r="NYR35" s="145"/>
      <c r="NYS35" s="275"/>
      <c r="NYT35" s="141"/>
      <c r="NYU35" s="141"/>
      <c r="NYV35" s="145"/>
      <c r="NYW35" s="275"/>
      <c r="NYX35" s="141"/>
      <c r="NYY35" s="141"/>
      <c r="NYZ35" s="145"/>
      <c r="NZA35" s="275"/>
      <c r="NZB35" s="141"/>
      <c r="NZC35" s="141"/>
      <c r="NZD35" s="145"/>
      <c r="NZE35" s="275"/>
      <c r="NZF35" s="141"/>
      <c r="NZG35" s="141"/>
      <c r="NZH35" s="145"/>
      <c r="NZI35" s="275"/>
      <c r="NZJ35" s="141"/>
      <c r="NZK35" s="141"/>
      <c r="NZL35" s="145"/>
      <c r="NZM35" s="275"/>
      <c r="NZN35" s="141"/>
      <c r="NZO35" s="141"/>
      <c r="NZP35" s="145"/>
      <c r="NZQ35" s="275"/>
      <c r="NZR35" s="141"/>
      <c r="NZS35" s="141"/>
      <c r="NZT35" s="145"/>
      <c r="NZU35" s="275"/>
      <c r="NZV35" s="141"/>
      <c r="NZW35" s="141"/>
      <c r="NZX35" s="145"/>
      <c r="NZY35" s="275"/>
      <c r="NZZ35" s="141"/>
      <c r="OAA35" s="141"/>
      <c r="OAB35" s="145"/>
      <c r="OAC35" s="275"/>
      <c r="OAD35" s="141"/>
      <c r="OAE35" s="141"/>
      <c r="OAF35" s="145"/>
      <c r="OAG35" s="275"/>
      <c r="OAH35" s="141"/>
      <c r="OAI35" s="141"/>
      <c r="OAJ35" s="145"/>
      <c r="OAK35" s="275"/>
      <c r="OAL35" s="141"/>
      <c r="OAM35" s="141"/>
      <c r="OAN35" s="145"/>
      <c r="OAO35" s="275"/>
      <c r="OAP35" s="141"/>
      <c r="OAQ35" s="141"/>
      <c r="OAR35" s="145"/>
      <c r="OAS35" s="275"/>
      <c r="OAT35" s="141"/>
      <c r="OAU35" s="141"/>
      <c r="OAV35" s="145"/>
      <c r="OAW35" s="275"/>
      <c r="OAX35" s="141"/>
      <c r="OAY35" s="141"/>
      <c r="OAZ35" s="145"/>
      <c r="OBA35" s="275"/>
      <c r="OBB35" s="141"/>
      <c r="OBC35" s="141"/>
      <c r="OBD35" s="145"/>
      <c r="OBE35" s="275"/>
      <c r="OBF35" s="141"/>
      <c r="OBG35" s="141"/>
      <c r="OBH35" s="145"/>
      <c r="OBI35" s="275"/>
      <c r="OBJ35" s="141"/>
      <c r="OBK35" s="141"/>
      <c r="OBL35" s="145"/>
      <c r="OBM35" s="275"/>
      <c r="OBN35" s="141"/>
      <c r="OBO35" s="141"/>
      <c r="OBP35" s="145"/>
      <c r="OBQ35" s="275"/>
      <c r="OBR35" s="141"/>
      <c r="OBS35" s="141"/>
      <c r="OBT35" s="145"/>
      <c r="OBU35" s="275"/>
      <c r="OBV35" s="141"/>
      <c r="OBW35" s="141"/>
      <c r="OBX35" s="145"/>
      <c r="OBY35" s="275"/>
      <c r="OBZ35" s="141"/>
      <c r="OCA35" s="141"/>
      <c r="OCB35" s="145"/>
      <c r="OCC35" s="275"/>
      <c r="OCD35" s="141"/>
      <c r="OCE35" s="141"/>
      <c r="OCF35" s="145"/>
      <c r="OCG35" s="275"/>
      <c r="OCH35" s="141"/>
      <c r="OCI35" s="141"/>
      <c r="OCJ35" s="145"/>
      <c r="OCK35" s="275"/>
      <c r="OCL35" s="141"/>
      <c r="OCM35" s="141"/>
      <c r="OCN35" s="145"/>
      <c r="OCO35" s="275"/>
      <c r="OCP35" s="141"/>
      <c r="OCQ35" s="141"/>
      <c r="OCR35" s="145"/>
      <c r="OCS35" s="275"/>
      <c r="OCT35" s="141"/>
      <c r="OCU35" s="141"/>
      <c r="OCV35" s="145"/>
      <c r="OCW35" s="275"/>
      <c r="OCX35" s="141"/>
      <c r="OCY35" s="141"/>
      <c r="OCZ35" s="145"/>
      <c r="ODA35" s="275"/>
      <c r="ODB35" s="141"/>
      <c r="ODC35" s="141"/>
      <c r="ODD35" s="145"/>
      <c r="ODE35" s="275"/>
      <c r="ODF35" s="141"/>
      <c r="ODG35" s="141"/>
      <c r="ODH35" s="145"/>
      <c r="ODI35" s="275"/>
      <c r="ODJ35" s="141"/>
      <c r="ODK35" s="141"/>
      <c r="ODL35" s="145"/>
      <c r="ODM35" s="275"/>
      <c r="ODN35" s="141"/>
      <c r="ODO35" s="141"/>
      <c r="ODP35" s="145"/>
      <c r="ODQ35" s="275"/>
      <c r="ODR35" s="141"/>
      <c r="ODS35" s="141"/>
      <c r="ODT35" s="145"/>
      <c r="ODU35" s="275"/>
      <c r="ODV35" s="141"/>
      <c r="ODW35" s="141"/>
      <c r="ODX35" s="145"/>
      <c r="ODY35" s="275"/>
      <c r="ODZ35" s="141"/>
      <c r="OEA35" s="141"/>
      <c r="OEB35" s="145"/>
      <c r="OEC35" s="275"/>
      <c r="OED35" s="141"/>
      <c r="OEE35" s="141"/>
      <c r="OEF35" s="145"/>
      <c r="OEG35" s="275"/>
      <c r="OEH35" s="141"/>
      <c r="OEI35" s="141"/>
      <c r="OEJ35" s="145"/>
      <c r="OEK35" s="275"/>
      <c r="OEL35" s="141"/>
      <c r="OEM35" s="141"/>
      <c r="OEN35" s="145"/>
      <c r="OEO35" s="275"/>
      <c r="OEP35" s="141"/>
      <c r="OEQ35" s="141"/>
      <c r="OER35" s="145"/>
      <c r="OES35" s="275"/>
      <c r="OET35" s="141"/>
      <c r="OEU35" s="141"/>
      <c r="OEV35" s="145"/>
      <c r="OEW35" s="275"/>
      <c r="OEX35" s="141"/>
      <c r="OEY35" s="141"/>
      <c r="OEZ35" s="145"/>
      <c r="OFA35" s="275"/>
      <c r="OFB35" s="141"/>
      <c r="OFC35" s="141"/>
      <c r="OFD35" s="145"/>
      <c r="OFE35" s="275"/>
      <c r="OFF35" s="141"/>
      <c r="OFG35" s="141"/>
      <c r="OFH35" s="145"/>
      <c r="OFI35" s="275"/>
      <c r="OFJ35" s="141"/>
      <c r="OFK35" s="141"/>
      <c r="OFL35" s="145"/>
      <c r="OFM35" s="275"/>
      <c r="OFN35" s="141"/>
      <c r="OFO35" s="141"/>
      <c r="OFP35" s="145"/>
      <c r="OFQ35" s="275"/>
      <c r="OFR35" s="141"/>
      <c r="OFS35" s="141"/>
      <c r="OFT35" s="145"/>
      <c r="OFU35" s="275"/>
      <c r="OFV35" s="141"/>
      <c r="OFW35" s="141"/>
      <c r="OFX35" s="145"/>
      <c r="OFY35" s="275"/>
      <c r="OFZ35" s="141"/>
      <c r="OGA35" s="141"/>
      <c r="OGB35" s="145"/>
      <c r="OGC35" s="275"/>
      <c r="OGD35" s="141"/>
      <c r="OGE35" s="141"/>
      <c r="OGF35" s="145"/>
      <c r="OGG35" s="275"/>
      <c r="OGH35" s="141"/>
      <c r="OGI35" s="141"/>
      <c r="OGJ35" s="145"/>
      <c r="OGK35" s="275"/>
      <c r="OGL35" s="141"/>
      <c r="OGM35" s="141"/>
      <c r="OGN35" s="145"/>
      <c r="OGO35" s="275"/>
      <c r="OGP35" s="141"/>
      <c r="OGQ35" s="141"/>
      <c r="OGR35" s="145"/>
      <c r="OGS35" s="275"/>
      <c r="OGT35" s="141"/>
      <c r="OGU35" s="141"/>
      <c r="OGV35" s="145"/>
      <c r="OGW35" s="275"/>
      <c r="OGX35" s="141"/>
      <c r="OGY35" s="141"/>
      <c r="OGZ35" s="145"/>
      <c r="OHA35" s="275"/>
      <c r="OHB35" s="141"/>
      <c r="OHC35" s="141"/>
      <c r="OHD35" s="145"/>
      <c r="OHE35" s="275"/>
      <c r="OHF35" s="141"/>
      <c r="OHG35" s="141"/>
      <c r="OHH35" s="145"/>
      <c r="OHI35" s="275"/>
      <c r="OHJ35" s="141"/>
      <c r="OHK35" s="141"/>
      <c r="OHL35" s="145"/>
      <c r="OHM35" s="275"/>
      <c r="OHN35" s="141"/>
      <c r="OHO35" s="141"/>
      <c r="OHP35" s="145"/>
      <c r="OHQ35" s="275"/>
      <c r="OHR35" s="141"/>
      <c r="OHS35" s="141"/>
      <c r="OHT35" s="145"/>
      <c r="OHU35" s="275"/>
      <c r="OHV35" s="141"/>
      <c r="OHW35" s="141"/>
      <c r="OHX35" s="145"/>
      <c r="OHY35" s="275"/>
      <c r="OHZ35" s="141"/>
      <c r="OIA35" s="141"/>
      <c r="OIB35" s="145"/>
      <c r="OIC35" s="275"/>
      <c r="OID35" s="141"/>
      <c r="OIE35" s="141"/>
      <c r="OIF35" s="145"/>
      <c r="OIG35" s="275"/>
      <c r="OIH35" s="141"/>
      <c r="OII35" s="141"/>
      <c r="OIJ35" s="145"/>
      <c r="OIK35" s="275"/>
      <c r="OIL35" s="141"/>
      <c r="OIM35" s="141"/>
      <c r="OIN35" s="145"/>
      <c r="OIO35" s="275"/>
      <c r="OIP35" s="141"/>
      <c r="OIQ35" s="141"/>
      <c r="OIR35" s="145"/>
      <c r="OIS35" s="275"/>
      <c r="OIT35" s="141"/>
      <c r="OIU35" s="141"/>
      <c r="OIV35" s="145"/>
      <c r="OIW35" s="275"/>
      <c r="OIX35" s="141"/>
      <c r="OIY35" s="141"/>
      <c r="OIZ35" s="145"/>
      <c r="OJA35" s="275"/>
      <c r="OJB35" s="141"/>
      <c r="OJC35" s="141"/>
      <c r="OJD35" s="145"/>
      <c r="OJE35" s="275"/>
      <c r="OJF35" s="141"/>
      <c r="OJG35" s="141"/>
      <c r="OJH35" s="145"/>
      <c r="OJI35" s="275"/>
      <c r="OJJ35" s="141"/>
      <c r="OJK35" s="141"/>
      <c r="OJL35" s="145"/>
      <c r="OJM35" s="275"/>
      <c r="OJN35" s="141"/>
      <c r="OJO35" s="141"/>
      <c r="OJP35" s="145"/>
      <c r="OJQ35" s="275"/>
      <c r="OJR35" s="141"/>
      <c r="OJS35" s="141"/>
      <c r="OJT35" s="145"/>
      <c r="OJU35" s="275"/>
      <c r="OJV35" s="141"/>
      <c r="OJW35" s="141"/>
      <c r="OJX35" s="145"/>
      <c r="OJY35" s="275"/>
      <c r="OJZ35" s="141"/>
      <c r="OKA35" s="141"/>
      <c r="OKB35" s="145"/>
      <c r="OKC35" s="275"/>
      <c r="OKD35" s="141"/>
      <c r="OKE35" s="141"/>
      <c r="OKF35" s="145"/>
      <c r="OKG35" s="275"/>
      <c r="OKH35" s="141"/>
      <c r="OKI35" s="141"/>
      <c r="OKJ35" s="145"/>
      <c r="OKK35" s="275"/>
      <c r="OKL35" s="141"/>
      <c r="OKM35" s="141"/>
      <c r="OKN35" s="145"/>
      <c r="OKO35" s="275"/>
      <c r="OKP35" s="141"/>
      <c r="OKQ35" s="141"/>
      <c r="OKR35" s="145"/>
      <c r="OKS35" s="275"/>
      <c r="OKT35" s="141"/>
      <c r="OKU35" s="141"/>
      <c r="OKV35" s="145"/>
      <c r="OKW35" s="275"/>
      <c r="OKX35" s="141"/>
      <c r="OKY35" s="141"/>
      <c r="OKZ35" s="145"/>
      <c r="OLA35" s="275"/>
      <c r="OLB35" s="141"/>
      <c r="OLC35" s="141"/>
      <c r="OLD35" s="145"/>
      <c r="OLE35" s="275"/>
      <c r="OLF35" s="141"/>
      <c r="OLG35" s="141"/>
      <c r="OLH35" s="145"/>
      <c r="OLI35" s="275"/>
      <c r="OLJ35" s="141"/>
      <c r="OLK35" s="141"/>
      <c r="OLL35" s="145"/>
      <c r="OLM35" s="275"/>
      <c r="OLN35" s="141"/>
      <c r="OLO35" s="141"/>
      <c r="OLP35" s="145"/>
      <c r="OLQ35" s="275"/>
      <c r="OLR35" s="141"/>
      <c r="OLS35" s="141"/>
      <c r="OLT35" s="145"/>
      <c r="OLU35" s="275"/>
      <c r="OLV35" s="141"/>
      <c r="OLW35" s="141"/>
      <c r="OLX35" s="145"/>
      <c r="OLY35" s="275"/>
      <c r="OLZ35" s="141"/>
      <c r="OMA35" s="141"/>
      <c r="OMB35" s="145"/>
      <c r="OMC35" s="275"/>
      <c r="OMD35" s="141"/>
      <c r="OME35" s="141"/>
      <c r="OMF35" s="145"/>
      <c r="OMG35" s="275"/>
      <c r="OMH35" s="141"/>
      <c r="OMI35" s="141"/>
      <c r="OMJ35" s="145"/>
      <c r="OMK35" s="275"/>
      <c r="OML35" s="141"/>
      <c r="OMM35" s="141"/>
      <c r="OMN35" s="145"/>
      <c r="OMO35" s="275"/>
      <c r="OMP35" s="141"/>
      <c r="OMQ35" s="141"/>
      <c r="OMR35" s="145"/>
      <c r="OMS35" s="275"/>
      <c r="OMT35" s="141"/>
      <c r="OMU35" s="141"/>
      <c r="OMV35" s="145"/>
      <c r="OMW35" s="275"/>
      <c r="OMX35" s="141"/>
      <c r="OMY35" s="141"/>
      <c r="OMZ35" s="145"/>
      <c r="ONA35" s="275"/>
      <c r="ONB35" s="141"/>
      <c r="ONC35" s="141"/>
      <c r="OND35" s="145"/>
      <c r="ONE35" s="275"/>
      <c r="ONF35" s="141"/>
      <c r="ONG35" s="141"/>
      <c r="ONH35" s="145"/>
      <c r="ONI35" s="275"/>
      <c r="ONJ35" s="141"/>
      <c r="ONK35" s="141"/>
      <c r="ONL35" s="145"/>
      <c r="ONM35" s="275"/>
      <c r="ONN35" s="141"/>
      <c r="ONO35" s="141"/>
      <c r="ONP35" s="145"/>
      <c r="ONQ35" s="275"/>
      <c r="ONR35" s="141"/>
      <c r="ONS35" s="141"/>
      <c r="ONT35" s="145"/>
      <c r="ONU35" s="275"/>
      <c r="ONV35" s="141"/>
      <c r="ONW35" s="141"/>
      <c r="ONX35" s="145"/>
      <c r="ONY35" s="275"/>
      <c r="ONZ35" s="141"/>
      <c r="OOA35" s="141"/>
      <c r="OOB35" s="145"/>
      <c r="OOC35" s="275"/>
      <c r="OOD35" s="141"/>
      <c r="OOE35" s="141"/>
      <c r="OOF35" s="145"/>
      <c r="OOG35" s="275"/>
      <c r="OOH35" s="141"/>
      <c r="OOI35" s="141"/>
      <c r="OOJ35" s="145"/>
      <c r="OOK35" s="275"/>
      <c r="OOL35" s="141"/>
      <c r="OOM35" s="141"/>
      <c r="OON35" s="145"/>
      <c r="OOO35" s="275"/>
      <c r="OOP35" s="141"/>
      <c r="OOQ35" s="141"/>
      <c r="OOR35" s="145"/>
      <c r="OOS35" s="275"/>
      <c r="OOT35" s="141"/>
      <c r="OOU35" s="141"/>
      <c r="OOV35" s="145"/>
      <c r="OOW35" s="275"/>
      <c r="OOX35" s="141"/>
      <c r="OOY35" s="141"/>
      <c r="OOZ35" s="145"/>
      <c r="OPA35" s="275"/>
      <c r="OPB35" s="141"/>
      <c r="OPC35" s="141"/>
      <c r="OPD35" s="145"/>
      <c r="OPE35" s="275"/>
      <c r="OPF35" s="141"/>
      <c r="OPG35" s="141"/>
      <c r="OPH35" s="145"/>
      <c r="OPI35" s="275"/>
      <c r="OPJ35" s="141"/>
      <c r="OPK35" s="141"/>
      <c r="OPL35" s="145"/>
      <c r="OPM35" s="275"/>
      <c r="OPN35" s="141"/>
      <c r="OPO35" s="141"/>
      <c r="OPP35" s="145"/>
      <c r="OPQ35" s="275"/>
      <c r="OPR35" s="141"/>
      <c r="OPS35" s="141"/>
      <c r="OPT35" s="145"/>
      <c r="OPU35" s="275"/>
      <c r="OPV35" s="141"/>
      <c r="OPW35" s="141"/>
      <c r="OPX35" s="145"/>
      <c r="OPY35" s="275"/>
      <c r="OPZ35" s="141"/>
      <c r="OQA35" s="141"/>
      <c r="OQB35" s="145"/>
      <c r="OQC35" s="275"/>
      <c r="OQD35" s="141"/>
      <c r="OQE35" s="141"/>
      <c r="OQF35" s="145"/>
      <c r="OQG35" s="275"/>
      <c r="OQH35" s="141"/>
      <c r="OQI35" s="141"/>
      <c r="OQJ35" s="145"/>
      <c r="OQK35" s="275"/>
      <c r="OQL35" s="141"/>
      <c r="OQM35" s="141"/>
      <c r="OQN35" s="145"/>
      <c r="OQO35" s="275"/>
      <c r="OQP35" s="141"/>
      <c r="OQQ35" s="141"/>
      <c r="OQR35" s="145"/>
      <c r="OQS35" s="275"/>
      <c r="OQT35" s="141"/>
      <c r="OQU35" s="141"/>
      <c r="OQV35" s="145"/>
      <c r="OQW35" s="275"/>
      <c r="OQX35" s="141"/>
      <c r="OQY35" s="141"/>
      <c r="OQZ35" s="145"/>
      <c r="ORA35" s="275"/>
      <c r="ORB35" s="141"/>
      <c r="ORC35" s="141"/>
      <c r="ORD35" s="145"/>
      <c r="ORE35" s="275"/>
      <c r="ORF35" s="141"/>
      <c r="ORG35" s="141"/>
      <c r="ORH35" s="145"/>
      <c r="ORI35" s="275"/>
      <c r="ORJ35" s="141"/>
      <c r="ORK35" s="141"/>
      <c r="ORL35" s="145"/>
      <c r="ORM35" s="275"/>
      <c r="ORN35" s="141"/>
      <c r="ORO35" s="141"/>
      <c r="ORP35" s="145"/>
      <c r="ORQ35" s="275"/>
      <c r="ORR35" s="141"/>
      <c r="ORS35" s="141"/>
      <c r="ORT35" s="145"/>
      <c r="ORU35" s="275"/>
      <c r="ORV35" s="141"/>
      <c r="ORW35" s="141"/>
      <c r="ORX35" s="145"/>
      <c r="ORY35" s="275"/>
      <c r="ORZ35" s="141"/>
      <c r="OSA35" s="141"/>
      <c r="OSB35" s="145"/>
      <c r="OSC35" s="275"/>
      <c r="OSD35" s="141"/>
      <c r="OSE35" s="141"/>
      <c r="OSF35" s="145"/>
      <c r="OSG35" s="275"/>
      <c r="OSH35" s="141"/>
      <c r="OSI35" s="141"/>
      <c r="OSJ35" s="145"/>
      <c r="OSK35" s="275"/>
      <c r="OSL35" s="141"/>
      <c r="OSM35" s="141"/>
      <c r="OSN35" s="145"/>
      <c r="OSO35" s="275"/>
      <c r="OSP35" s="141"/>
      <c r="OSQ35" s="141"/>
      <c r="OSR35" s="145"/>
      <c r="OSS35" s="275"/>
      <c r="OST35" s="141"/>
      <c r="OSU35" s="141"/>
      <c r="OSV35" s="145"/>
      <c r="OSW35" s="275"/>
      <c r="OSX35" s="141"/>
      <c r="OSY35" s="141"/>
      <c r="OSZ35" s="145"/>
      <c r="OTA35" s="275"/>
      <c r="OTB35" s="141"/>
      <c r="OTC35" s="141"/>
      <c r="OTD35" s="145"/>
      <c r="OTE35" s="275"/>
      <c r="OTF35" s="141"/>
      <c r="OTG35" s="141"/>
      <c r="OTH35" s="145"/>
      <c r="OTI35" s="275"/>
      <c r="OTJ35" s="141"/>
      <c r="OTK35" s="141"/>
      <c r="OTL35" s="145"/>
      <c r="OTM35" s="275"/>
      <c r="OTN35" s="141"/>
      <c r="OTO35" s="141"/>
      <c r="OTP35" s="145"/>
      <c r="OTQ35" s="275"/>
      <c r="OTR35" s="141"/>
      <c r="OTS35" s="141"/>
      <c r="OTT35" s="145"/>
      <c r="OTU35" s="275"/>
      <c r="OTV35" s="141"/>
      <c r="OTW35" s="141"/>
      <c r="OTX35" s="145"/>
      <c r="OTY35" s="275"/>
      <c r="OTZ35" s="141"/>
      <c r="OUA35" s="141"/>
      <c r="OUB35" s="145"/>
      <c r="OUC35" s="275"/>
      <c r="OUD35" s="141"/>
      <c r="OUE35" s="141"/>
      <c r="OUF35" s="145"/>
      <c r="OUG35" s="275"/>
      <c r="OUH35" s="141"/>
      <c r="OUI35" s="141"/>
      <c r="OUJ35" s="145"/>
      <c r="OUK35" s="275"/>
      <c r="OUL35" s="141"/>
      <c r="OUM35" s="141"/>
      <c r="OUN35" s="145"/>
      <c r="OUO35" s="275"/>
      <c r="OUP35" s="141"/>
      <c r="OUQ35" s="141"/>
      <c r="OUR35" s="145"/>
      <c r="OUS35" s="275"/>
      <c r="OUT35" s="141"/>
      <c r="OUU35" s="141"/>
      <c r="OUV35" s="145"/>
      <c r="OUW35" s="275"/>
      <c r="OUX35" s="141"/>
      <c r="OUY35" s="141"/>
      <c r="OUZ35" s="145"/>
      <c r="OVA35" s="275"/>
      <c r="OVB35" s="141"/>
      <c r="OVC35" s="141"/>
      <c r="OVD35" s="145"/>
      <c r="OVE35" s="275"/>
      <c r="OVF35" s="141"/>
      <c r="OVG35" s="141"/>
      <c r="OVH35" s="145"/>
      <c r="OVI35" s="275"/>
      <c r="OVJ35" s="141"/>
      <c r="OVK35" s="141"/>
      <c r="OVL35" s="145"/>
      <c r="OVM35" s="275"/>
      <c r="OVN35" s="141"/>
      <c r="OVO35" s="141"/>
      <c r="OVP35" s="145"/>
      <c r="OVQ35" s="275"/>
      <c r="OVR35" s="141"/>
      <c r="OVS35" s="141"/>
      <c r="OVT35" s="145"/>
      <c r="OVU35" s="275"/>
      <c r="OVV35" s="141"/>
      <c r="OVW35" s="141"/>
      <c r="OVX35" s="145"/>
      <c r="OVY35" s="275"/>
      <c r="OVZ35" s="141"/>
      <c r="OWA35" s="141"/>
      <c r="OWB35" s="145"/>
      <c r="OWC35" s="275"/>
      <c r="OWD35" s="141"/>
      <c r="OWE35" s="141"/>
      <c r="OWF35" s="145"/>
      <c r="OWG35" s="275"/>
      <c r="OWH35" s="141"/>
      <c r="OWI35" s="141"/>
      <c r="OWJ35" s="145"/>
      <c r="OWK35" s="275"/>
      <c r="OWL35" s="141"/>
      <c r="OWM35" s="141"/>
      <c r="OWN35" s="145"/>
      <c r="OWO35" s="275"/>
      <c r="OWP35" s="141"/>
      <c r="OWQ35" s="141"/>
      <c r="OWR35" s="145"/>
      <c r="OWS35" s="275"/>
      <c r="OWT35" s="141"/>
      <c r="OWU35" s="141"/>
      <c r="OWV35" s="145"/>
      <c r="OWW35" s="275"/>
      <c r="OWX35" s="141"/>
      <c r="OWY35" s="141"/>
      <c r="OWZ35" s="145"/>
      <c r="OXA35" s="275"/>
      <c r="OXB35" s="141"/>
      <c r="OXC35" s="141"/>
      <c r="OXD35" s="145"/>
      <c r="OXE35" s="275"/>
      <c r="OXF35" s="141"/>
      <c r="OXG35" s="141"/>
      <c r="OXH35" s="145"/>
      <c r="OXI35" s="275"/>
      <c r="OXJ35" s="141"/>
      <c r="OXK35" s="141"/>
      <c r="OXL35" s="145"/>
      <c r="OXM35" s="275"/>
      <c r="OXN35" s="141"/>
      <c r="OXO35" s="141"/>
      <c r="OXP35" s="145"/>
      <c r="OXQ35" s="275"/>
      <c r="OXR35" s="141"/>
      <c r="OXS35" s="141"/>
      <c r="OXT35" s="145"/>
      <c r="OXU35" s="275"/>
      <c r="OXV35" s="141"/>
      <c r="OXW35" s="141"/>
      <c r="OXX35" s="145"/>
      <c r="OXY35" s="275"/>
      <c r="OXZ35" s="141"/>
      <c r="OYA35" s="141"/>
      <c r="OYB35" s="145"/>
      <c r="OYC35" s="275"/>
      <c r="OYD35" s="141"/>
      <c r="OYE35" s="141"/>
      <c r="OYF35" s="145"/>
      <c r="OYG35" s="275"/>
      <c r="OYH35" s="141"/>
      <c r="OYI35" s="141"/>
      <c r="OYJ35" s="145"/>
      <c r="OYK35" s="275"/>
      <c r="OYL35" s="141"/>
      <c r="OYM35" s="141"/>
      <c r="OYN35" s="145"/>
      <c r="OYO35" s="275"/>
      <c r="OYP35" s="141"/>
      <c r="OYQ35" s="141"/>
      <c r="OYR35" s="145"/>
      <c r="OYS35" s="275"/>
      <c r="OYT35" s="141"/>
      <c r="OYU35" s="141"/>
      <c r="OYV35" s="145"/>
      <c r="OYW35" s="275"/>
      <c r="OYX35" s="141"/>
      <c r="OYY35" s="141"/>
      <c r="OYZ35" s="145"/>
      <c r="OZA35" s="275"/>
      <c r="OZB35" s="141"/>
      <c r="OZC35" s="141"/>
      <c r="OZD35" s="145"/>
      <c r="OZE35" s="275"/>
      <c r="OZF35" s="141"/>
      <c r="OZG35" s="141"/>
      <c r="OZH35" s="145"/>
      <c r="OZI35" s="275"/>
      <c r="OZJ35" s="141"/>
      <c r="OZK35" s="141"/>
      <c r="OZL35" s="145"/>
      <c r="OZM35" s="275"/>
      <c r="OZN35" s="141"/>
      <c r="OZO35" s="141"/>
      <c r="OZP35" s="145"/>
      <c r="OZQ35" s="275"/>
      <c r="OZR35" s="141"/>
      <c r="OZS35" s="141"/>
      <c r="OZT35" s="145"/>
      <c r="OZU35" s="275"/>
      <c r="OZV35" s="141"/>
      <c r="OZW35" s="141"/>
      <c r="OZX35" s="145"/>
      <c r="OZY35" s="275"/>
      <c r="OZZ35" s="141"/>
      <c r="PAA35" s="141"/>
      <c r="PAB35" s="145"/>
      <c r="PAC35" s="275"/>
      <c r="PAD35" s="141"/>
      <c r="PAE35" s="141"/>
      <c r="PAF35" s="145"/>
      <c r="PAG35" s="275"/>
      <c r="PAH35" s="141"/>
      <c r="PAI35" s="141"/>
      <c r="PAJ35" s="145"/>
      <c r="PAK35" s="275"/>
      <c r="PAL35" s="141"/>
      <c r="PAM35" s="141"/>
      <c r="PAN35" s="145"/>
      <c r="PAO35" s="275"/>
      <c r="PAP35" s="141"/>
      <c r="PAQ35" s="141"/>
      <c r="PAR35" s="145"/>
      <c r="PAS35" s="275"/>
      <c r="PAT35" s="141"/>
      <c r="PAU35" s="141"/>
      <c r="PAV35" s="145"/>
      <c r="PAW35" s="275"/>
      <c r="PAX35" s="141"/>
      <c r="PAY35" s="141"/>
      <c r="PAZ35" s="145"/>
      <c r="PBA35" s="275"/>
      <c r="PBB35" s="141"/>
      <c r="PBC35" s="141"/>
      <c r="PBD35" s="145"/>
      <c r="PBE35" s="275"/>
      <c r="PBF35" s="141"/>
      <c r="PBG35" s="141"/>
      <c r="PBH35" s="145"/>
      <c r="PBI35" s="275"/>
      <c r="PBJ35" s="141"/>
      <c r="PBK35" s="141"/>
      <c r="PBL35" s="145"/>
      <c r="PBM35" s="275"/>
      <c r="PBN35" s="141"/>
      <c r="PBO35" s="141"/>
      <c r="PBP35" s="145"/>
      <c r="PBQ35" s="275"/>
      <c r="PBR35" s="141"/>
      <c r="PBS35" s="141"/>
      <c r="PBT35" s="145"/>
      <c r="PBU35" s="275"/>
      <c r="PBV35" s="141"/>
      <c r="PBW35" s="141"/>
      <c r="PBX35" s="145"/>
      <c r="PBY35" s="275"/>
      <c r="PBZ35" s="141"/>
      <c r="PCA35" s="141"/>
      <c r="PCB35" s="145"/>
      <c r="PCC35" s="275"/>
      <c r="PCD35" s="141"/>
      <c r="PCE35" s="141"/>
      <c r="PCF35" s="145"/>
      <c r="PCG35" s="275"/>
      <c r="PCH35" s="141"/>
      <c r="PCI35" s="141"/>
      <c r="PCJ35" s="145"/>
      <c r="PCK35" s="275"/>
      <c r="PCL35" s="141"/>
      <c r="PCM35" s="141"/>
      <c r="PCN35" s="145"/>
      <c r="PCO35" s="275"/>
      <c r="PCP35" s="141"/>
      <c r="PCQ35" s="141"/>
      <c r="PCR35" s="145"/>
      <c r="PCS35" s="275"/>
      <c r="PCT35" s="141"/>
      <c r="PCU35" s="141"/>
      <c r="PCV35" s="145"/>
      <c r="PCW35" s="275"/>
      <c r="PCX35" s="141"/>
      <c r="PCY35" s="141"/>
      <c r="PCZ35" s="145"/>
      <c r="PDA35" s="275"/>
      <c r="PDB35" s="141"/>
      <c r="PDC35" s="141"/>
      <c r="PDD35" s="145"/>
      <c r="PDE35" s="275"/>
      <c r="PDF35" s="141"/>
      <c r="PDG35" s="141"/>
      <c r="PDH35" s="145"/>
      <c r="PDI35" s="275"/>
      <c r="PDJ35" s="141"/>
      <c r="PDK35" s="141"/>
      <c r="PDL35" s="145"/>
      <c r="PDM35" s="275"/>
      <c r="PDN35" s="141"/>
      <c r="PDO35" s="141"/>
      <c r="PDP35" s="145"/>
      <c r="PDQ35" s="275"/>
      <c r="PDR35" s="141"/>
      <c r="PDS35" s="141"/>
      <c r="PDT35" s="145"/>
      <c r="PDU35" s="275"/>
      <c r="PDV35" s="141"/>
      <c r="PDW35" s="141"/>
      <c r="PDX35" s="145"/>
      <c r="PDY35" s="275"/>
      <c r="PDZ35" s="141"/>
      <c r="PEA35" s="141"/>
      <c r="PEB35" s="145"/>
      <c r="PEC35" s="275"/>
      <c r="PED35" s="141"/>
      <c r="PEE35" s="141"/>
      <c r="PEF35" s="145"/>
      <c r="PEG35" s="275"/>
      <c r="PEH35" s="141"/>
      <c r="PEI35" s="141"/>
      <c r="PEJ35" s="145"/>
      <c r="PEK35" s="275"/>
      <c r="PEL35" s="141"/>
      <c r="PEM35" s="141"/>
      <c r="PEN35" s="145"/>
      <c r="PEO35" s="275"/>
      <c r="PEP35" s="141"/>
      <c r="PEQ35" s="141"/>
      <c r="PER35" s="145"/>
      <c r="PES35" s="275"/>
      <c r="PET35" s="141"/>
      <c r="PEU35" s="141"/>
      <c r="PEV35" s="145"/>
      <c r="PEW35" s="275"/>
      <c r="PEX35" s="141"/>
      <c r="PEY35" s="141"/>
      <c r="PEZ35" s="145"/>
      <c r="PFA35" s="275"/>
      <c r="PFB35" s="141"/>
      <c r="PFC35" s="141"/>
      <c r="PFD35" s="145"/>
      <c r="PFE35" s="275"/>
      <c r="PFF35" s="141"/>
      <c r="PFG35" s="141"/>
      <c r="PFH35" s="145"/>
      <c r="PFI35" s="275"/>
      <c r="PFJ35" s="141"/>
      <c r="PFK35" s="141"/>
      <c r="PFL35" s="145"/>
      <c r="PFM35" s="275"/>
      <c r="PFN35" s="141"/>
      <c r="PFO35" s="141"/>
      <c r="PFP35" s="145"/>
      <c r="PFQ35" s="275"/>
      <c r="PFR35" s="141"/>
      <c r="PFS35" s="141"/>
      <c r="PFT35" s="145"/>
      <c r="PFU35" s="275"/>
      <c r="PFV35" s="141"/>
      <c r="PFW35" s="141"/>
      <c r="PFX35" s="145"/>
      <c r="PFY35" s="275"/>
      <c r="PFZ35" s="141"/>
      <c r="PGA35" s="141"/>
      <c r="PGB35" s="145"/>
      <c r="PGC35" s="275"/>
      <c r="PGD35" s="141"/>
      <c r="PGE35" s="141"/>
      <c r="PGF35" s="145"/>
      <c r="PGG35" s="275"/>
      <c r="PGH35" s="141"/>
      <c r="PGI35" s="141"/>
      <c r="PGJ35" s="145"/>
      <c r="PGK35" s="275"/>
      <c r="PGL35" s="141"/>
      <c r="PGM35" s="141"/>
      <c r="PGN35" s="145"/>
      <c r="PGO35" s="275"/>
      <c r="PGP35" s="141"/>
      <c r="PGQ35" s="141"/>
      <c r="PGR35" s="145"/>
      <c r="PGS35" s="275"/>
      <c r="PGT35" s="141"/>
      <c r="PGU35" s="141"/>
      <c r="PGV35" s="145"/>
      <c r="PGW35" s="275"/>
      <c r="PGX35" s="141"/>
      <c r="PGY35" s="141"/>
      <c r="PGZ35" s="145"/>
      <c r="PHA35" s="275"/>
      <c r="PHB35" s="141"/>
      <c r="PHC35" s="141"/>
      <c r="PHD35" s="145"/>
      <c r="PHE35" s="275"/>
      <c r="PHF35" s="141"/>
      <c r="PHG35" s="141"/>
      <c r="PHH35" s="145"/>
      <c r="PHI35" s="275"/>
      <c r="PHJ35" s="141"/>
      <c r="PHK35" s="141"/>
      <c r="PHL35" s="145"/>
      <c r="PHM35" s="275"/>
      <c r="PHN35" s="141"/>
      <c r="PHO35" s="141"/>
      <c r="PHP35" s="145"/>
      <c r="PHQ35" s="275"/>
      <c r="PHR35" s="141"/>
      <c r="PHS35" s="141"/>
      <c r="PHT35" s="145"/>
      <c r="PHU35" s="275"/>
      <c r="PHV35" s="141"/>
      <c r="PHW35" s="141"/>
      <c r="PHX35" s="145"/>
      <c r="PHY35" s="275"/>
      <c r="PHZ35" s="141"/>
      <c r="PIA35" s="141"/>
      <c r="PIB35" s="145"/>
      <c r="PIC35" s="275"/>
      <c r="PID35" s="141"/>
      <c r="PIE35" s="141"/>
      <c r="PIF35" s="145"/>
      <c r="PIG35" s="275"/>
      <c r="PIH35" s="141"/>
      <c r="PII35" s="141"/>
      <c r="PIJ35" s="145"/>
      <c r="PIK35" s="275"/>
      <c r="PIL35" s="141"/>
      <c r="PIM35" s="141"/>
      <c r="PIN35" s="145"/>
      <c r="PIO35" s="275"/>
      <c r="PIP35" s="141"/>
      <c r="PIQ35" s="141"/>
      <c r="PIR35" s="145"/>
      <c r="PIS35" s="275"/>
      <c r="PIT35" s="141"/>
      <c r="PIU35" s="141"/>
      <c r="PIV35" s="145"/>
      <c r="PIW35" s="275"/>
      <c r="PIX35" s="141"/>
      <c r="PIY35" s="141"/>
      <c r="PIZ35" s="145"/>
      <c r="PJA35" s="275"/>
      <c r="PJB35" s="141"/>
      <c r="PJC35" s="141"/>
      <c r="PJD35" s="145"/>
      <c r="PJE35" s="275"/>
      <c r="PJF35" s="141"/>
      <c r="PJG35" s="141"/>
      <c r="PJH35" s="145"/>
      <c r="PJI35" s="275"/>
      <c r="PJJ35" s="141"/>
      <c r="PJK35" s="141"/>
      <c r="PJL35" s="145"/>
      <c r="PJM35" s="275"/>
      <c r="PJN35" s="141"/>
      <c r="PJO35" s="141"/>
      <c r="PJP35" s="145"/>
      <c r="PJQ35" s="275"/>
      <c r="PJR35" s="141"/>
      <c r="PJS35" s="141"/>
      <c r="PJT35" s="145"/>
      <c r="PJU35" s="275"/>
      <c r="PJV35" s="141"/>
      <c r="PJW35" s="141"/>
      <c r="PJX35" s="145"/>
      <c r="PJY35" s="275"/>
      <c r="PJZ35" s="141"/>
      <c r="PKA35" s="141"/>
      <c r="PKB35" s="145"/>
      <c r="PKC35" s="275"/>
      <c r="PKD35" s="141"/>
      <c r="PKE35" s="141"/>
      <c r="PKF35" s="145"/>
      <c r="PKG35" s="275"/>
      <c r="PKH35" s="141"/>
      <c r="PKI35" s="141"/>
      <c r="PKJ35" s="145"/>
      <c r="PKK35" s="275"/>
      <c r="PKL35" s="141"/>
      <c r="PKM35" s="141"/>
      <c r="PKN35" s="145"/>
      <c r="PKO35" s="275"/>
      <c r="PKP35" s="141"/>
      <c r="PKQ35" s="141"/>
      <c r="PKR35" s="145"/>
      <c r="PKS35" s="275"/>
      <c r="PKT35" s="141"/>
      <c r="PKU35" s="141"/>
      <c r="PKV35" s="145"/>
      <c r="PKW35" s="275"/>
      <c r="PKX35" s="141"/>
      <c r="PKY35" s="141"/>
      <c r="PKZ35" s="145"/>
      <c r="PLA35" s="275"/>
      <c r="PLB35" s="141"/>
      <c r="PLC35" s="141"/>
      <c r="PLD35" s="145"/>
      <c r="PLE35" s="275"/>
      <c r="PLF35" s="141"/>
      <c r="PLG35" s="141"/>
      <c r="PLH35" s="145"/>
      <c r="PLI35" s="275"/>
      <c r="PLJ35" s="141"/>
      <c r="PLK35" s="141"/>
      <c r="PLL35" s="145"/>
      <c r="PLM35" s="275"/>
      <c r="PLN35" s="141"/>
      <c r="PLO35" s="141"/>
      <c r="PLP35" s="145"/>
      <c r="PLQ35" s="275"/>
      <c r="PLR35" s="141"/>
      <c r="PLS35" s="141"/>
      <c r="PLT35" s="145"/>
      <c r="PLU35" s="275"/>
      <c r="PLV35" s="141"/>
      <c r="PLW35" s="141"/>
      <c r="PLX35" s="145"/>
      <c r="PLY35" s="275"/>
      <c r="PLZ35" s="141"/>
      <c r="PMA35" s="141"/>
      <c r="PMB35" s="145"/>
      <c r="PMC35" s="275"/>
      <c r="PMD35" s="141"/>
      <c r="PME35" s="141"/>
      <c r="PMF35" s="145"/>
      <c r="PMG35" s="275"/>
      <c r="PMH35" s="141"/>
      <c r="PMI35" s="141"/>
      <c r="PMJ35" s="145"/>
      <c r="PMK35" s="275"/>
      <c r="PML35" s="141"/>
      <c r="PMM35" s="141"/>
      <c r="PMN35" s="145"/>
      <c r="PMO35" s="275"/>
      <c r="PMP35" s="141"/>
      <c r="PMQ35" s="141"/>
      <c r="PMR35" s="145"/>
      <c r="PMS35" s="275"/>
      <c r="PMT35" s="141"/>
      <c r="PMU35" s="141"/>
      <c r="PMV35" s="145"/>
      <c r="PMW35" s="275"/>
      <c r="PMX35" s="141"/>
      <c r="PMY35" s="141"/>
      <c r="PMZ35" s="145"/>
      <c r="PNA35" s="275"/>
      <c r="PNB35" s="141"/>
      <c r="PNC35" s="141"/>
      <c r="PND35" s="145"/>
      <c r="PNE35" s="275"/>
      <c r="PNF35" s="141"/>
      <c r="PNG35" s="141"/>
      <c r="PNH35" s="145"/>
      <c r="PNI35" s="275"/>
      <c r="PNJ35" s="141"/>
      <c r="PNK35" s="141"/>
      <c r="PNL35" s="145"/>
      <c r="PNM35" s="275"/>
      <c r="PNN35" s="141"/>
      <c r="PNO35" s="141"/>
      <c r="PNP35" s="145"/>
      <c r="PNQ35" s="275"/>
      <c r="PNR35" s="141"/>
      <c r="PNS35" s="141"/>
      <c r="PNT35" s="145"/>
      <c r="PNU35" s="275"/>
      <c r="PNV35" s="141"/>
      <c r="PNW35" s="141"/>
      <c r="PNX35" s="145"/>
      <c r="PNY35" s="275"/>
      <c r="PNZ35" s="141"/>
      <c r="POA35" s="141"/>
      <c r="POB35" s="145"/>
      <c r="POC35" s="275"/>
      <c r="POD35" s="141"/>
      <c r="POE35" s="141"/>
      <c r="POF35" s="145"/>
      <c r="POG35" s="275"/>
      <c r="POH35" s="141"/>
      <c r="POI35" s="141"/>
      <c r="POJ35" s="145"/>
      <c r="POK35" s="275"/>
      <c r="POL35" s="141"/>
      <c r="POM35" s="141"/>
      <c r="PON35" s="145"/>
      <c r="POO35" s="275"/>
      <c r="POP35" s="141"/>
      <c r="POQ35" s="141"/>
      <c r="POR35" s="145"/>
      <c r="POS35" s="275"/>
      <c r="POT35" s="141"/>
      <c r="POU35" s="141"/>
      <c r="POV35" s="145"/>
      <c r="POW35" s="275"/>
      <c r="POX35" s="141"/>
      <c r="POY35" s="141"/>
      <c r="POZ35" s="145"/>
      <c r="PPA35" s="275"/>
      <c r="PPB35" s="141"/>
      <c r="PPC35" s="141"/>
      <c r="PPD35" s="145"/>
      <c r="PPE35" s="275"/>
      <c r="PPF35" s="141"/>
      <c r="PPG35" s="141"/>
      <c r="PPH35" s="145"/>
      <c r="PPI35" s="275"/>
      <c r="PPJ35" s="141"/>
      <c r="PPK35" s="141"/>
      <c r="PPL35" s="145"/>
      <c r="PPM35" s="275"/>
      <c r="PPN35" s="141"/>
      <c r="PPO35" s="141"/>
      <c r="PPP35" s="145"/>
      <c r="PPQ35" s="275"/>
      <c r="PPR35" s="141"/>
      <c r="PPS35" s="141"/>
      <c r="PPT35" s="145"/>
      <c r="PPU35" s="275"/>
      <c r="PPV35" s="141"/>
      <c r="PPW35" s="141"/>
      <c r="PPX35" s="145"/>
      <c r="PPY35" s="275"/>
      <c r="PPZ35" s="141"/>
      <c r="PQA35" s="141"/>
      <c r="PQB35" s="145"/>
      <c r="PQC35" s="275"/>
      <c r="PQD35" s="141"/>
      <c r="PQE35" s="141"/>
      <c r="PQF35" s="145"/>
      <c r="PQG35" s="275"/>
      <c r="PQH35" s="141"/>
      <c r="PQI35" s="141"/>
      <c r="PQJ35" s="145"/>
      <c r="PQK35" s="275"/>
      <c r="PQL35" s="141"/>
      <c r="PQM35" s="141"/>
      <c r="PQN35" s="145"/>
      <c r="PQO35" s="275"/>
      <c r="PQP35" s="141"/>
      <c r="PQQ35" s="141"/>
      <c r="PQR35" s="145"/>
      <c r="PQS35" s="275"/>
      <c r="PQT35" s="141"/>
      <c r="PQU35" s="141"/>
      <c r="PQV35" s="145"/>
      <c r="PQW35" s="275"/>
      <c r="PQX35" s="141"/>
      <c r="PQY35" s="141"/>
      <c r="PQZ35" s="145"/>
      <c r="PRA35" s="275"/>
      <c r="PRB35" s="141"/>
      <c r="PRC35" s="141"/>
      <c r="PRD35" s="145"/>
      <c r="PRE35" s="275"/>
      <c r="PRF35" s="141"/>
      <c r="PRG35" s="141"/>
      <c r="PRH35" s="145"/>
      <c r="PRI35" s="275"/>
      <c r="PRJ35" s="141"/>
      <c r="PRK35" s="141"/>
      <c r="PRL35" s="145"/>
      <c r="PRM35" s="275"/>
      <c r="PRN35" s="141"/>
      <c r="PRO35" s="141"/>
      <c r="PRP35" s="145"/>
      <c r="PRQ35" s="275"/>
      <c r="PRR35" s="141"/>
      <c r="PRS35" s="141"/>
      <c r="PRT35" s="145"/>
      <c r="PRU35" s="275"/>
      <c r="PRV35" s="141"/>
      <c r="PRW35" s="141"/>
      <c r="PRX35" s="145"/>
      <c r="PRY35" s="275"/>
      <c r="PRZ35" s="141"/>
      <c r="PSA35" s="141"/>
      <c r="PSB35" s="145"/>
      <c r="PSC35" s="275"/>
      <c r="PSD35" s="141"/>
      <c r="PSE35" s="141"/>
      <c r="PSF35" s="145"/>
      <c r="PSG35" s="275"/>
      <c r="PSH35" s="141"/>
      <c r="PSI35" s="141"/>
      <c r="PSJ35" s="145"/>
      <c r="PSK35" s="275"/>
      <c r="PSL35" s="141"/>
      <c r="PSM35" s="141"/>
      <c r="PSN35" s="145"/>
      <c r="PSO35" s="275"/>
      <c r="PSP35" s="141"/>
      <c r="PSQ35" s="141"/>
      <c r="PSR35" s="145"/>
      <c r="PSS35" s="275"/>
      <c r="PST35" s="141"/>
      <c r="PSU35" s="141"/>
      <c r="PSV35" s="145"/>
      <c r="PSW35" s="275"/>
      <c r="PSX35" s="141"/>
      <c r="PSY35" s="141"/>
      <c r="PSZ35" s="145"/>
      <c r="PTA35" s="275"/>
      <c r="PTB35" s="141"/>
      <c r="PTC35" s="141"/>
      <c r="PTD35" s="145"/>
      <c r="PTE35" s="275"/>
      <c r="PTF35" s="141"/>
      <c r="PTG35" s="141"/>
      <c r="PTH35" s="145"/>
      <c r="PTI35" s="275"/>
      <c r="PTJ35" s="141"/>
      <c r="PTK35" s="141"/>
      <c r="PTL35" s="145"/>
      <c r="PTM35" s="275"/>
      <c r="PTN35" s="141"/>
      <c r="PTO35" s="141"/>
      <c r="PTP35" s="145"/>
      <c r="PTQ35" s="275"/>
      <c r="PTR35" s="141"/>
      <c r="PTS35" s="141"/>
      <c r="PTT35" s="145"/>
      <c r="PTU35" s="275"/>
      <c r="PTV35" s="141"/>
      <c r="PTW35" s="141"/>
      <c r="PTX35" s="145"/>
      <c r="PTY35" s="275"/>
      <c r="PTZ35" s="141"/>
      <c r="PUA35" s="141"/>
      <c r="PUB35" s="145"/>
      <c r="PUC35" s="275"/>
      <c r="PUD35" s="141"/>
      <c r="PUE35" s="141"/>
      <c r="PUF35" s="145"/>
      <c r="PUG35" s="275"/>
      <c r="PUH35" s="141"/>
      <c r="PUI35" s="141"/>
      <c r="PUJ35" s="145"/>
      <c r="PUK35" s="275"/>
      <c r="PUL35" s="141"/>
      <c r="PUM35" s="141"/>
      <c r="PUN35" s="145"/>
      <c r="PUO35" s="275"/>
      <c r="PUP35" s="141"/>
      <c r="PUQ35" s="141"/>
      <c r="PUR35" s="145"/>
      <c r="PUS35" s="275"/>
      <c r="PUT35" s="141"/>
      <c r="PUU35" s="141"/>
      <c r="PUV35" s="145"/>
      <c r="PUW35" s="275"/>
      <c r="PUX35" s="141"/>
      <c r="PUY35" s="141"/>
      <c r="PUZ35" s="145"/>
      <c r="PVA35" s="275"/>
      <c r="PVB35" s="141"/>
      <c r="PVC35" s="141"/>
      <c r="PVD35" s="145"/>
      <c r="PVE35" s="275"/>
      <c r="PVF35" s="141"/>
      <c r="PVG35" s="141"/>
      <c r="PVH35" s="145"/>
      <c r="PVI35" s="275"/>
      <c r="PVJ35" s="141"/>
      <c r="PVK35" s="141"/>
      <c r="PVL35" s="145"/>
      <c r="PVM35" s="275"/>
      <c r="PVN35" s="141"/>
      <c r="PVO35" s="141"/>
      <c r="PVP35" s="145"/>
      <c r="PVQ35" s="275"/>
      <c r="PVR35" s="141"/>
      <c r="PVS35" s="141"/>
      <c r="PVT35" s="145"/>
      <c r="PVU35" s="275"/>
      <c r="PVV35" s="141"/>
      <c r="PVW35" s="141"/>
      <c r="PVX35" s="145"/>
      <c r="PVY35" s="275"/>
      <c r="PVZ35" s="141"/>
      <c r="PWA35" s="141"/>
      <c r="PWB35" s="145"/>
      <c r="PWC35" s="275"/>
      <c r="PWD35" s="141"/>
      <c r="PWE35" s="141"/>
      <c r="PWF35" s="145"/>
      <c r="PWG35" s="275"/>
      <c r="PWH35" s="141"/>
      <c r="PWI35" s="141"/>
      <c r="PWJ35" s="145"/>
      <c r="PWK35" s="275"/>
      <c r="PWL35" s="141"/>
      <c r="PWM35" s="141"/>
      <c r="PWN35" s="145"/>
      <c r="PWO35" s="275"/>
      <c r="PWP35" s="141"/>
      <c r="PWQ35" s="141"/>
      <c r="PWR35" s="145"/>
      <c r="PWS35" s="275"/>
      <c r="PWT35" s="141"/>
      <c r="PWU35" s="141"/>
      <c r="PWV35" s="145"/>
      <c r="PWW35" s="275"/>
      <c r="PWX35" s="141"/>
      <c r="PWY35" s="141"/>
      <c r="PWZ35" s="145"/>
      <c r="PXA35" s="275"/>
      <c r="PXB35" s="141"/>
      <c r="PXC35" s="141"/>
      <c r="PXD35" s="145"/>
      <c r="PXE35" s="275"/>
      <c r="PXF35" s="141"/>
      <c r="PXG35" s="141"/>
      <c r="PXH35" s="145"/>
      <c r="PXI35" s="275"/>
      <c r="PXJ35" s="141"/>
      <c r="PXK35" s="141"/>
      <c r="PXL35" s="145"/>
      <c r="PXM35" s="275"/>
      <c r="PXN35" s="141"/>
      <c r="PXO35" s="141"/>
      <c r="PXP35" s="145"/>
      <c r="PXQ35" s="275"/>
      <c r="PXR35" s="141"/>
      <c r="PXS35" s="141"/>
      <c r="PXT35" s="145"/>
      <c r="PXU35" s="275"/>
      <c r="PXV35" s="141"/>
      <c r="PXW35" s="141"/>
      <c r="PXX35" s="145"/>
      <c r="PXY35" s="275"/>
      <c r="PXZ35" s="141"/>
      <c r="PYA35" s="141"/>
      <c r="PYB35" s="145"/>
      <c r="PYC35" s="275"/>
      <c r="PYD35" s="141"/>
      <c r="PYE35" s="141"/>
      <c r="PYF35" s="145"/>
      <c r="PYG35" s="275"/>
      <c r="PYH35" s="141"/>
      <c r="PYI35" s="141"/>
      <c r="PYJ35" s="145"/>
      <c r="PYK35" s="275"/>
      <c r="PYL35" s="141"/>
      <c r="PYM35" s="141"/>
      <c r="PYN35" s="145"/>
      <c r="PYO35" s="275"/>
      <c r="PYP35" s="141"/>
      <c r="PYQ35" s="141"/>
      <c r="PYR35" s="145"/>
      <c r="PYS35" s="275"/>
      <c r="PYT35" s="141"/>
      <c r="PYU35" s="141"/>
      <c r="PYV35" s="145"/>
      <c r="PYW35" s="275"/>
      <c r="PYX35" s="141"/>
      <c r="PYY35" s="141"/>
      <c r="PYZ35" s="145"/>
      <c r="PZA35" s="275"/>
      <c r="PZB35" s="141"/>
      <c r="PZC35" s="141"/>
      <c r="PZD35" s="145"/>
      <c r="PZE35" s="275"/>
      <c r="PZF35" s="141"/>
      <c r="PZG35" s="141"/>
      <c r="PZH35" s="145"/>
      <c r="PZI35" s="275"/>
      <c r="PZJ35" s="141"/>
      <c r="PZK35" s="141"/>
      <c r="PZL35" s="145"/>
      <c r="PZM35" s="275"/>
      <c r="PZN35" s="141"/>
      <c r="PZO35" s="141"/>
      <c r="PZP35" s="145"/>
      <c r="PZQ35" s="275"/>
      <c r="PZR35" s="141"/>
      <c r="PZS35" s="141"/>
      <c r="PZT35" s="145"/>
      <c r="PZU35" s="275"/>
      <c r="PZV35" s="141"/>
      <c r="PZW35" s="141"/>
      <c r="PZX35" s="145"/>
      <c r="PZY35" s="275"/>
      <c r="PZZ35" s="141"/>
      <c r="QAA35" s="141"/>
      <c r="QAB35" s="145"/>
      <c r="QAC35" s="275"/>
      <c r="QAD35" s="141"/>
      <c r="QAE35" s="141"/>
      <c r="QAF35" s="145"/>
      <c r="QAG35" s="275"/>
      <c r="QAH35" s="141"/>
      <c r="QAI35" s="141"/>
      <c r="QAJ35" s="145"/>
      <c r="QAK35" s="275"/>
      <c r="QAL35" s="141"/>
      <c r="QAM35" s="141"/>
      <c r="QAN35" s="145"/>
      <c r="QAO35" s="275"/>
      <c r="QAP35" s="141"/>
      <c r="QAQ35" s="141"/>
      <c r="QAR35" s="145"/>
      <c r="QAS35" s="275"/>
      <c r="QAT35" s="141"/>
      <c r="QAU35" s="141"/>
      <c r="QAV35" s="145"/>
      <c r="QAW35" s="275"/>
      <c r="QAX35" s="141"/>
      <c r="QAY35" s="141"/>
      <c r="QAZ35" s="145"/>
      <c r="QBA35" s="275"/>
      <c r="QBB35" s="141"/>
      <c r="QBC35" s="141"/>
      <c r="QBD35" s="145"/>
      <c r="QBE35" s="275"/>
      <c r="QBF35" s="141"/>
      <c r="QBG35" s="141"/>
      <c r="QBH35" s="145"/>
      <c r="QBI35" s="275"/>
      <c r="QBJ35" s="141"/>
      <c r="QBK35" s="141"/>
      <c r="QBL35" s="145"/>
      <c r="QBM35" s="275"/>
      <c r="QBN35" s="141"/>
      <c r="QBO35" s="141"/>
      <c r="QBP35" s="145"/>
      <c r="QBQ35" s="275"/>
      <c r="QBR35" s="141"/>
      <c r="QBS35" s="141"/>
      <c r="QBT35" s="145"/>
      <c r="QBU35" s="275"/>
      <c r="QBV35" s="141"/>
      <c r="QBW35" s="141"/>
      <c r="QBX35" s="145"/>
      <c r="QBY35" s="275"/>
      <c r="QBZ35" s="141"/>
      <c r="QCA35" s="141"/>
      <c r="QCB35" s="145"/>
      <c r="QCC35" s="275"/>
      <c r="QCD35" s="141"/>
      <c r="QCE35" s="141"/>
      <c r="QCF35" s="145"/>
      <c r="QCG35" s="275"/>
      <c r="QCH35" s="141"/>
      <c r="QCI35" s="141"/>
      <c r="QCJ35" s="145"/>
      <c r="QCK35" s="275"/>
      <c r="QCL35" s="141"/>
      <c r="QCM35" s="141"/>
      <c r="QCN35" s="145"/>
      <c r="QCO35" s="275"/>
      <c r="QCP35" s="141"/>
      <c r="QCQ35" s="141"/>
      <c r="QCR35" s="145"/>
      <c r="QCS35" s="275"/>
      <c r="QCT35" s="141"/>
      <c r="QCU35" s="141"/>
      <c r="QCV35" s="145"/>
      <c r="QCW35" s="275"/>
      <c r="QCX35" s="141"/>
      <c r="QCY35" s="141"/>
      <c r="QCZ35" s="145"/>
      <c r="QDA35" s="275"/>
      <c r="QDB35" s="141"/>
      <c r="QDC35" s="141"/>
      <c r="QDD35" s="145"/>
      <c r="QDE35" s="275"/>
      <c r="QDF35" s="141"/>
      <c r="QDG35" s="141"/>
      <c r="QDH35" s="145"/>
      <c r="QDI35" s="275"/>
      <c r="QDJ35" s="141"/>
      <c r="QDK35" s="141"/>
      <c r="QDL35" s="145"/>
      <c r="QDM35" s="275"/>
      <c r="QDN35" s="141"/>
      <c r="QDO35" s="141"/>
      <c r="QDP35" s="145"/>
      <c r="QDQ35" s="275"/>
      <c r="QDR35" s="141"/>
      <c r="QDS35" s="141"/>
      <c r="QDT35" s="145"/>
      <c r="QDU35" s="275"/>
      <c r="QDV35" s="141"/>
      <c r="QDW35" s="141"/>
      <c r="QDX35" s="145"/>
      <c r="QDY35" s="275"/>
      <c r="QDZ35" s="141"/>
      <c r="QEA35" s="141"/>
      <c r="QEB35" s="145"/>
      <c r="QEC35" s="275"/>
      <c r="QED35" s="141"/>
      <c r="QEE35" s="141"/>
      <c r="QEF35" s="145"/>
      <c r="QEG35" s="275"/>
      <c r="QEH35" s="141"/>
      <c r="QEI35" s="141"/>
      <c r="QEJ35" s="145"/>
      <c r="QEK35" s="275"/>
      <c r="QEL35" s="141"/>
      <c r="QEM35" s="141"/>
      <c r="QEN35" s="145"/>
      <c r="QEO35" s="275"/>
      <c r="QEP35" s="141"/>
      <c r="QEQ35" s="141"/>
      <c r="QER35" s="145"/>
      <c r="QES35" s="275"/>
      <c r="QET35" s="141"/>
      <c r="QEU35" s="141"/>
      <c r="QEV35" s="145"/>
      <c r="QEW35" s="275"/>
      <c r="QEX35" s="141"/>
      <c r="QEY35" s="141"/>
      <c r="QEZ35" s="145"/>
      <c r="QFA35" s="275"/>
      <c r="QFB35" s="141"/>
      <c r="QFC35" s="141"/>
      <c r="QFD35" s="145"/>
      <c r="QFE35" s="275"/>
      <c r="QFF35" s="141"/>
      <c r="QFG35" s="141"/>
      <c r="QFH35" s="145"/>
      <c r="QFI35" s="275"/>
      <c r="QFJ35" s="141"/>
      <c r="QFK35" s="141"/>
      <c r="QFL35" s="145"/>
      <c r="QFM35" s="275"/>
      <c r="QFN35" s="141"/>
      <c r="QFO35" s="141"/>
      <c r="QFP35" s="145"/>
      <c r="QFQ35" s="275"/>
      <c r="QFR35" s="141"/>
      <c r="QFS35" s="141"/>
      <c r="QFT35" s="145"/>
      <c r="QFU35" s="275"/>
      <c r="QFV35" s="141"/>
      <c r="QFW35" s="141"/>
      <c r="QFX35" s="145"/>
      <c r="QFY35" s="275"/>
      <c r="QFZ35" s="141"/>
      <c r="QGA35" s="141"/>
      <c r="QGB35" s="145"/>
      <c r="QGC35" s="275"/>
      <c r="QGD35" s="141"/>
      <c r="QGE35" s="141"/>
      <c r="QGF35" s="145"/>
      <c r="QGG35" s="275"/>
      <c r="QGH35" s="141"/>
      <c r="QGI35" s="141"/>
      <c r="QGJ35" s="145"/>
      <c r="QGK35" s="275"/>
      <c r="QGL35" s="141"/>
      <c r="QGM35" s="141"/>
      <c r="QGN35" s="145"/>
      <c r="QGO35" s="275"/>
      <c r="QGP35" s="141"/>
      <c r="QGQ35" s="141"/>
      <c r="QGR35" s="145"/>
      <c r="QGS35" s="275"/>
      <c r="QGT35" s="141"/>
      <c r="QGU35" s="141"/>
      <c r="QGV35" s="145"/>
      <c r="QGW35" s="275"/>
      <c r="QGX35" s="141"/>
      <c r="QGY35" s="141"/>
      <c r="QGZ35" s="145"/>
      <c r="QHA35" s="275"/>
      <c r="QHB35" s="141"/>
      <c r="QHC35" s="141"/>
      <c r="QHD35" s="145"/>
      <c r="QHE35" s="275"/>
      <c r="QHF35" s="141"/>
      <c r="QHG35" s="141"/>
      <c r="QHH35" s="145"/>
      <c r="QHI35" s="275"/>
      <c r="QHJ35" s="141"/>
      <c r="QHK35" s="141"/>
      <c r="QHL35" s="145"/>
      <c r="QHM35" s="275"/>
      <c r="QHN35" s="141"/>
      <c r="QHO35" s="141"/>
      <c r="QHP35" s="145"/>
      <c r="QHQ35" s="275"/>
      <c r="QHR35" s="141"/>
      <c r="QHS35" s="141"/>
      <c r="QHT35" s="145"/>
      <c r="QHU35" s="275"/>
      <c r="QHV35" s="141"/>
      <c r="QHW35" s="141"/>
      <c r="QHX35" s="145"/>
      <c r="QHY35" s="275"/>
      <c r="QHZ35" s="141"/>
      <c r="QIA35" s="141"/>
      <c r="QIB35" s="145"/>
      <c r="QIC35" s="275"/>
      <c r="QID35" s="141"/>
      <c r="QIE35" s="141"/>
      <c r="QIF35" s="145"/>
      <c r="QIG35" s="275"/>
      <c r="QIH35" s="141"/>
      <c r="QII35" s="141"/>
      <c r="QIJ35" s="145"/>
      <c r="QIK35" s="275"/>
      <c r="QIL35" s="141"/>
      <c r="QIM35" s="141"/>
      <c r="QIN35" s="145"/>
      <c r="QIO35" s="275"/>
      <c r="QIP35" s="141"/>
      <c r="QIQ35" s="141"/>
      <c r="QIR35" s="145"/>
      <c r="QIS35" s="275"/>
      <c r="QIT35" s="141"/>
      <c r="QIU35" s="141"/>
      <c r="QIV35" s="145"/>
      <c r="QIW35" s="275"/>
      <c r="QIX35" s="141"/>
      <c r="QIY35" s="141"/>
      <c r="QIZ35" s="145"/>
      <c r="QJA35" s="275"/>
      <c r="QJB35" s="141"/>
      <c r="QJC35" s="141"/>
      <c r="QJD35" s="145"/>
      <c r="QJE35" s="275"/>
      <c r="QJF35" s="141"/>
      <c r="QJG35" s="141"/>
      <c r="QJH35" s="145"/>
      <c r="QJI35" s="275"/>
      <c r="QJJ35" s="141"/>
      <c r="QJK35" s="141"/>
      <c r="QJL35" s="145"/>
      <c r="QJM35" s="275"/>
      <c r="QJN35" s="141"/>
      <c r="QJO35" s="141"/>
      <c r="QJP35" s="145"/>
      <c r="QJQ35" s="275"/>
      <c r="QJR35" s="141"/>
      <c r="QJS35" s="141"/>
      <c r="QJT35" s="145"/>
      <c r="QJU35" s="275"/>
      <c r="QJV35" s="141"/>
      <c r="QJW35" s="141"/>
      <c r="QJX35" s="145"/>
      <c r="QJY35" s="275"/>
      <c r="QJZ35" s="141"/>
      <c r="QKA35" s="141"/>
      <c r="QKB35" s="145"/>
      <c r="QKC35" s="275"/>
      <c r="QKD35" s="141"/>
      <c r="QKE35" s="141"/>
      <c r="QKF35" s="145"/>
      <c r="QKG35" s="275"/>
      <c r="QKH35" s="141"/>
      <c r="QKI35" s="141"/>
      <c r="QKJ35" s="145"/>
      <c r="QKK35" s="275"/>
      <c r="QKL35" s="141"/>
      <c r="QKM35" s="141"/>
      <c r="QKN35" s="145"/>
      <c r="QKO35" s="275"/>
      <c r="QKP35" s="141"/>
      <c r="QKQ35" s="141"/>
      <c r="QKR35" s="145"/>
      <c r="QKS35" s="275"/>
      <c r="QKT35" s="141"/>
      <c r="QKU35" s="141"/>
      <c r="QKV35" s="145"/>
      <c r="QKW35" s="275"/>
      <c r="QKX35" s="141"/>
      <c r="QKY35" s="141"/>
      <c r="QKZ35" s="145"/>
      <c r="QLA35" s="275"/>
      <c r="QLB35" s="141"/>
      <c r="QLC35" s="141"/>
      <c r="QLD35" s="145"/>
      <c r="QLE35" s="275"/>
      <c r="QLF35" s="141"/>
      <c r="QLG35" s="141"/>
      <c r="QLH35" s="145"/>
      <c r="QLI35" s="275"/>
      <c r="QLJ35" s="141"/>
      <c r="QLK35" s="141"/>
      <c r="QLL35" s="145"/>
      <c r="QLM35" s="275"/>
      <c r="QLN35" s="141"/>
      <c r="QLO35" s="141"/>
      <c r="QLP35" s="145"/>
      <c r="QLQ35" s="275"/>
      <c r="QLR35" s="141"/>
      <c r="QLS35" s="141"/>
      <c r="QLT35" s="145"/>
      <c r="QLU35" s="275"/>
      <c r="QLV35" s="141"/>
      <c r="QLW35" s="141"/>
      <c r="QLX35" s="145"/>
      <c r="QLY35" s="275"/>
      <c r="QLZ35" s="141"/>
      <c r="QMA35" s="141"/>
      <c r="QMB35" s="145"/>
      <c r="QMC35" s="275"/>
      <c r="QMD35" s="141"/>
      <c r="QME35" s="141"/>
      <c r="QMF35" s="145"/>
      <c r="QMG35" s="275"/>
      <c r="QMH35" s="141"/>
      <c r="QMI35" s="141"/>
      <c r="QMJ35" s="145"/>
      <c r="QMK35" s="275"/>
      <c r="QML35" s="141"/>
      <c r="QMM35" s="141"/>
      <c r="QMN35" s="145"/>
      <c r="QMO35" s="275"/>
      <c r="QMP35" s="141"/>
      <c r="QMQ35" s="141"/>
      <c r="QMR35" s="145"/>
      <c r="QMS35" s="275"/>
      <c r="QMT35" s="141"/>
      <c r="QMU35" s="141"/>
      <c r="QMV35" s="145"/>
      <c r="QMW35" s="275"/>
      <c r="QMX35" s="141"/>
      <c r="QMY35" s="141"/>
      <c r="QMZ35" s="145"/>
      <c r="QNA35" s="275"/>
      <c r="QNB35" s="141"/>
      <c r="QNC35" s="141"/>
      <c r="QND35" s="145"/>
      <c r="QNE35" s="275"/>
      <c r="QNF35" s="141"/>
      <c r="QNG35" s="141"/>
      <c r="QNH35" s="145"/>
      <c r="QNI35" s="275"/>
      <c r="QNJ35" s="141"/>
      <c r="QNK35" s="141"/>
      <c r="QNL35" s="145"/>
      <c r="QNM35" s="275"/>
      <c r="QNN35" s="141"/>
      <c r="QNO35" s="141"/>
      <c r="QNP35" s="145"/>
      <c r="QNQ35" s="275"/>
      <c r="QNR35" s="141"/>
      <c r="QNS35" s="141"/>
      <c r="QNT35" s="145"/>
      <c r="QNU35" s="275"/>
      <c r="QNV35" s="141"/>
      <c r="QNW35" s="141"/>
      <c r="QNX35" s="145"/>
      <c r="QNY35" s="275"/>
      <c r="QNZ35" s="141"/>
      <c r="QOA35" s="141"/>
      <c r="QOB35" s="145"/>
      <c r="QOC35" s="275"/>
      <c r="QOD35" s="141"/>
      <c r="QOE35" s="141"/>
      <c r="QOF35" s="145"/>
      <c r="QOG35" s="275"/>
      <c r="QOH35" s="141"/>
      <c r="QOI35" s="141"/>
      <c r="QOJ35" s="145"/>
      <c r="QOK35" s="275"/>
      <c r="QOL35" s="141"/>
      <c r="QOM35" s="141"/>
      <c r="QON35" s="145"/>
      <c r="QOO35" s="275"/>
      <c r="QOP35" s="141"/>
      <c r="QOQ35" s="141"/>
      <c r="QOR35" s="145"/>
      <c r="QOS35" s="275"/>
      <c r="QOT35" s="141"/>
      <c r="QOU35" s="141"/>
      <c r="QOV35" s="145"/>
      <c r="QOW35" s="275"/>
      <c r="QOX35" s="141"/>
      <c r="QOY35" s="141"/>
      <c r="QOZ35" s="145"/>
      <c r="QPA35" s="275"/>
      <c r="QPB35" s="141"/>
      <c r="QPC35" s="141"/>
      <c r="QPD35" s="145"/>
      <c r="QPE35" s="275"/>
      <c r="QPF35" s="141"/>
      <c r="QPG35" s="141"/>
      <c r="QPH35" s="145"/>
      <c r="QPI35" s="275"/>
      <c r="QPJ35" s="141"/>
      <c r="QPK35" s="141"/>
      <c r="QPL35" s="145"/>
      <c r="QPM35" s="275"/>
      <c r="QPN35" s="141"/>
      <c r="QPO35" s="141"/>
      <c r="QPP35" s="145"/>
      <c r="QPQ35" s="275"/>
      <c r="QPR35" s="141"/>
      <c r="QPS35" s="141"/>
      <c r="QPT35" s="145"/>
      <c r="QPU35" s="275"/>
      <c r="QPV35" s="141"/>
      <c r="QPW35" s="141"/>
      <c r="QPX35" s="145"/>
      <c r="QPY35" s="275"/>
      <c r="QPZ35" s="141"/>
      <c r="QQA35" s="141"/>
      <c r="QQB35" s="145"/>
      <c r="QQC35" s="275"/>
      <c r="QQD35" s="141"/>
      <c r="QQE35" s="141"/>
      <c r="QQF35" s="145"/>
      <c r="QQG35" s="275"/>
      <c r="QQH35" s="141"/>
      <c r="QQI35" s="141"/>
      <c r="QQJ35" s="145"/>
      <c r="QQK35" s="275"/>
      <c r="QQL35" s="141"/>
      <c r="QQM35" s="141"/>
      <c r="QQN35" s="145"/>
      <c r="QQO35" s="275"/>
      <c r="QQP35" s="141"/>
      <c r="QQQ35" s="141"/>
      <c r="QQR35" s="145"/>
      <c r="QQS35" s="275"/>
      <c r="QQT35" s="141"/>
      <c r="QQU35" s="141"/>
      <c r="QQV35" s="145"/>
      <c r="QQW35" s="275"/>
      <c r="QQX35" s="141"/>
      <c r="QQY35" s="141"/>
      <c r="QQZ35" s="145"/>
      <c r="QRA35" s="275"/>
      <c r="QRB35" s="141"/>
      <c r="QRC35" s="141"/>
      <c r="QRD35" s="145"/>
      <c r="QRE35" s="275"/>
      <c r="QRF35" s="141"/>
      <c r="QRG35" s="141"/>
      <c r="QRH35" s="145"/>
      <c r="QRI35" s="275"/>
      <c r="QRJ35" s="141"/>
      <c r="QRK35" s="141"/>
      <c r="QRL35" s="145"/>
      <c r="QRM35" s="275"/>
      <c r="QRN35" s="141"/>
      <c r="QRO35" s="141"/>
      <c r="QRP35" s="145"/>
      <c r="QRQ35" s="275"/>
      <c r="QRR35" s="141"/>
      <c r="QRS35" s="141"/>
      <c r="QRT35" s="145"/>
      <c r="QRU35" s="275"/>
      <c r="QRV35" s="141"/>
      <c r="QRW35" s="141"/>
      <c r="QRX35" s="145"/>
      <c r="QRY35" s="275"/>
      <c r="QRZ35" s="141"/>
      <c r="QSA35" s="141"/>
      <c r="QSB35" s="145"/>
      <c r="QSC35" s="275"/>
      <c r="QSD35" s="141"/>
      <c r="QSE35" s="141"/>
      <c r="QSF35" s="145"/>
      <c r="QSG35" s="275"/>
      <c r="QSH35" s="141"/>
      <c r="QSI35" s="141"/>
      <c r="QSJ35" s="145"/>
      <c r="QSK35" s="275"/>
      <c r="QSL35" s="141"/>
      <c r="QSM35" s="141"/>
      <c r="QSN35" s="145"/>
      <c r="QSO35" s="275"/>
      <c r="QSP35" s="141"/>
      <c r="QSQ35" s="141"/>
      <c r="QSR35" s="145"/>
      <c r="QSS35" s="275"/>
      <c r="QST35" s="141"/>
      <c r="QSU35" s="141"/>
      <c r="QSV35" s="145"/>
      <c r="QSW35" s="275"/>
      <c r="QSX35" s="141"/>
      <c r="QSY35" s="141"/>
      <c r="QSZ35" s="145"/>
      <c r="QTA35" s="275"/>
      <c r="QTB35" s="141"/>
      <c r="QTC35" s="141"/>
      <c r="QTD35" s="145"/>
      <c r="QTE35" s="275"/>
      <c r="QTF35" s="141"/>
      <c r="QTG35" s="141"/>
      <c r="QTH35" s="145"/>
      <c r="QTI35" s="275"/>
      <c r="QTJ35" s="141"/>
      <c r="QTK35" s="141"/>
      <c r="QTL35" s="145"/>
      <c r="QTM35" s="275"/>
      <c r="QTN35" s="141"/>
      <c r="QTO35" s="141"/>
      <c r="QTP35" s="145"/>
      <c r="QTQ35" s="275"/>
      <c r="QTR35" s="141"/>
      <c r="QTS35" s="141"/>
      <c r="QTT35" s="145"/>
      <c r="QTU35" s="275"/>
      <c r="QTV35" s="141"/>
      <c r="QTW35" s="141"/>
      <c r="QTX35" s="145"/>
      <c r="QTY35" s="275"/>
      <c r="QTZ35" s="141"/>
      <c r="QUA35" s="141"/>
      <c r="QUB35" s="145"/>
      <c r="QUC35" s="275"/>
      <c r="QUD35" s="141"/>
      <c r="QUE35" s="141"/>
      <c r="QUF35" s="145"/>
      <c r="QUG35" s="275"/>
      <c r="QUH35" s="141"/>
      <c r="QUI35" s="141"/>
      <c r="QUJ35" s="145"/>
      <c r="QUK35" s="275"/>
      <c r="QUL35" s="141"/>
      <c r="QUM35" s="141"/>
      <c r="QUN35" s="145"/>
      <c r="QUO35" s="275"/>
      <c r="QUP35" s="141"/>
      <c r="QUQ35" s="141"/>
      <c r="QUR35" s="145"/>
      <c r="QUS35" s="275"/>
      <c r="QUT35" s="141"/>
      <c r="QUU35" s="141"/>
      <c r="QUV35" s="145"/>
      <c r="QUW35" s="275"/>
      <c r="QUX35" s="141"/>
      <c r="QUY35" s="141"/>
      <c r="QUZ35" s="145"/>
      <c r="QVA35" s="275"/>
      <c r="QVB35" s="141"/>
      <c r="QVC35" s="141"/>
      <c r="QVD35" s="145"/>
      <c r="QVE35" s="275"/>
      <c r="QVF35" s="141"/>
      <c r="QVG35" s="141"/>
      <c r="QVH35" s="145"/>
      <c r="QVI35" s="275"/>
      <c r="QVJ35" s="141"/>
      <c r="QVK35" s="141"/>
      <c r="QVL35" s="145"/>
      <c r="QVM35" s="275"/>
      <c r="QVN35" s="141"/>
      <c r="QVO35" s="141"/>
      <c r="QVP35" s="145"/>
      <c r="QVQ35" s="275"/>
      <c r="QVR35" s="141"/>
      <c r="QVS35" s="141"/>
      <c r="QVT35" s="145"/>
      <c r="QVU35" s="275"/>
      <c r="QVV35" s="141"/>
      <c r="QVW35" s="141"/>
      <c r="QVX35" s="145"/>
      <c r="QVY35" s="275"/>
      <c r="QVZ35" s="141"/>
      <c r="QWA35" s="141"/>
      <c r="QWB35" s="145"/>
      <c r="QWC35" s="275"/>
      <c r="QWD35" s="141"/>
      <c r="QWE35" s="141"/>
      <c r="QWF35" s="145"/>
      <c r="QWG35" s="275"/>
      <c r="QWH35" s="141"/>
      <c r="QWI35" s="141"/>
      <c r="QWJ35" s="145"/>
      <c r="QWK35" s="275"/>
      <c r="QWL35" s="141"/>
      <c r="QWM35" s="141"/>
      <c r="QWN35" s="145"/>
      <c r="QWO35" s="275"/>
      <c r="QWP35" s="141"/>
      <c r="QWQ35" s="141"/>
      <c r="QWR35" s="145"/>
      <c r="QWS35" s="275"/>
      <c r="QWT35" s="141"/>
      <c r="QWU35" s="141"/>
      <c r="QWV35" s="145"/>
      <c r="QWW35" s="275"/>
      <c r="QWX35" s="141"/>
      <c r="QWY35" s="141"/>
      <c r="QWZ35" s="145"/>
      <c r="QXA35" s="275"/>
      <c r="QXB35" s="141"/>
      <c r="QXC35" s="141"/>
      <c r="QXD35" s="145"/>
      <c r="QXE35" s="275"/>
      <c r="QXF35" s="141"/>
      <c r="QXG35" s="141"/>
      <c r="QXH35" s="145"/>
      <c r="QXI35" s="275"/>
      <c r="QXJ35" s="141"/>
      <c r="QXK35" s="141"/>
      <c r="QXL35" s="145"/>
      <c r="QXM35" s="275"/>
      <c r="QXN35" s="141"/>
      <c r="QXO35" s="141"/>
      <c r="QXP35" s="145"/>
      <c r="QXQ35" s="275"/>
      <c r="QXR35" s="141"/>
      <c r="QXS35" s="141"/>
      <c r="QXT35" s="145"/>
      <c r="QXU35" s="275"/>
      <c r="QXV35" s="141"/>
      <c r="QXW35" s="141"/>
      <c r="QXX35" s="145"/>
      <c r="QXY35" s="275"/>
      <c r="QXZ35" s="141"/>
      <c r="QYA35" s="141"/>
      <c r="QYB35" s="145"/>
      <c r="QYC35" s="275"/>
      <c r="QYD35" s="141"/>
      <c r="QYE35" s="141"/>
      <c r="QYF35" s="145"/>
      <c r="QYG35" s="275"/>
      <c r="QYH35" s="141"/>
      <c r="QYI35" s="141"/>
      <c r="QYJ35" s="145"/>
      <c r="QYK35" s="275"/>
      <c r="QYL35" s="141"/>
      <c r="QYM35" s="141"/>
      <c r="QYN35" s="145"/>
      <c r="QYO35" s="275"/>
      <c r="QYP35" s="141"/>
      <c r="QYQ35" s="141"/>
      <c r="QYR35" s="145"/>
      <c r="QYS35" s="275"/>
      <c r="QYT35" s="141"/>
      <c r="QYU35" s="141"/>
      <c r="QYV35" s="145"/>
      <c r="QYW35" s="275"/>
      <c r="QYX35" s="141"/>
      <c r="QYY35" s="141"/>
      <c r="QYZ35" s="145"/>
      <c r="QZA35" s="275"/>
      <c r="QZB35" s="141"/>
      <c r="QZC35" s="141"/>
      <c r="QZD35" s="145"/>
      <c r="QZE35" s="275"/>
      <c r="QZF35" s="141"/>
      <c r="QZG35" s="141"/>
      <c r="QZH35" s="145"/>
      <c r="QZI35" s="275"/>
      <c r="QZJ35" s="141"/>
      <c r="QZK35" s="141"/>
      <c r="QZL35" s="145"/>
      <c r="QZM35" s="275"/>
      <c r="QZN35" s="141"/>
      <c r="QZO35" s="141"/>
      <c r="QZP35" s="145"/>
      <c r="QZQ35" s="275"/>
      <c r="QZR35" s="141"/>
      <c r="QZS35" s="141"/>
      <c r="QZT35" s="145"/>
      <c r="QZU35" s="275"/>
      <c r="QZV35" s="141"/>
      <c r="QZW35" s="141"/>
      <c r="QZX35" s="145"/>
      <c r="QZY35" s="275"/>
      <c r="QZZ35" s="141"/>
      <c r="RAA35" s="141"/>
      <c r="RAB35" s="145"/>
      <c r="RAC35" s="275"/>
      <c r="RAD35" s="141"/>
      <c r="RAE35" s="141"/>
      <c r="RAF35" s="145"/>
      <c r="RAG35" s="275"/>
      <c r="RAH35" s="141"/>
      <c r="RAI35" s="141"/>
      <c r="RAJ35" s="145"/>
      <c r="RAK35" s="275"/>
      <c r="RAL35" s="141"/>
      <c r="RAM35" s="141"/>
      <c r="RAN35" s="145"/>
      <c r="RAO35" s="275"/>
      <c r="RAP35" s="141"/>
      <c r="RAQ35" s="141"/>
      <c r="RAR35" s="145"/>
      <c r="RAS35" s="275"/>
      <c r="RAT35" s="141"/>
      <c r="RAU35" s="141"/>
      <c r="RAV35" s="145"/>
      <c r="RAW35" s="275"/>
      <c r="RAX35" s="141"/>
      <c r="RAY35" s="141"/>
      <c r="RAZ35" s="145"/>
      <c r="RBA35" s="275"/>
      <c r="RBB35" s="141"/>
      <c r="RBC35" s="141"/>
      <c r="RBD35" s="145"/>
      <c r="RBE35" s="275"/>
      <c r="RBF35" s="141"/>
      <c r="RBG35" s="141"/>
      <c r="RBH35" s="145"/>
      <c r="RBI35" s="275"/>
      <c r="RBJ35" s="141"/>
      <c r="RBK35" s="141"/>
      <c r="RBL35" s="145"/>
      <c r="RBM35" s="275"/>
      <c r="RBN35" s="141"/>
      <c r="RBO35" s="141"/>
      <c r="RBP35" s="145"/>
      <c r="RBQ35" s="275"/>
      <c r="RBR35" s="141"/>
      <c r="RBS35" s="141"/>
      <c r="RBT35" s="145"/>
      <c r="RBU35" s="275"/>
      <c r="RBV35" s="141"/>
      <c r="RBW35" s="141"/>
      <c r="RBX35" s="145"/>
      <c r="RBY35" s="275"/>
      <c r="RBZ35" s="141"/>
      <c r="RCA35" s="141"/>
      <c r="RCB35" s="145"/>
      <c r="RCC35" s="275"/>
      <c r="RCD35" s="141"/>
      <c r="RCE35" s="141"/>
      <c r="RCF35" s="145"/>
      <c r="RCG35" s="275"/>
      <c r="RCH35" s="141"/>
      <c r="RCI35" s="141"/>
      <c r="RCJ35" s="145"/>
      <c r="RCK35" s="275"/>
      <c r="RCL35" s="141"/>
      <c r="RCM35" s="141"/>
      <c r="RCN35" s="145"/>
      <c r="RCO35" s="275"/>
      <c r="RCP35" s="141"/>
      <c r="RCQ35" s="141"/>
      <c r="RCR35" s="145"/>
      <c r="RCS35" s="275"/>
      <c r="RCT35" s="141"/>
      <c r="RCU35" s="141"/>
      <c r="RCV35" s="145"/>
      <c r="RCW35" s="275"/>
      <c r="RCX35" s="141"/>
      <c r="RCY35" s="141"/>
      <c r="RCZ35" s="145"/>
      <c r="RDA35" s="275"/>
      <c r="RDB35" s="141"/>
      <c r="RDC35" s="141"/>
      <c r="RDD35" s="145"/>
      <c r="RDE35" s="275"/>
      <c r="RDF35" s="141"/>
      <c r="RDG35" s="141"/>
      <c r="RDH35" s="145"/>
      <c r="RDI35" s="275"/>
      <c r="RDJ35" s="141"/>
      <c r="RDK35" s="141"/>
      <c r="RDL35" s="145"/>
      <c r="RDM35" s="275"/>
      <c r="RDN35" s="141"/>
      <c r="RDO35" s="141"/>
      <c r="RDP35" s="145"/>
      <c r="RDQ35" s="275"/>
      <c r="RDR35" s="141"/>
      <c r="RDS35" s="141"/>
      <c r="RDT35" s="145"/>
      <c r="RDU35" s="275"/>
      <c r="RDV35" s="141"/>
      <c r="RDW35" s="141"/>
      <c r="RDX35" s="145"/>
      <c r="RDY35" s="275"/>
      <c r="RDZ35" s="141"/>
      <c r="REA35" s="141"/>
      <c r="REB35" s="145"/>
      <c r="REC35" s="275"/>
      <c r="RED35" s="141"/>
      <c r="REE35" s="141"/>
      <c r="REF35" s="145"/>
      <c r="REG35" s="275"/>
      <c r="REH35" s="141"/>
      <c r="REI35" s="141"/>
      <c r="REJ35" s="145"/>
      <c r="REK35" s="275"/>
      <c r="REL35" s="141"/>
      <c r="REM35" s="141"/>
      <c r="REN35" s="145"/>
      <c r="REO35" s="275"/>
      <c r="REP35" s="141"/>
      <c r="REQ35" s="141"/>
      <c r="RER35" s="145"/>
      <c r="RES35" s="275"/>
      <c r="RET35" s="141"/>
      <c r="REU35" s="141"/>
      <c r="REV35" s="145"/>
      <c r="REW35" s="275"/>
      <c r="REX35" s="141"/>
      <c r="REY35" s="141"/>
      <c r="REZ35" s="145"/>
      <c r="RFA35" s="275"/>
      <c r="RFB35" s="141"/>
      <c r="RFC35" s="141"/>
      <c r="RFD35" s="145"/>
      <c r="RFE35" s="275"/>
      <c r="RFF35" s="141"/>
      <c r="RFG35" s="141"/>
      <c r="RFH35" s="145"/>
      <c r="RFI35" s="275"/>
      <c r="RFJ35" s="141"/>
      <c r="RFK35" s="141"/>
      <c r="RFL35" s="145"/>
      <c r="RFM35" s="275"/>
      <c r="RFN35" s="141"/>
      <c r="RFO35" s="141"/>
      <c r="RFP35" s="145"/>
      <c r="RFQ35" s="275"/>
      <c r="RFR35" s="141"/>
      <c r="RFS35" s="141"/>
      <c r="RFT35" s="145"/>
      <c r="RFU35" s="275"/>
      <c r="RFV35" s="141"/>
      <c r="RFW35" s="141"/>
      <c r="RFX35" s="145"/>
      <c r="RFY35" s="275"/>
      <c r="RFZ35" s="141"/>
      <c r="RGA35" s="141"/>
      <c r="RGB35" s="145"/>
      <c r="RGC35" s="275"/>
      <c r="RGD35" s="141"/>
      <c r="RGE35" s="141"/>
      <c r="RGF35" s="145"/>
      <c r="RGG35" s="275"/>
      <c r="RGH35" s="141"/>
      <c r="RGI35" s="141"/>
      <c r="RGJ35" s="145"/>
      <c r="RGK35" s="275"/>
      <c r="RGL35" s="141"/>
      <c r="RGM35" s="141"/>
      <c r="RGN35" s="145"/>
      <c r="RGO35" s="275"/>
      <c r="RGP35" s="141"/>
      <c r="RGQ35" s="141"/>
      <c r="RGR35" s="145"/>
      <c r="RGS35" s="275"/>
      <c r="RGT35" s="141"/>
      <c r="RGU35" s="141"/>
      <c r="RGV35" s="145"/>
      <c r="RGW35" s="275"/>
      <c r="RGX35" s="141"/>
      <c r="RGY35" s="141"/>
      <c r="RGZ35" s="145"/>
      <c r="RHA35" s="275"/>
      <c r="RHB35" s="141"/>
      <c r="RHC35" s="141"/>
      <c r="RHD35" s="145"/>
      <c r="RHE35" s="275"/>
      <c r="RHF35" s="141"/>
      <c r="RHG35" s="141"/>
      <c r="RHH35" s="145"/>
      <c r="RHI35" s="275"/>
      <c r="RHJ35" s="141"/>
      <c r="RHK35" s="141"/>
      <c r="RHL35" s="145"/>
      <c r="RHM35" s="275"/>
      <c r="RHN35" s="141"/>
      <c r="RHO35" s="141"/>
      <c r="RHP35" s="145"/>
      <c r="RHQ35" s="275"/>
      <c r="RHR35" s="141"/>
      <c r="RHS35" s="141"/>
      <c r="RHT35" s="145"/>
      <c r="RHU35" s="275"/>
      <c r="RHV35" s="141"/>
      <c r="RHW35" s="141"/>
      <c r="RHX35" s="145"/>
      <c r="RHY35" s="275"/>
      <c r="RHZ35" s="141"/>
      <c r="RIA35" s="141"/>
      <c r="RIB35" s="145"/>
      <c r="RIC35" s="275"/>
      <c r="RID35" s="141"/>
      <c r="RIE35" s="141"/>
      <c r="RIF35" s="145"/>
      <c r="RIG35" s="275"/>
      <c r="RIH35" s="141"/>
      <c r="RII35" s="141"/>
      <c r="RIJ35" s="145"/>
      <c r="RIK35" s="275"/>
      <c r="RIL35" s="141"/>
      <c r="RIM35" s="141"/>
      <c r="RIN35" s="145"/>
      <c r="RIO35" s="275"/>
      <c r="RIP35" s="141"/>
      <c r="RIQ35" s="141"/>
      <c r="RIR35" s="145"/>
      <c r="RIS35" s="275"/>
      <c r="RIT35" s="141"/>
      <c r="RIU35" s="141"/>
      <c r="RIV35" s="145"/>
      <c r="RIW35" s="275"/>
      <c r="RIX35" s="141"/>
      <c r="RIY35" s="141"/>
      <c r="RIZ35" s="145"/>
      <c r="RJA35" s="275"/>
      <c r="RJB35" s="141"/>
      <c r="RJC35" s="141"/>
      <c r="RJD35" s="145"/>
      <c r="RJE35" s="275"/>
      <c r="RJF35" s="141"/>
      <c r="RJG35" s="141"/>
      <c r="RJH35" s="145"/>
      <c r="RJI35" s="275"/>
      <c r="RJJ35" s="141"/>
      <c r="RJK35" s="141"/>
      <c r="RJL35" s="145"/>
      <c r="RJM35" s="275"/>
      <c r="RJN35" s="141"/>
      <c r="RJO35" s="141"/>
      <c r="RJP35" s="145"/>
      <c r="RJQ35" s="275"/>
      <c r="RJR35" s="141"/>
      <c r="RJS35" s="141"/>
      <c r="RJT35" s="145"/>
      <c r="RJU35" s="275"/>
      <c r="RJV35" s="141"/>
      <c r="RJW35" s="141"/>
      <c r="RJX35" s="145"/>
      <c r="RJY35" s="275"/>
      <c r="RJZ35" s="141"/>
      <c r="RKA35" s="141"/>
      <c r="RKB35" s="145"/>
      <c r="RKC35" s="275"/>
      <c r="RKD35" s="141"/>
      <c r="RKE35" s="141"/>
      <c r="RKF35" s="145"/>
      <c r="RKG35" s="275"/>
      <c r="RKH35" s="141"/>
      <c r="RKI35" s="141"/>
      <c r="RKJ35" s="145"/>
      <c r="RKK35" s="275"/>
      <c r="RKL35" s="141"/>
      <c r="RKM35" s="141"/>
      <c r="RKN35" s="145"/>
      <c r="RKO35" s="275"/>
      <c r="RKP35" s="141"/>
      <c r="RKQ35" s="141"/>
      <c r="RKR35" s="145"/>
      <c r="RKS35" s="275"/>
      <c r="RKT35" s="141"/>
      <c r="RKU35" s="141"/>
      <c r="RKV35" s="145"/>
      <c r="RKW35" s="275"/>
      <c r="RKX35" s="141"/>
      <c r="RKY35" s="141"/>
      <c r="RKZ35" s="145"/>
      <c r="RLA35" s="275"/>
      <c r="RLB35" s="141"/>
      <c r="RLC35" s="141"/>
      <c r="RLD35" s="145"/>
      <c r="RLE35" s="275"/>
      <c r="RLF35" s="141"/>
      <c r="RLG35" s="141"/>
      <c r="RLH35" s="145"/>
      <c r="RLI35" s="275"/>
      <c r="RLJ35" s="141"/>
      <c r="RLK35" s="141"/>
      <c r="RLL35" s="145"/>
      <c r="RLM35" s="275"/>
      <c r="RLN35" s="141"/>
      <c r="RLO35" s="141"/>
      <c r="RLP35" s="145"/>
      <c r="RLQ35" s="275"/>
      <c r="RLR35" s="141"/>
      <c r="RLS35" s="141"/>
      <c r="RLT35" s="145"/>
      <c r="RLU35" s="275"/>
      <c r="RLV35" s="141"/>
      <c r="RLW35" s="141"/>
      <c r="RLX35" s="145"/>
      <c r="RLY35" s="275"/>
      <c r="RLZ35" s="141"/>
      <c r="RMA35" s="141"/>
      <c r="RMB35" s="145"/>
      <c r="RMC35" s="275"/>
      <c r="RMD35" s="141"/>
      <c r="RME35" s="141"/>
      <c r="RMF35" s="145"/>
      <c r="RMG35" s="275"/>
      <c r="RMH35" s="141"/>
      <c r="RMI35" s="141"/>
      <c r="RMJ35" s="145"/>
      <c r="RMK35" s="275"/>
      <c r="RML35" s="141"/>
      <c r="RMM35" s="141"/>
      <c r="RMN35" s="145"/>
      <c r="RMO35" s="275"/>
      <c r="RMP35" s="141"/>
      <c r="RMQ35" s="141"/>
      <c r="RMR35" s="145"/>
      <c r="RMS35" s="275"/>
      <c r="RMT35" s="141"/>
      <c r="RMU35" s="141"/>
      <c r="RMV35" s="145"/>
      <c r="RMW35" s="275"/>
      <c r="RMX35" s="141"/>
      <c r="RMY35" s="141"/>
      <c r="RMZ35" s="145"/>
      <c r="RNA35" s="275"/>
      <c r="RNB35" s="141"/>
      <c r="RNC35" s="141"/>
      <c r="RND35" s="145"/>
      <c r="RNE35" s="275"/>
      <c r="RNF35" s="141"/>
      <c r="RNG35" s="141"/>
      <c r="RNH35" s="145"/>
      <c r="RNI35" s="275"/>
      <c r="RNJ35" s="141"/>
      <c r="RNK35" s="141"/>
      <c r="RNL35" s="145"/>
      <c r="RNM35" s="275"/>
      <c r="RNN35" s="141"/>
      <c r="RNO35" s="141"/>
      <c r="RNP35" s="145"/>
      <c r="RNQ35" s="275"/>
      <c r="RNR35" s="141"/>
      <c r="RNS35" s="141"/>
      <c r="RNT35" s="145"/>
      <c r="RNU35" s="275"/>
      <c r="RNV35" s="141"/>
      <c r="RNW35" s="141"/>
      <c r="RNX35" s="145"/>
      <c r="RNY35" s="275"/>
      <c r="RNZ35" s="141"/>
      <c r="ROA35" s="141"/>
      <c r="ROB35" s="145"/>
      <c r="ROC35" s="275"/>
      <c r="ROD35" s="141"/>
      <c r="ROE35" s="141"/>
      <c r="ROF35" s="145"/>
      <c r="ROG35" s="275"/>
      <c r="ROH35" s="141"/>
      <c r="ROI35" s="141"/>
      <c r="ROJ35" s="145"/>
      <c r="ROK35" s="275"/>
      <c r="ROL35" s="141"/>
      <c r="ROM35" s="141"/>
      <c r="RON35" s="145"/>
      <c r="ROO35" s="275"/>
      <c r="ROP35" s="141"/>
      <c r="ROQ35" s="141"/>
      <c r="ROR35" s="145"/>
      <c r="ROS35" s="275"/>
      <c r="ROT35" s="141"/>
      <c r="ROU35" s="141"/>
      <c r="ROV35" s="145"/>
      <c r="ROW35" s="275"/>
      <c r="ROX35" s="141"/>
      <c r="ROY35" s="141"/>
      <c r="ROZ35" s="145"/>
      <c r="RPA35" s="275"/>
      <c r="RPB35" s="141"/>
      <c r="RPC35" s="141"/>
      <c r="RPD35" s="145"/>
      <c r="RPE35" s="275"/>
      <c r="RPF35" s="141"/>
      <c r="RPG35" s="141"/>
      <c r="RPH35" s="145"/>
      <c r="RPI35" s="275"/>
      <c r="RPJ35" s="141"/>
      <c r="RPK35" s="141"/>
      <c r="RPL35" s="145"/>
      <c r="RPM35" s="275"/>
      <c r="RPN35" s="141"/>
      <c r="RPO35" s="141"/>
      <c r="RPP35" s="145"/>
      <c r="RPQ35" s="275"/>
      <c r="RPR35" s="141"/>
      <c r="RPS35" s="141"/>
      <c r="RPT35" s="145"/>
      <c r="RPU35" s="275"/>
      <c r="RPV35" s="141"/>
      <c r="RPW35" s="141"/>
      <c r="RPX35" s="145"/>
      <c r="RPY35" s="275"/>
      <c r="RPZ35" s="141"/>
      <c r="RQA35" s="141"/>
      <c r="RQB35" s="145"/>
      <c r="RQC35" s="275"/>
      <c r="RQD35" s="141"/>
      <c r="RQE35" s="141"/>
      <c r="RQF35" s="145"/>
      <c r="RQG35" s="275"/>
      <c r="RQH35" s="141"/>
      <c r="RQI35" s="141"/>
      <c r="RQJ35" s="145"/>
      <c r="RQK35" s="275"/>
      <c r="RQL35" s="141"/>
      <c r="RQM35" s="141"/>
      <c r="RQN35" s="145"/>
      <c r="RQO35" s="275"/>
      <c r="RQP35" s="141"/>
      <c r="RQQ35" s="141"/>
      <c r="RQR35" s="145"/>
      <c r="RQS35" s="275"/>
      <c r="RQT35" s="141"/>
      <c r="RQU35" s="141"/>
      <c r="RQV35" s="145"/>
      <c r="RQW35" s="275"/>
      <c r="RQX35" s="141"/>
      <c r="RQY35" s="141"/>
      <c r="RQZ35" s="145"/>
      <c r="RRA35" s="275"/>
      <c r="RRB35" s="141"/>
      <c r="RRC35" s="141"/>
      <c r="RRD35" s="145"/>
      <c r="RRE35" s="275"/>
      <c r="RRF35" s="141"/>
      <c r="RRG35" s="141"/>
      <c r="RRH35" s="145"/>
      <c r="RRI35" s="275"/>
      <c r="RRJ35" s="141"/>
      <c r="RRK35" s="141"/>
      <c r="RRL35" s="145"/>
      <c r="RRM35" s="275"/>
      <c r="RRN35" s="141"/>
      <c r="RRO35" s="141"/>
      <c r="RRP35" s="145"/>
      <c r="RRQ35" s="275"/>
      <c r="RRR35" s="141"/>
      <c r="RRS35" s="141"/>
      <c r="RRT35" s="145"/>
      <c r="RRU35" s="275"/>
      <c r="RRV35" s="141"/>
      <c r="RRW35" s="141"/>
      <c r="RRX35" s="145"/>
      <c r="RRY35" s="275"/>
      <c r="RRZ35" s="141"/>
      <c r="RSA35" s="141"/>
      <c r="RSB35" s="145"/>
      <c r="RSC35" s="275"/>
      <c r="RSD35" s="141"/>
      <c r="RSE35" s="141"/>
      <c r="RSF35" s="145"/>
      <c r="RSG35" s="275"/>
      <c r="RSH35" s="141"/>
      <c r="RSI35" s="141"/>
      <c r="RSJ35" s="145"/>
      <c r="RSK35" s="275"/>
      <c r="RSL35" s="141"/>
      <c r="RSM35" s="141"/>
      <c r="RSN35" s="145"/>
      <c r="RSO35" s="275"/>
      <c r="RSP35" s="141"/>
      <c r="RSQ35" s="141"/>
      <c r="RSR35" s="145"/>
      <c r="RSS35" s="275"/>
      <c r="RST35" s="141"/>
      <c r="RSU35" s="141"/>
      <c r="RSV35" s="145"/>
      <c r="RSW35" s="275"/>
      <c r="RSX35" s="141"/>
      <c r="RSY35" s="141"/>
      <c r="RSZ35" s="145"/>
      <c r="RTA35" s="275"/>
      <c r="RTB35" s="141"/>
      <c r="RTC35" s="141"/>
      <c r="RTD35" s="145"/>
      <c r="RTE35" s="275"/>
      <c r="RTF35" s="141"/>
      <c r="RTG35" s="141"/>
      <c r="RTH35" s="145"/>
      <c r="RTI35" s="275"/>
      <c r="RTJ35" s="141"/>
      <c r="RTK35" s="141"/>
      <c r="RTL35" s="145"/>
      <c r="RTM35" s="275"/>
      <c r="RTN35" s="141"/>
      <c r="RTO35" s="141"/>
      <c r="RTP35" s="145"/>
      <c r="RTQ35" s="275"/>
      <c r="RTR35" s="141"/>
      <c r="RTS35" s="141"/>
      <c r="RTT35" s="145"/>
      <c r="RTU35" s="275"/>
      <c r="RTV35" s="141"/>
      <c r="RTW35" s="141"/>
      <c r="RTX35" s="145"/>
      <c r="RTY35" s="275"/>
      <c r="RTZ35" s="141"/>
      <c r="RUA35" s="141"/>
      <c r="RUB35" s="145"/>
      <c r="RUC35" s="275"/>
      <c r="RUD35" s="141"/>
      <c r="RUE35" s="141"/>
      <c r="RUF35" s="145"/>
      <c r="RUG35" s="275"/>
      <c r="RUH35" s="141"/>
      <c r="RUI35" s="141"/>
      <c r="RUJ35" s="145"/>
      <c r="RUK35" s="275"/>
      <c r="RUL35" s="141"/>
      <c r="RUM35" s="141"/>
      <c r="RUN35" s="145"/>
      <c r="RUO35" s="275"/>
      <c r="RUP35" s="141"/>
      <c r="RUQ35" s="141"/>
      <c r="RUR35" s="145"/>
      <c r="RUS35" s="275"/>
      <c r="RUT35" s="141"/>
      <c r="RUU35" s="141"/>
      <c r="RUV35" s="145"/>
      <c r="RUW35" s="275"/>
      <c r="RUX35" s="141"/>
      <c r="RUY35" s="141"/>
      <c r="RUZ35" s="145"/>
      <c r="RVA35" s="275"/>
      <c r="RVB35" s="141"/>
      <c r="RVC35" s="141"/>
      <c r="RVD35" s="145"/>
      <c r="RVE35" s="275"/>
      <c r="RVF35" s="141"/>
      <c r="RVG35" s="141"/>
      <c r="RVH35" s="145"/>
      <c r="RVI35" s="275"/>
      <c r="RVJ35" s="141"/>
      <c r="RVK35" s="141"/>
      <c r="RVL35" s="145"/>
      <c r="RVM35" s="275"/>
      <c r="RVN35" s="141"/>
      <c r="RVO35" s="141"/>
      <c r="RVP35" s="145"/>
      <c r="RVQ35" s="275"/>
      <c r="RVR35" s="141"/>
      <c r="RVS35" s="141"/>
      <c r="RVT35" s="145"/>
      <c r="RVU35" s="275"/>
      <c r="RVV35" s="141"/>
      <c r="RVW35" s="141"/>
      <c r="RVX35" s="145"/>
      <c r="RVY35" s="275"/>
      <c r="RVZ35" s="141"/>
      <c r="RWA35" s="141"/>
      <c r="RWB35" s="145"/>
      <c r="RWC35" s="275"/>
      <c r="RWD35" s="141"/>
      <c r="RWE35" s="141"/>
      <c r="RWF35" s="145"/>
      <c r="RWG35" s="275"/>
      <c r="RWH35" s="141"/>
      <c r="RWI35" s="141"/>
      <c r="RWJ35" s="145"/>
      <c r="RWK35" s="275"/>
      <c r="RWL35" s="141"/>
      <c r="RWM35" s="141"/>
      <c r="RWN35" s="145"/>
      <c r="RWO35" s="275"/>
      <c r="RWP35" s="141"/>
      <c r="RWQ35" s="141"/>
      <c r="RWR35" s="145"/>
      <c r="RWS35" s="275"/>
      <c r="RWT35" s="141"/>
      <c r="RWU35" s="141"/>
      <c r="RWV35" s="145"/>
      <c r="RWW35" s="275"/>
      <c r="RWX35" s="141"/>
      <c r="RWY35" s="141"/>
      <c r="RWZ35" s="145"/>
      <c r="RXA35" s="275"/>
      <c r="RXB35" s="141"/>
      <c r="RXC35" s="141"/>
      <c r="RXD35" s="145"/>
      <c r="RXE35" s="275"/>
      <c r="RXF35" s="141"/>
      <c r="RXG35" s="141"/>
      <c r="RXH35" s="145"/>
      <c r="RXI35" s="275"/>
      <c r="RXJ35" s="141"/>
      <c r="RXK35" s="141"/>
      <c r="RXL35" s="145"/>
      <c r="RXM35" s="275"/>
      <c r="RXN35" s="141"/>
      <c r="RXO35" s="141"/>
      <c r="RXP35" s="145"/>
      <c r="RXQ35" s="275"/>
      <c r="RXR35" s="141"/>
      <c r="RXS35" s="141"/>
      <c r="RXT35" s="145"/>
      <c r="RXU35" s="275"/>
      <c r="RXV35" s="141"/>
      <c r="RXW35" s="141"/>
      <c r="RXX35" s="145"/>
      <c r="RXY35" s="275"/>
      <c r="RXZ35" s="141"/>
      <c r="RYA35" s="141"/>
      <c r="RYB35" s="145"/>
      <c r="RYC35" s="275"/>
      <c r="RYD35" s="141"/>
      <c r="RYE35" s="141"/>
      <c r="RYF35" s="145"/>
      <c r="RYG35" s="275"/>
      <c r="RYH35" s="141"/>
      <c r="RYI35" s="141"/>
      <c r="RYJ35" s="145"/>
      <c r="RYK35" s="275"/>
      <c r="RYL35" s="141"/>
      <c r="RYM35" s="141"/>
      <c r="RYN35" s="145"/>
      <c r="RYO35" s="275"/>
      <c r="RYP35" s="141"/>
      <c r="RYQ35" s="141"/>
      <c r="RYR35" s="145"/>
      <c r="RYS35" s="275"/>
      <c r="RYT35" s="141"/>
      <c r="RYU35" s="141"/>
      <c r="RYV35" s="145"/>
      <c r="RYW35" s="275"/>
      <c r="RYX35" s="141"/>
      <c r="RYY35" s="141"/>
      <c r="RYZ35" s="145"/>
      <c r="RZA35" s="275"/>
      <c r="RZB35" s="141"/>
      <c r="RZC35" s="141"/>
      <c r="RZD35" s="145"/>
      <c r="RZE35" s="275"/>
      <c r="RZF35" s="141"/>
      <c r="RZG35" s="141"/>
      <c r="RZH35" s="145"/>
      <c r="RZI35" s="275"/>
      <c r="RZJ35" s="141"/>
      <c r="RZK35" s="141"/>
      <c r="RZL35" s="145"/>
      <c r="RZM35" s="275"/>
      <c r="RZN35" s="141"/>
      <c r="RZO35" s="141"/>
      <c r="RZP35" s="145"/>
      <c r="RZQ35" s="275"/>
      <c r="RZR35" s="141"/>
      <c r="RZS35" s="141"/>
      <c r="RZT35" s="145"/>
      <c r="RZU35" s="275"/>
      <c r="RZV35" s="141"/>
      <c r="RZW35" s="141"/>
      <c r="RZX35" s="145"/>
      <c r="RZY35" s="275"/>
      <c r="RZZ35" s="141"/>
      <c r="SAA35" s="141"/>
      <c r="SAB35" s="145"/>
      <c r="SAC35" s="275"/>
      <c r="SAD35" s="141"/>
      <c r="SAE35" s="141"/>
      <c r="SAF35" s="145"/>
      <c r="SAG35" s="275"/>
      <c r="SAH35" s="141"/>
      <c r="SAI35" s="141"/>
      <c r="SAJ35" s="145"/>
      <c r="SAK35" s="275"/>
      <c r="SAL35" s="141"/>
      <c r="SAM35" s="141"/>
      <c r="SAN35" s="145"/>
      <c r="SAO35" s="275"/>
      <c r="SAP35" s="141"/>
      <c r="SAQ35" s="141"/>
      <c r="SAR35" s="145"/>
      <c r="SAS35" s="275"/>
      <c r="SAT35" s="141"/>
      <c r="SAU35" s="141"/>
      <c r="SAV35" s="145"/>
      <c r="SAW35" s="275"/>
      <c r="SAX35" s="141"/>
      <c r="SAY35" s="141"/>
      <c r="SAZ35" s="145"/>
      <c r="SBA35" s="275"/>
      <c r="SBB35" s="141"/>
      <c r="SBC35" s="141"/>
      <c r="SBD35" s="145"/>
      <c r="SBE35" s="275"/>
      <c r="SBF35" s="141"/>
      <c r="SBG35" s="141"/>
      <c r="SBH35" s="145"/>
      <c r="SBI35" s="275"/>
      <c r="SBJ35" s="141"/>
      <c r="SBK35" s="141"/>
      <c r="SBL35" s="145"/>
      <c r="SBM35" s="275"/>
      <c r="SBN35" s="141"/>
      <c r="SBO35" s="141"/>
      <c r="SBP35" s="145"/>
      <c r="SBQ35" s="275"/>
      <c r="SBR35" s="141"/>
      <c r="SBS35" s="141"/>
      <c r="SBT35" s="145"/>
      <c r="SBU35" s="275"/>
      <c r="SBV35" s="141"/>
      <c r="SBW35" s="141"/>
      <c r="SBX35" s="145"/>
      <c r="SBY35" s="275"/>
      <c r="SBZ35" s="141"/>
      <c r="SCA35" s="141"/>
      <c r="SCB35" s="145"/>
      <c r="SCC35" s="275"/>
      <c r="SCD35" s="141"/>
      <c r="SCE35" s="141"/>
      <c r="SCF35" s="145"/>
      <c r="SCG35" s="275"/>
      <c r="SCH35" s="141"/>
      <c r="SCI35" s="141"/>
      <c r="SCJ35" s="145"/>
      <c r="SCK35" s="275"/>
      <c r="SCL35" s="141"/>
      <c r="SCM35" s="141"/>
      <c r="SCN35" s="145"/>
      <c r="SCO35" s="275"/>
      <c r="SCP35" s="141"/>
      <c r="SCQ35" s="141"/>
      <c r="SCR35" s="145"/>
      <c r="SCS35" s="275"/>
      <c r="SCT35" s="141"/>
      <c r="SCU35" s="141"/>
      <c r="SCV35" s="145"/>
      <c r="SCW35" s="275"/>
      <c r="SCX35" s="141"/>
      <c r="SCY35" s="141"/>
      <c r="SCZ35" s="145"/>
      <c r="SDA35" s="275"/>
      <c r="SDB35" s="141"/>
      <c r="SDC35" s="141"/>
      <c r="SDD35" s="145"/>
      <c r="SDE35" s="275"/>
      <c r="SDF35" s="141"/>
      <c r="SDG35" s="141"/>
      <c r="SDH35" s="145"/>
      <c r="SDI35" s="275"/>
      <c r="SDJ35" s="141"/>
      <c r="SDK35" s="141"/>
      <c r="SDL35" s="145"/>
      <c r="SDM35" s="275"/>
      <c r="SDN35" s="141"/>
      <c r="SDO35" s="141"/>
      <c r="SDP35" s="145"/>
      <c r="SDQ35" s="275"/>
      <c r="SDR35" s="141"/>
      <c r="SDS35" s="141"/>
      <c r="SDT35" s="145"/>
      <c r="SDU35" s="275"/>
      <c r="SDV35" s="141"/>
      <c r="SDW35" s="141"/>
      <c r="SDX35" s="145"/>
      <c r="SDY35" s="275"/>
      <c r="SDZ35" s="141"/>
      <c r="SEA35" s="141"/>
      <c r="SEB35" s="145"/>
      <c r="SEC35" s="275"/>
      <c r="SED35" s="141"/>
      <c r="SEE35" s="141"/>
      <c r="SEF35" s="145"/>
      <c r="SEG35" s="275"/>
      <c r="SEH35" s="141"/>
      <c r="SEI35" s="141"/>
      <c r="SEJ35" s="145"/>
      <c r="SEK35" s="275"/>
      <c r="SEL35" s="141"/>
      <c r="SEM35" s="141"/>
      <c r="SEN35" s="145"/>
      <c r="SEO35" s="275"/>
      <c r="SEP35" s="141"/>
      <c r="SEQ35" s="141"/>
      <c r="SER35" s="145"/>
      <c r="SES35" s="275"/>
      <c r="SET35" s="141"/>
      <c r="SEU35" s="141"/>
      <c r="SEV35" s="145"/>
      <c r="SEW35" s="275"/>
      <c r="SEX35" s="141"/>
      <c r="SEY35" s="141"/>
      <c r="SEZ35" s="145"/>
      <c r="SFA35" s="275"/>
      <c r="SFB35" s="141"/>
      <c r="SFC35" s="141"/>
      <c r="SFD35" s="145"/>
      <c r="SFE35" s="275"/>
      <c r="SFF35" s="141"/>
      <c r="SFG35" s="141"/>
      <c r="SFH35" s="145"/>
      <c r="SFI35" s="275"/>
      <c r="SFJ35" s="141"/>
      <c r="SFK35" s="141"/>
      <c r="SFL35" s="145"/>
      <c r="SFM35" s="275"/>
      <c r="SFN35" s="141"/>
      <c r="SFO35" s="141"/>
      <c r="SFP35" s="145"/>
      <c r="SFQ35" s="275"/>
      <c r="SFR35" s="141"/>
      <c r="SFS35" s="141"/>
      <c r="SFT35" s="145"/>
      <c r="SFU35" s="275"/>
      <c r="SFV35" s="141"/>
      <c r="SFW35" s="141"/>
      <c r="SFX35" s="145"/>
      <c r="SFY35" s="275"/>
      <c r="SFZ35" s="141"/>
      <c r="SGA35" s="141"/>
      <c r="SGB35" s="145"/>
      <c r="SGC35" s="275"/>
      <c r="SGD35" s="141"/>
      <c r="SGE35" s="141"/>
      <c r="SGF35" s="145"/>
      <c r="SGG35" s="275"/>
      <c r="SGH35" s="141"/>
      <c r="SGI35" s="141"/>
      <c r="SGJ35" s="145"/>
      <c r="SGK35" s="275"/>
      <c r="SGL35" s="141"/>
      <c r="SGM35" s="141"/>
      <c r="SGN35" s="145"/>
      <c r="SGO35" s="275"/>
      <c r="SGP35" s="141"/>
      <c r="SGQ35" s="141"/>
      <c r="SGR35" s="145"/>
      <c r="SGS35" s="275"/>
      <c r="SGT35" s="141"/>
      <c r="SGU35" s="141"/>
      <c r="SGV35" s="145"/>
      <c r="SGW35" s="275"/>
      <c r="SGX35" s="141"/>
      <c r="SGY35" s="141"/>
      <c r="SGZ35" s="145"/>
      <c r="SHA35" s="275"/>
      <c r="SHB35" s="141"/>
      <c r="SHC35" s="141"/>
      <c r="SHD35" s="145"/>
      <c r="SHE35" s="275"/>
      <c r="SHF35" s="141"/>
      <c r="SHG35" s="141"/>
      <c r="SHH35" s="145"/>
      <c r="SHI35" s="275"/>
      <c r="SHJ35" s="141"/>
      <c r="SHK35" s="141"/>
      <c r="SHL35" s="145"/>
      <c r="SHM35" s="275"/>
      <c r="SHN35" s="141"/>
      <c r="SHO35" s="141"/>
      <c r="SHP35" s="145"/>
      <c r="SHQ35" s="275"/>
      <c r="SHR35" s="141"/>
      <c r="SHS35" s="141"/>
      <c r="SHT35" s="145"/>
      <c r="SHU35" s="275"/>
      <c r="SHV35" s="141"/>
      <c r="SHW35" s="141"/>
      <c r="SHX35" s="145"/>
      <c r="SHY35" s="275"/>
      <c r="SHZ35" s="141"/>
      <c r="SIA35" s="141"/>
      <c r="SIB35" s="145"/>
      <c r="SIC35" s="275"/>
      <c r="SID35" s="141"/>
      <c r="SIE35" s="141"/>
      <c r="SIF35" s="145"/>
      <c r="SIG35" s="275"/>
      <c r="SIH35" s="141"/>
      <c r="SII35" s="141"/>
      <c r="SIJ35" s="145"/>
      <c r="SIK35" s="275"/>
      <c r="SIL35" s="141"/>
      <c r="SIM35" s="141"/>
      <c r="SIN35" s="145"/>
      <c r="SIO35" s="275"/>
      <c r="SIP35" s="141"/>
      <c r="SIQ35" s="141"/>
      <c r="SIR35" s="145"/>
      <c r="SIS35" s="275"/>
      <c r="SIT35" s="141"/>
      <c r="SIU35" s="141"/>
      <c r="SIV35" s="145"/>
      <c r="SIW35" s="275"/>
      <c r="SIX35" s="141"/>
      <c r="SIY35" s="141"/>
      <c r="SIZ35" s="145"/>
      <c r="SJA35" s="275"/>
      <c r="SJB35" s="141"/>
      <c r="SJC35" s="141"/>
      <c r="SJD35" s="145"/>
      <c r="SJE35" s="275"/>
      <c r="SJF35" s="141"/>
      <c r="SJG35" s="141"/>
      <c r="SJH35" s="145"/>
      <c r="SJI35" s="275"/>
      <c r="SJJ35" s="141"/>
      <c r="SJK35" s="141"/>
      <c r="SJL35" s="145"/>
      <c r="SJM35" s="275"/>
      <c r="SJN35" s="141"/>
      <c r="SJO35" s="141"/>
      <c r="SJP35" s="145"/>
      <c r="SJQ35" s="275"/>
      <c r="SJR35" s="141"/>
      <c r="SJS35" s="141"/>
      <c r="SJT35" s="145"/>
      <c r="SJU35" s="275"/>
      <c r="SJV35" s="141"/>
      <c r="SJW35" s="141"/>
      <c r="SJX35" s="145"/>
      <c r="SJY35" s="275"/>
      <c r="SJZ35" s="141"/>
      <c r="SKA35" s="141"/>
      <c r="SKB35" s="145"/>
      <c r="SKC35" s="275"/>
      <c r="SKD35" s="141"/>
      <c r="SKE35" s="141"/>
      <c r="SKF35" s="145"/>
      <c r="SKG35" s="275"/>
      <c r="SKH35" s="141"/>
      <c r="SKI35" s="141"/>
      <c r="SKJ35" s="145"/>
      <c r="SKK35" s="275"/>
      <c r="SKL35" s="141"/>
      <c r="SKM35" s="141"/>
      <c r="SKN35" s="145"/>
      <c r="SKO35" s="275"/>
      <c r="SKP35" s="141"/>
      <c r="SKQ35" s="141"/>
      <c r="SKR35" s="145"/>
      <c r="SKS35" s="275"/>
      <c r="SKT35" s="141"/>
      <c r="SKU35" s="141"/>
      <c r="SKV35" s="145"/>
      <c r="SKW35" s="275"/>
      <c r="SKX35" s="141"/>
      <c r="SKY35" s="141"/>
      <c r="SKZ35" s="145"/>
      <c r="SLA35" s="275"/>
      <c r="SLB35" s="141"/>
      <c r="SLC35" s="141"/>
      <c r="SLD35" s="145"/>
      <c r="SLE35" s="275"/>
      <c r="SLF35" s="141"/>
      <c r="SLG35" s="141"/>
      <c r="SLH35" s="145"/>
      <c r="SLI35" s="275"/>
      <c r="SLJ35" s="141"/>
      <c r="SLK35" s="141"/>
      <c r="SLL35" s="145"/>
      <c r="SLM35" s="275"/>
      <c r="SLN35" s="141"/>
      <c r="SLO35" s="141"/>
      <c r="SLP35" s="145"/>
      <c r="SLQ35" s="275"/>
      <c r="SLR35" s="141"/>
      <c r="SLS35" s="141"/>
      <c r="SLT35" s="145"/>
      <c r="SLU35" s="275"/>
      <c r="SLV35" s="141"/>
      <c r="SLW35" s="141"/>
      <c r="SLX35" s="145"/>
      <c r="SLY35" s="275"/>
      <c r="SLZ35" s="141"/>
      <c r="SMA35" s="141"/>
      <c r="SMB35" s="145"/>
      <c r="SMC35" s="275"/>
      <c r="SMD35" s="141"/>
      <c r="SME35" s="141"/>
      <c r="SMF35" s="145"/>
      <c r="SMG35" s="275"/>
      <c r="SMH35" s="141"/>
      <c r="SMI35" s="141"/>
      <c r="SMJ35" s="145"/>
      <c r="SMK35" s="275"/>
      <c r="SML35" s="141"/>
      <c r="SMM35" s="141"/>
      <c r="SMN35" s="145"/>
      <c r="SMO35" s="275"/>
      <c r="SMP35" s="141"/>
      <c r="SMQ35" s="141"/>
      <c r="SMR35" s="145"/>
      <c r="SMS35" s="275"/>
      <c r="SMT35" s="141"/>
      <c r="SMU35" s="141"/>
      <c r="SMV35" s="145"/>
      <c r="SMW35" s="275"/>
      <c r="SMX35" s="141"/>
      <c r="SMY35" s="141"/>
      <c r="SMZ35" s="145"/>
      <c r="SNA35" s="275"/>
      <c r="SNB35" s="141"/>
      <c r="SNC35" s="141"/>
      <c r="SND35" s="145"/>
      <c r="SNE35" s="275"/>
      <c r="SNF35" s="141"/>
      <c r="SNG35" s="141"/>
      <c r="SNH35" s="145"/>
      <c r="SNI35" s="275"/>
      <c r="SNJ35" s="141"/>
      <c r="SNK35" s="141"/>
      <c r="SNL35" s="145"/>
      <c r="SNM35" s="275"/>
      <c r="SNN35" s="141"/>
      <c r="SNO35" s="141"/>
      <c r="SNP35" s="145"/>
      <c r="SNQ35" s="275"/>
      <c r="SNR35" s="141"/>
      <c r="SNS35" s="141"/>
      <c r="SNT35" s="145"/>
      <c r="SNU35" s="275"/>
      <c r="SNV35" s="141"/>
      <c r="SNW35" s="141"/>
      <c r="SNX35" s="145"/>
      <c r="SNY35" s="275"/>
      <c r="SNZ35" s="141"/>
      <c r="SOA35" s="141"/>
      <c r="SOB35" s="145"/>
      <c r="SOC35" s="275"/>
      <c r="SOD35" s="141"/>
      <c r="SOE35" s="141"/>
      <c r="SOF35" s="145"/>
      <c r="SOG35" s="275"/>
      <c r="SOH35" s="141"/>
      <c r="SOI35" s="141"/>
      <c r="SOJ35" s="145"/>
      <c r="SOK35" s="275"/>
      <c r="SOL35" s="141"/>
      <c r="SOM35" s="141"/>
      <c r="SON35" s="145"/>
      <c r="SOO35" s="275"/>
      <c r="SOP35" s="141"/>
      <c r="SOQ35" s="141"/>
      <c r="SOR35" s="145"/>
      <c r="SOS35" s="275"/>
      <c r="SOT35" s="141"/>
      <c r="SOU35" s="141"/>
      <c r="SOV35" s="145"/>
      <c r="SOW35" s="275"/>
      <c r="SOX35" s="141"/>
      <c r="SOY35" s="141"/>
      <c r="SOZ35" s="145"/>
      <c r="SPA35" s="275"/>
      <c r="SPB35" s="141"/>
      <c r="SPC35" s="141"/>
      <c r="SPD35" s="145"/>
      <c r="SPE35" s="275"/>
      <c r="SPF35" s="141"/>
      <c r="SPG35" s="141"/>
      <c r="SPH35" s="145"/>
      <c r="SPI35" s="275"/>
      <c r="SPJ35" s="141"/>
      <c r="SPK35" s="141"/>
      <c r="SPL35" s="145"/>
      <c r="SPM35" s="275"/>
      <c r="SPN35" s="141"/>
      <c r="SPO35" s="141"/>
      <c r="SPP35" s="145"/>
      <c r="SPQ35" s="275"/>
      <c r="SPR35" s="141"/>
      <c r="SPS35" s="141"/>
      <c r="SPT35" s="145"/>
      <c r="SPU35" s="275"/>
      <c r="SPV35" s="141"/>
      <c r="SPW35" s="141"/>
      <c r="SPX35" s="145"/>
      <c r="SPY35" s="275"/>
      <c r="SPZ35" s="141"/>
      <c r="SQA35" s="141"/>
      <c r="SQB35" s="145"/>
      <c r="SQC35" s="275"/>
      <c r="SQD35" s="141"/>
      <c r="SQE35" s="141"/>
      <c r="SQF35" s="145"/>
      <c r="SQG35" s="275"/>
      <c r="SQH35" s="141"/>
      <c r="SQI35" s="141"/>
      <c r="SQJ35" s="145"/>
      <c r="SQK35" s="275"/>
      <c r="SQL35" s="141"/>
      <c r="SQM35" s="141"/>
      <c r="SQN35" s="145"/>
      <c r="SQO35" s="275"/>
      <c r="SQP35" s="141"/>
      <c r="SQQ35" s="141"/>
      <c r="SQR35" s="145"/>
      <c r="SQS35" s="275"/>
      <c r="SQT35" s="141"/>
      <c r="SQU35" s="141"/>
      <c r="SQV35" s="145"/>
      <c r="SQW35" s="275"/>
      <c r="SQX35" s="141"/>
      <c r="SQY35" s="141"/>
      <c r="SQZ35" s="145"/>
      <c r="SRA35" s="275"/>
      <c r="SRB35" s="141"/>
      <c r="SRC35" s="141"/>
      <c r="SRD35" s="145"/>
      <c r="SRE35" s="275"/>
      <c r="SRF35" s="141"/>
      <c r="SRG35" s="141"/>
      <c r="SRH35" s="145"/>
      <c r="SRI35" s="275"/>
      <c r="SRJ35" s="141"/>
      <c r="SRK35" s="141"/>
      <c r="SRL35" s="145"/>
      <c r="SRM35" s="275"/>
      <c r="SRN35" s="141"/>
      <c r="SRO35" s="141"/>
      <c r="SRP35" s="145"/>
      <c r="SRQ35" s="275"/>
      <c r="SRR35" s="141"/>
      <c r="SRS35" s="141"/>
      <c r="SRT35" s="145"/>
      <c r="SRU35" s="275"/>
      <c r="SRV35" s="141"/>
      <c r="SRW35" s="141"/>
      <c r="SRX35" s="145"/>
      <c r="SRY35" s="275"/>
      <c r="SRZ35" s="141"/>
      <c r="SSA35" s="141"/>
      <c r="SSB35" s="145"/>
      <c r="SSC35" s="275"/>
      <c r="SSD35" s="141"/>
      <c r="SSE35" s="141"/>
      <c r="SSF35" s="145"/>
      <c r="SSG35" s="275"/>
      <c r="SSH35" s="141"/>
      <c r="SSI35" s="141"/>
      <c r="SSJ35" s="145"/>
      <c r="SSK35" s="275"/>
      <c r="SSL35" s="141"/>
      <c r="SSM35" s="141"/>
      <c r="SSN35" s="145"/>
      <c r="SSO35" s="275"/>
      <c r="SSP35" s="141"/>
      <c r="SSQ35" s="141"/>
      <c r="SSR35" s="145"/>
      <c r="SSS35" s="275"/>
      <c r="SST35" s="141"/>
      <c r="SSU35" s="141"/>
      <c r="SSV35" s="145"/>
      <c r="SSW35" s="275"/>
      <c r="SSX35" s="141"/>
      <c r="SSY35" s="141"/>
      <c r="SSZ35" s="145"/>
      <c r="STA35" s="275"/>
      <c r="STB35" s="141"/>
      <c r="STC35" s="141"/>
      <c r="STD35" s="145"/>
      <c r="STE35" s="275"/>
      <c r="STF35" s="141"/>
      <c r="STG35" s="141"/>
      <c r="STH35" s="145"/>
      <c r="STI35" s="275"/>
      <c r="STJ35" s="141"/>
      <c r="STK35" s="141"/>
      <c r="STL35" s="145"/>
      <c r="STM35" s="275"/>
      <c r="STN35" s="141"/>
      <c r="STO35" s="141"/>
      <c r="STP35" s="145"/>
      <c r="STQ35" s="275"/>
      <c r="STR35" s="141"/>
      <c r="STS35" s="141"/>
      <c r="STT35" s="145"/>
      <c r="STU35" s="275"/>
      <c r="STV35" s="141"/>
      <c r="STW35" s="141"/>
      <c r="STX35" s="145"/>
      <c r="STY35" s="275"/>
      <c r="STZ35" s="141"/>
      <c r="SUA35" s="141"/>
      <c r="SUB35" s="145"/>
      <c r="SUC35" s="275"/>
      <c r="SUD35" s="141"/>
      <c r="SUE35" s="141"/>
      <c r="SUF35" s="145"/>
      <c r="SUG35" s="275"/>
      <c r="SUH35" s="141"/>
      <c r="SUI35" s="141"/>
      <c r="SUJ35" s="145"/>
      <c r="SUK35" s="275"/>
      <c r="SUL35" s="141"/>
      <c r="SUM35" s="141"/>
      <c r="SUN35" s="145"/>
      <c r="SUO35" s="275"/>
      <c r="SUP35" s="141"/>
      <c r="SUQ35" s="141"/>
      <c r="SUR35" s="145"/>
      <c r="SUS35" s="275"/>
      <c r="SUT35" s="141"/>
      <c r="SUU35" s="141"/>
      <c r="SUV35" s="145"/>
      <c r="SUW35" s="275"/>
      <c r="SUX35" s="141"/>
      <c r="SUY35" s="141"/>
      <c r="SUZ35" s="145"/>
      <c r="SVA35" s="275"/>
      <c r="SVB35" s="141"/>
      <c r="SVC35" s="141"/>
      <c r="SVD35" s="145"/>
      <c r="SVE35" s="275"/>
      <c r="SVF35" s="141"/>
      <c r="SVG35" s="141"/>
      <c r="SVH35" s="145"/>
      <c r="SVI35" s="275"/>
      <c r="SVJ35" s="141"/>
      <c r="SVK35" s="141"/>
      <c r="SVL35" s="145"/>
      <c r="SVM35" s="275"/>
      <c r="SVN35" s="141"/>
      <c r="SVO35" s="141"/>
      <c r="SVP35" s="145"/>
      <c r="SVQ35" s="275"/>
      <c r="SVR35" s="141"/>
      <c r="SVS35" s="141"/>
      <c r="SVT35" s="145"/>
      <c r="SVU35" s="275"/>
      <c r="SVV35" s="141"/>
      <c r="SVW35" s="141"/>
      <c r="SVX35" s="145"/>
      <c r="SVY35" s="275"/>
      <c r="SVZ35" s="141"/>
      <c r="SWA35" s="141"/>
      <c r="SWB35" s="145"/>
      <c r="SWC35" s="275"/>
      <c r="SWD35" s="141"/>
      <c r="SWE35" s="141"/>
      <c r="SWF35" s="145"/>
      <c r="SWG35" s="275"/>
      <c r="SWH35" s="141"/>
      <c r="SWI35" s="141"/>
      <c r="SWJ35" s="145"/>
      <c r="SWK35" s="275"/>
      <c r="SWL35" s="141"/>
      <c r="SWM35" s="141"/>
      <c r="SWN35" s="145"/>
      <c r="SWO35" s="275"/>
      <c r="SWP35" s="141"/>
      <c r="SWQ35" s="141"/>
      <c r="SWR35" s="145"/>
      <c r="SWS35" s="275"/>
      <c r="SWT35" s="141"/>
      <c r="SWU35" s="141"/>
      <c r="SWV35" s="145"/>
      <c r="SWW35" s="275"/>
      <c r="SWX35" s="141"/>
      <c r="SWY35" s="141"/>
      <c r="SWZ35" s="145"/>
      <c r="SXA35" s="275"/>
      <c r="SXB35" s="141"/>
      <c r="SXC35" s="141"/>
      <c r="SXD35" s="145"/>
      <c r="SXE35" s="275"/>
      <c r="SXF35" s="141"/>
      <c r="SXG35" s="141"/>
      <c r="SXH35" s="145"/>
      <c r="SXI35" s="275"/>
      <c r="SXJ35" s="141"/>
      <c r="SXK35" s="141"/>
      <c r="SXL35" s="145"/>
      <c r="SXM35" s="275"/>
      <c r="SXN35" s="141"/>
      <c r="SXO35" s="141"/>
      <c r="SXP35" s="145"/>
      <c r="SXQ35" s="275"/>
      <c r="SXR35" s="141"/>
      <c r="SXS35" s="141"/>
      <c r="SXT35" s="145"/>
      <c r="SXU35" s="275"/>
      <c r="SXV35" s="141"/>
      <c r="SXW35" s="141"/>
      <c r="SXX35" s="145"/>
      <c r="SXY35" s="275"/>
      <c r="SXZ35" s="141"/>
      <c r="SYA35" s="141"/>
      <c r="SYB35" s="145"/>
      <c r="SYC35" s="275"/>
      <c r="SYD35" s="141"/>
      <c r="SYE35" s="141"/>
      <c r="SYF35" s="145"/>
      <c r="SYG35" s="275"/>
      <c r="SYH35" s="141"/>
      <c r="SYI35" s="141"/>
      <c r="SYJ35" s="145"/>
      <c r="SYK35" s="275"/>
      <c r="SYL35" s="141"/>
      <c r="SYM35" s="141"/>
      <c r="SYN35" s="145"/>
      <c r="SYO35" s="275"/>
      <c r="SYP35" s="141"/>
      <c r="SYQ35" s="141"/>
      <c r="SYR35" s="145"/>
      <c r="SYS35" s="275"/>
      <c r="SYT35" s="141"/>
      <c r="SYU35" s="141"/>
      <c r="SYV35" s="145"/>
      <c r="SYW35" s="275"/>
      <c r="SYX35" s="141"/>
      <c r="SYY35" s="141"/>
      <c r="SYZ35" s="145"/>
      <c r="SZA35" s="275"/>
      <c r="SZB35" s="141"/>
      <c r="SZC35" s="141"/>
      <c r="SZD35" s="145"/>
      <c r="SZE35" s="275"/>
      <c r="SZF35" s="141"/>
      <c r="SZG35" s="141"/>
      <c r="SZH35" s="145"/>
      <c r="SZI35" s="275"/>
      <c r="SZJ35" s="141"/>
      <c r="SZK35" s="141"/>
      <c r="SZL35" s="145"/>
      <c r="SZM35" s="275"/>
      <c r="SZN35" s="141"/>
      <c r="SZO35" s="141"/>
      <c r="SZP35" s="145"/>
      <c r="SZQ35" s="275"/>
      <c r="SZR35" s="141"/>
      <c r="SZS35" s="141"/>
      <c r="SZT35" s="145"/>
      <c r="SZU35" s="275"/>
      <c r="SZV35" s="141"/>
      <c r="SZW35" s="141"/>
      <c r="SZX35" s="145"/>
      <c r="SZY35" s="275"/>
      <c r="SZZ35" s="141"/>
      <c r="TAA35" s="141"/>
      <c r="TAB35" s="145"/>
      <c r="TAC35" s="275"/>
      <c r="TAD35" s="141"/>
      <c r="TAE35" s="141"/>
      <c r="TAF35" s="145"/>
      <c r="TAG35" s="275"/>
      <c r="TAH35" s="141"/>
      <c r="TAI35" s="141"/>
      <c r="TAJ35" s="145"/>
      <c r="TAK35" s="275"/>
      <c r="TAL35" s="141"/>
      <c r="TAM35" s="141"/>
      <c r="TAN35" s="145"/>
      <c r="TAO35" s="275"/>
      <c r="TAP35" s="141"/>
      <c r="TAQ35" s="141"/>
      <c r="TAR35" s="145"/>
      <c r="TAS35" s="275"/>
      <c r="TAT35" s="141"/>
      <c r="TAU35" s="141"/>
      <c r="TAV35" s="145"/>
      <c r="TAW35" s="275"/>
      <c r="TAX35" s="141"/>
      <c r="TAY35" s="141"/>
      <c r="TAZ35" s="145"/>
      <c r="TBA35" s="275"/>
      <c r="TBB35" s="141"/>
      <c r="TBC35" s="141"/>
      <c r="TBD35" s="145"/>
      <c r="TBE35" s="275"/>
      <c r="TBF35" s="141"/>
      <c r="TBG35" s="141"/>
      <c r="TBH35" s="145"/>
      <c r="TBI35" s="275"/>
      <c r="TBJ35" s="141"/>
      <c r="TBK35" s="141"/>
      <c r="TBL35" s="145"/>
      <c r="TBM35" s="275"/>
      <c r="TBN35" s="141"/>
      <c r="TBO35" s="141"/>
      <c r="TBP35" s="145"/>
      <c r="TBQ35" s="275"/>
      <c r="TBR35" s="141"/>
      <c r="TBS35" s="141"/>
      <c r="TBT35" s="145"/>
      <c r="TBU35" s="275"/>
      <c r="TBV35" s="141"/>
      <c r="TBW35" s="141"/>
      <c r="TBX35" s="145"/>
      <c r="TBY35" s="275"/>
      <c r="TBZ35" s="141"/>
      <c r="TCA35" s="141"/>
      <c r="TCB35" s="145"/>
      <c r="TCC35" s="275"/>
      <c r="TCD35" s="141"/>
      <c r="TCE35" s="141"/>
      <c r="TCF35" s="145"/>
      <c r="TCG35" s="275"/>
      <c r="TCH35" s="141"/>
      <c r="TCI35" s="141"/>
      <c r="TCJ35" s="145"/>
      <c r="TCK35" s="275"/>
      <c r="TCL35" s="141"/>
      <c r="TCM35" s="141"/>
      <c r="TCN35" s="145"/>
      <c r="TCO35" s="275"/>
      <c r="TCP35" s="141"/>
      <c r="TCQ35" s="141"/>
      <c r="TCR35" s="145"/>
      <c r="TCS35" s="275"/>
      <c r="TCT35" s="141"/>
      <c r="TCU35" s="141"/>
      <c r="TCV35" s="145"/>
      <c r="TCW35" s="275"/>
      <c r="TCX35" s="141"/>
      <c r="TCY35" s="141"/>
      <c r="TCZ35" s="145"/>
      <c r="TDA35" s="275"/>
      <c r="TDB35" s="141"/>
      <c r="TDC35" s="141"/>
      <c r="TDD35" s="145"/>
      <c r="TDE35" s="275"/>
      <c r="TDF35" s="141"/>
      <c r="TDG35" s="141"/>
      <c r="TDH35" s="145"/>
      <c r="TDI35" s="275"/>
      <c r="TDJ35" s="141"/>
      <c r="TDK35" s="141"/>
      <c r="TDL35" s="145"/>
      <c r="TDM35" s="275"/>
      <c r="TDN35" s="141"/>
      <c r="TDO35" s="141"/>
      <c r="TDP35" s="145"/>
      <c r="TDQ35" s="275"/>
      <c r="TDR35" s="141"/>
      <c r="TDS35" s="141"/>
      <c r="TDT35" s="145"/>
      <c r="TDU35" s="275"/>
      <c r="TDV35" s="141"/>
      <c r="TDW35" s="141"/>
      <c r="TDX35" s="145"/>
      <c r="TDY35" s="275"/>
      <c r="TDZ35" s="141"/>
      <c r="TEA35" s="141"/>
      <c r="TEB35" s="145"/>
      <c r="TEC35" s="275"/>
      <c r="TED35" s="141"/>
      <c r="TEE35" s="141"/>
      <c r="TEF35" s="145"/>
      <c r="TEG35" s="275"/>
      <c r="TEH35" s="141"/>
      <c r="TEI35" s="141"/>
      <c r="TEJ35" s="145"/>
      <c r="TEK35" s="275"/>
      <c r="TEL35" s="141"/>
      <c r="TEM35" s="141"/>
      <c r="TEN35" s="145"/>
      <c r="TEO35" s="275"/>
      <c r="TEP35" s="141"/>
      <c r="TEQ35" s="141"/>
      <c r="TER35" s="145"/>
      <c r="TES35" s="275"/>
      <c r="TET35" s="141"/>
      <c r="TEU35" s="141"/>
      <c r="TEV35" s="145"/>
      <c r="TEW35" s="275"/>
      <c r="TEX35" s="141"/>
      <c r="TEY35" s="141"/>
      <c r="TEZ35" s="145"/>
      <c r="TFA35" s="275"/>
      <c r="TFB35" s="141"/>
      <c r="TFC35" s="141"/>
      <c r="TFD35" s="145"/>
      <c r="TFE35" s="275"/>
      <c r="TFF35" s="141"/>
      <c r="TFG35" s="141"/>
      <c r="TFH35" s="145"/>
      <c r="TFI35" s="275"/>
      <c r="TFJ35" s="141"/>
      <c r="TFK35" s="141"/>
      <c r="TFL35" s="145"/>
      <c r="TFM35" s="275"/>
      <c r="TFN35" s="141"/>
      <c r="TFO35" s="141"/>
      <c r="TFP35" s="145"/>
      <c r="TFQ35" s="275"/>
      <c r="TFR35" s="141"/>
      <c r="TFS35" s="141"/>
      <c r="TFT35" s="145"/>
      <c r="TFU35" s="275"/>
      <c r="TFV35" s="141"/>
      <c r="TFW35" s="141"/>
      <c r="TFX35" s="145"/>
      <c r="TFY35" s="275"/>
      <c r="TFZ35" s="141"/>
      <c r="TGA35" s="141"/>
      <c r="TGB35" s="145"/>
      <c r="TGC35" s="275"/>
      <c r="TGD35" s="141"/>
      <c r="TGE35" s="141"/>
      <c r="TGF35" s="145"/>
      <c r="TGG35" s="275"/>
      <c r="TGH35" s="141"/>
      <c r="TGI35" s="141"/>
      <c r="TGJ35" s="145"/>
      <c r="TGK35" s="275"/>
      <c r="TGL35" s="141"/>
      <c r="TGM35" s="141"/>
      <c r="TGN35" s="145"/>
      <c r="TGO35" s="275"/>
      <c r="TGP35" s="141"/>
      <c r="TGQ35" s="141"/>
      <c r="TGR35" s="145"/>
      <c r="TGS35" s="275"/>
      <c r="TGT35" s="141"/>
      <c r="TGU35" s="141"/>
      <c r="TGV35" s="145"/>
      <c r="TGW35" s="275"/>
      <c r="TGX35" s="141"/>
      <c r="TGY35" s="141"/>
      <c r="TGZ35" s="145"/>
      <c r="THA35" s="275"/>
      <c r="THB35" s="141"/>
      <c r="THC35" s="141"/>
      <c r="THD35" s="145"/>
      <c r="THE35" s="275"/>
      <c r="THF35" s="141"/>
      <c r="THG35" s="141"/>
      <c r="THH35" s="145"/>
      <c r="THI35" s="275"/>
      <c r="THJ35" s="141"/>
      <c r="THK35" s="141"/>
      <c r="THL35" s="145"/>
      <c r="THM35" s="275"/>
      <c r="THN35" s="141"/>
      <c r="THO35" s="141"/>
      <c r="THP35" s="145"/>
      <c r="THQ35" s="275"/>
      <c r="THR35" s="141"/>
      <c r="THS35" s="141"/>
      <c r="THT35" s="145"/>
      <c r="THU35" s="275"/>
      <c r="THV35" s="141"/>
      <c r="THW35" s="141"/>
      <c r="THX35" s="145"/>
      <c r="THY35" s="275"/>
      <c r="THZ35" s="141"/>
      <c r="TIA35" s="141"/>
      <c r="TIB35" s="145"/>
      <c r="TIC35" s="275"/>
      <c r="TID35" s="141"/>
      <c r="TIE35" s="141"/>
      <c r="TIF35" s="145"/>
      <c r="TIG35" s="275"/>
      <c r="TIH35" s="141"/>
      <c r="TII35" s="141"/>
      <c r="TIJ35" s="145"/>
      <c r="TIK35" s="275"/>
      <c r="TIL35" s="141"/>
      <c r="TIM35" s="141"/>
      <c r="TIN35" s="145"/>
      <c r="TIO35" s="275"/>
      <c r="TIP35" s="141"/>
      <c r="TIQ35" s="141"/>
      <c r="TIR35" s="145"/>
      <c r="TIS35" s="275"/>
      <c r="TIT35" s="141"/>
      <c r="TIU35" s="141"/>
      <c r="TIV35" s="145"/>
      <c r="TIW35" s="275"/>
      <c r="TIX35" s="141"/>
      <c r="TIY35" s="141"/>
      <c r="TIZ35" s="145"/>
      <c r="TJA35" s="275"/>
      <c r="TJB35" s="141"/>
      <c r="TJC35" s="141"/>
      <c r="TJD35" s="145"/>
      <c r="TJE35" s="275"/>
      <c r="TJF35" s="141"/>
      <c r="TJG35" s="141"/>
      <c r="TJH35" s="145"/>
      <c r="TJI35" s="275"/>
      <c r="TJJ35" s="141"/>
      <c r="TJK35" s="141"/>
      <c r="TJL35" s="145"/>
      <c r="TJM35" s="275"/>
      <c r="TJN35" s="141"/>
      <c r="TJO35" s="141"/>
      <c r="TJP35" s="145"/>
      <c r="TJQ35" s="275"/>
      <c r="TJR35" s="141"/>
      <c r="TJS35" s="141"/>
      <c r="TJT35" s="145"/>
      <c r="TJU35" s="275"/>
      <c r="TJV35" s="141"/>
      <c r="TJW35" s="141"/>
      <c r="TJX35" s="145"/>
      <c r="TJY35" s="275"/>
      <c r="TJZ35" s="141"/>
      <c r="TKA35" s="141"/>
      <c r="TKB35" s="145"/>
      <c r="TKC35" s="275"/>
      <c r="TKD35" s="141"/>
      <c r="TKE35" s="141"/>
      <c r="TKF35" s="145"/>
      <c r="TKG35" s="275"/>
      <c r="TKH35" s="141"/>
      <c r="TKI35" s="141"/>
      <c r="TKJ35" s="145"/>
      <c r="TKK35" s="275"/>
      <c r="TKL35" s="141"/>
      <c r="TKM35" s="141"/>
      <c r="TKN35" s="145"/>
      <c r="TKO35" s="275"/>
      <c r="TKP35" s="141"/>
      <c r="TKQ35" s="141"/>
      <c r="TKR35" s="145"/>
      <c r="TKS35" s="275"/>
      <c r="TKT35" s="141"/>
      <c r="TKU35" s="141"/>
      <c r="TKV35" s="145"/>
      <c r="TKW35" s="275"/>
      <c r="TKX35" s="141"/>
      <c r="TKY35" s="141"/>
      <c r="TKZ35" s="145"/>
      <c r="TLA35" s="275"/>
      <c r="TLB35" s="141"/>
      <c r="TLC35" s="141"/>
      <c r="TLD35" s="145"/>
      <c r="TLE35" s="275"/>
      <c r="TLF35" s="141"/>
      <c r="TLG35" s="141"/>
      <c r="TLH35" s="145"/>
      <c r="TLI35" s="275"/>
      <c r="TLJ35" s="141"/>
      <c r="TLK35" s="141"/>
      <c r="TLL35" s="145"/>
      <c r="TLM35" s="275"/>
      <c r="TLN35" s="141"/>
      <c r="TLO35" s="141"/>
      <c r="TLP35" s="145"/>
      <c r="TLQ35" s="275"/>
      <c r="TLR35" s="141"/>
      <c r="TLS35" s="141"/>
      <c r="TLT35" s="145"/>
      <c r="TLU35" s="275"/>
      <c r="TLV35" s="141"/>
      <c r="TLW35" s="141"/>
      <c r="TLX35" s="145"/>
      <c r="TLY35" s="275"/>
      <c r="TLZ35" s="141"/>
      <c r="TMA35" s="141"/>
      <c r="TMB35" s="145"/>
      <c r="TMC35" s="275"/>
      <c r="TMD35" s="141"/>
      <c r="TME35" s="141"/>
      <c r="TMF35" s="145"/>
      <c r="TMG35" s="275"/>
      <c r="TMH35" s="141"/>
      <c r="TMI35" s="141"/>
      <c r="TMJ35" s="145"/>
      <c r="TMK35" s="275"/>
      <c r="TML35" s="141"/>
      <c r="TMM35" s="141"/>
      <c r="TMN35" s="145"/>
      <c r="TMO35" s="275"/>
      <c r="TMP35" s="141"/>
      <c r="TMQ35" s="141"/>
      <c r="TMR35" s="145"/>
      <c r="TMS35" s="275"/>
      <c r="TMT35" s="141"/>
      <c r="TMU35" s="141"/>
      <c r="TMV35" s="145"/>
      <c r="TMW35" s="275"/>
      <c r="TMX35" s="141"/>
      <c r="TMY35" s="141"/>
      <c r="TMZ35" s="145"/>
      <c r="TNA35" s="275"/>
      <c r="TNB35" s="141"/>
      <c r="TNC35" s="141"/>
      <c r="TND35" s="145"/>
      <c r="TNE35" s="275"/>
      <c r="TNF35" s="141"/>
      <c r="TNG35" s="141"/>
      <c r="TNH35" s="145"/>
      <c r="TNI35" s="275"/>
      <c r="TNJ35" s="141"/>
      <c r="TNK35" s="141"/>
      <c r="TNL35" s="145"/>
      <c r="TNM35" s="275"/>
      <c r="TNN35" s="141"/>
      <c r="TNO35" s="141"/>
      <c r="TNP35" s="145"/>
      <c r="TNQ35" s="275"/>
      <c r="TNR35" s="141"/>
      <c r="TNS35" s="141"/>
      <c r="TNT35" s="145"/>
      <c r="TNU35" s="275"/>
      <c r="TNV35" s="141"/>
      <c r="TNW35" s="141"/>
      <c r="TNX35" s="145"/>
      <c r="TNY35" s="275"/>
      <c r="TNZ35" s="141"/>
      <c r="TOA35" s="141"/>
      <c r="TOB35" s="145"/>
      <c r="TOC35" s="275"/>
      <c r="TOD35" s="141"/>
      <c r="TOE35" s="141"/>
      <c r="TOF35" s="145"/>
      <c r="TOG35" s="275"/>
      <c r="TOH35" s="141"/>
      <c r="TOI35" s="141"/>
      <c r="TOJ35" s="145"/>
      <c r="TOK35" s="275"/>
      <c r="TOL35" s="141"/>
      <c r="TOM35" s="141"/>
      <c r="TON35" s="145"/>
      <c r="TOO35" s="275"/>
      <c r="TOP35" s="141"/>
      <c r="TOQ35" s="141"/>
      <c r="TOR35" s="145"/>
      <c r="TOS35" s="275"/>
      <c r="TOT35" s="141"/>
      <c r="TOU35" s="141"/>
      <c r="TOV35" s="145"/>
      <c r="TOW35" s="275"/>
      <c r="TOX35" s="141"/>
      <c r="TOY35" s="141"/>
      <c r="TOZ35" s="145"/>
      <c r="TPA35" s="275"/>
      <c r="TPB35" s="141"/>
      <c r="TPC35" s="141"/>
      <c r="TPD35" s="145"/>
      <c r="TPE35" s="275"/>
      <c r="TPF35" s="141"/>
      <c r="TPG35" s="141"/>
      <c r="TPH35" s="145"/>
      <c r="TPI35" s="275"/>
      <c r="TPJ35" s="141"/>
      <c r="TPK35" s="141"/>
      <c r="TPL35" s="145"/>
      <c r="TPM35" s="275"/>
      <c r="TPN35" s="141"/>
      <c r="TPO35" s="141"/>
      <c r="TPP35" s="145"/>
      <c r="TPQ35" s="275"/>
      <c r="TPR35" s="141"/>
      <c r="TPS35" s="141"/>
      <c r="TPT35" s="145"/>
      <c r="TPU35" s="275"/>
      <c r="TPV35" s="141"/>
      <c r="TPW35" s="141"/>
      <c r="TPX35" s="145"/>
      <c r="TPY35" s="275"/>
      <c r="TPZ35" s="141"/>
      <c r="TQA35" s="141"/>
      <c r="TQB35" s="145"/>
      <c r="TQC35" s="275"/>
      <c r="TQD35" s="141"/>
      <c r="TQE35" s="141"/>
      <c r="TQF35" s="145"/>
      <c r="TQG35" s="275"/>
      <c r="TQH35" s="141"/>
      <c r="TQI35" s="141"/>
      <c r="TQJ35" s="145"/>
      <c r="TQK35" s="275"/>
      <c r="TQL35" s="141"/>
      <c r="TQM35" s="141"/>
      <c r="TQN35" s="145"/>
      <c r="TQO35" s="275"/>
      <c r="TQP35" s="141"/>
      <c r="TQQ35" s="141"/>
      <c r="TQR35" s="145"/>
      <c r="TQS35" s="275"/>
      <c r="TQT35" s="141"/>
      <c r="TQU35" s="141"/>
      <c r="TQV35" s="145"/>
      <c r="TQW35" s="275"/>
      <c r="TQX35" s="141"/>
      <c r="TQY35" s="141"/>
      <c r="TQZ35" s="145"/>
      <c r="TRA35" s="275"/>
      <c r="TRB35" s="141"/>
      <c r="TRC35" s="141"/>
      <c r="TRD35" s="145"/>
      <c r="TRE35" s="275"/>
      <c r="TRF35" s="141"/>
      <c r="TRG35" s="141"/>
      <c r="TRH35" s="145"/>
      <c r="TRI35" s="275"/>
      <c r="TRJ35" s="141"/>
      <c r="TRK35" s="141"/>
      <c r="TRL35" s="145"/>
      <c r="TRM35" s="275"/>
      <c r="TRN35" s="141"/>
      <c r="TRO35" s="141"/>
      <c r="TRP35" s="145"/>
      <c r="TRQ35" s="275"/>
      <c r="TRR35" s="141"/>
      <c r="TRS35" s="141"/>
      <c r="TRT35" s="145"/>
      <c r="TRU35" s="275"/>
      <c r="TRV35" s="141"/>
      <c r="TRW35" s="141"/>
      <c r="TRX35" s="145"/>
      <c r="TRY35" s="275"/>
      <c r="TRZ35" s="141"/>
      <c r="TSA35" s="141"/>
      <c r="TSB35" s="145"/>
      <c r="TSC35" s="275"/>
      <c r="TSD35" s="141"/>
      <c r="TSE35" s="141"/>
      <c r="TSF35" s="145"/>
      <c r="TSG35" s="275"/>
      <c r="TSH35" s="141"/>
      <c r="TSI35" s="141"/>
      <c r="TSJ35" s="145"/>
      <c r="TSK35" s="275"/>
      <c r="TSL35" s="141"/>
      <c r="TSM35" s="141"/>
      <c r="TSN35" s="145"/>
      <c r="TSO35" s="275"/>
      <c r="TSP35" s="141"/>
      <c r="TSQ35" s="141"/>
      <c r="TSR35" s="145"/>
      <c r="TSS35" s="275"/>
      <c r="TST35" s="141"/>
      <c r="TSU35" s="141"/>
      <c r="TSV35" s="145"/>
      <c r="TSW35" s="275"/>
      <c r="TSX35" s="141"/>
      <c r="TSY35" s="141"/>
      <c r="TSZ35" s="145"/>
      <c r="TTA35" s="275"/>
      <c r="TTB35" s="141"/>
      <c r="TTC35" s="141"/>
      <c r="TTD35" s="145"/>
      <c r="TTE35" s="275"/>
      <c r="TTF35" s="141"/>
      <c r="TTG35" s="141"/>
      <c r="TTH35" s="145"/>
      <c r="TTI35" s="275"/>
      <c r="TTJ35" s="141"/>
      <c r="TTK35" s="141"/>
      <c r="TTL35" s="145"/>
      <c r="TTM35" s="275"/>
      <c r="TTN35" s="141"/>
      <c r="TTO35" s="141"/>
      <c r="TTP35" s="145"/>
      <c r="TTQ35" s="275"/>
      <c r="TTR35" s="141"/>
      <c r="TTS35" s="141"/>
      <c r="TTT35" s="145"/>
      <c r="TTU35" s="275"/>
      <c r="TTV35" s="141"/>
      <c r="TTW35" s="141"/>
      <c r="TTX35" s="145"/>
      <c r="TTY35" s="275"/>
      <c r="TTZ35" s="141"/>
      <c r="TUA35" s="141"/>
      <c r="TUB35" s="145"/>
      <c r="TUC35" s="275"/>
      <c r="TUD35" s="141"/>
      <c r="TUE35" s="141"/>
      <c r="TUF35" s="145"/>
      <c r="TUG35" s="275"/>
      <c r="TUH35" s="141"/>
      <c r="TUI35" s="141"/>
      <c r="TUJ35" s="145"/>
      <c r="TUK35" s="275"/>
      <c r="TUL35" s="141"/>
      <c r="TUM35" s="141"/>
      <c r="TUN35" s="145"/>
      <c r="TUO35" s="275"/>
      <c r="TUP35" s="141"/>
      <c r="TUQ35" s="141"/>
      <c r="TUR35" s="145"/>
      <c r="TUS35" s="275"/>
      <c r="TUT35" s="141"/>
      <c r="TUU35" s="141"/>
      <c r="TUV35" s="145"/>
      <c r="TUW35" s="275"/>
      <c r="TUX35" s="141"/>
      <c r="TUY35" s="141"/>
      <c r="TUZ35" s="145"/>
      <c r="TVA35" s="275"/>
      <c r="TVB35" s="141"/>
      <c r="TVC35" s="141"/>
      <c r="TVD35" s="145"/>
      <c r="TVE35" s="275"/>
      <c r="TVF35" s="141"/>
      <c r="TVG35" s="141"/>
      <c r="TVH35" s="145"/>
      <c r="TVI35" s="275"/>
      <c r="TVJ35" s="141"/>
      <c r="TVK35" s="141"/>
      <c r="TVL35" s="145"/>
      <c r="TVM35" s="275"/>
      <c r="TVN35" s="141"/>
      <c r="TVO35" s="141"/>
      <c r="TVP35" s="145"/>
      <c r="TVQ35" s="275"/>
      <c r="TVR35" s="141"/>
      <c r="TVS35" s="141"/>
      <c r="TVT35" s="145"/>
      <c r="TVU35" s="275"/>
      <c r="TVV35" s="141"/>
      <c r="TVW35" s="141"/>
      <c r="TVX35" s="145"/>
      <c r="TVY35" s="275"/>
      <c r="TVZ35" s="141"/>
      <c r="TWA35" s="141"/>
      <c r="TWB35" s="145"/>
      <c r="TWC35" s="275"/>
      <c r="TWD35" s="141"/>
      <c r="TWE35" s="141"/>
      <c r="TWF35" s="145"/>
      <c r="TWG35" s="275"/>
      <c r="TWH35" s="141"/>
      <c r="TWI35" s="141"/>
      <c r="TWJ35" s="145"/>
      <c r="TWK35" s="275"/>
      <c r="TWL35" s="141"/>
      <c r="TWM35" s="141"/>
      <c r="TWN35" s="145"/>
      <c r="TWO35" s="275"/>
      <c r="TWP35" s="141"/>
      <c r="TWQ35" s="141"/>
      <c r="TWR35" s="145"/>
      <c r="TWS35" s="275"/>
      <c r="TWT35" s="141"/>
      <c r="TWU35" s="141"/>
      <c r="TWV35" s="145"/>
      <c r="TWW35" s="275"/>
      <c r="TWX35" s="141"/>
      <c r="TWY35" s="141"/>
      <c r="TWZ35" s="145"/>
      <c r="TXA35" s="275"/>
      <c r="TXB35" s="141"/>
      <c r="TXC35" s="141"/>
      <c r="TXD35" s="145"/>
      <c r="TXE35" s="275"/>
      <c r="TXF35" s="141"/>
      <c r="TXG35" s="141"/>
      <c r="TXH35" s="145"/>
      <c r="TXI35" s="275"/>
      <c r="TXJ35" s="141"/>
      <c r="TXK35" s="141"/>
      <c r="TXL35" s="145"/>
      <c r="TXM35" s="275"/>
      <c r="TXN35" s="141"/>
      <c r="TXO35" s="141"/>
      <c r="TXP35" s="145"/>
      <c r="TXQ35" s="275"/>
      <c r="TXR35" s="141"/>
      <c r="TXS35" s="141"/>
      <c r="TXT35" s="145"/>
      <c r="TXU35" s="275"/>
      <c r="TXV35" s="141"/>
      <c r="TXW35" s="141"/>
      <c r="TXX35" s="145"/>
      <c r="TXY35" s="275"/>
      <c r="TXZ35" s="141"/>
      <c r="TYA35" s="141"/>
      <c r="TYB35" s="145"/>
      <c r="TYC35" s="275"/>
      <c r="TYD35" s="141"/>
      <c r="TYE35" s="141"/>
      <c r="TYF35" s="145"/>
      <c r="TYG35" s="275"/>
      <c r="TYH35" s="141"/>
      <c r="TYI35" s="141"/>
      <c r="TYJ35" s="145"/>
      <c r="TYK35" s="275"/>
      <c r="TYL35" s="141"/>
      <c r="TYM35" s="141"/>
      <c r="TYN35" s="145"/>
      <c r="TYO35" s="275"/>
      <c r="TYP35" s="141"/>
      <c r="TYQ35" s="141"/>
      <c r="TYR35" s="145"/>
      <c r="TYS35" s="275"/>
      <c r="TYT35" s="141"/>
      <c r="TYU35" s="141"/>
      <c r="TYV35" s="145"/>
      <c r="TYW35" s="275"/>
      <c r="TYX35" s="141"/>
      <c r="TYY35" s="141"/>
      <c r="TYZ35" s="145"/>
      <c r="TZA35" s="275"/>
      <c r="TZB35" s="141"/>
      <c r="TZC35" s="141"/>
      <c r="TZD35" s="145"/>
      <c r="TZE35" s="275"/>
      <c r="TZF35" s="141"/>
      <c r="TZG35" s="141"/>
      <c r="TZH35" s="145"/>
      <c r="TZI35" s="275"/>
      <c r="TZJ35" s="141"/>
      <c r="TZK35" s="141"/>
      <c r="TZL35" s="145"/>
      <c r="TZM35" s="275"/>
      <c r="TZN35" s="141"/>
      <c r="TZO35" s="141"/>
      <c r="TZP35" s="145"/>
      <c r="TZQ35" s="275"/>
      <c r="TZR35" s="141"/>
      <c r="TZS35" s="141"/>
      <c r="TZT35" s="145"/>
      <c r="TZU35" s="275"/>
      <c r="TZV35" s="141"/>
      <c r="TZW35" s="141"/>
      <c r="TZX35" s="145"/>
      <c r="TZY35" s="275"/>
      <c r="TZZ35" s="141"/>
      <c r="UAA35" s="141"/>
      <c r="UAB35" s="145"/>
      <c r="UAC35" s="275"/>
      <c r="UAD35" s="141"/>
      <c r="UAE35" s="141"/>
      <c r="UAF35" s="145"/>
      <c r="UAG35" s="275"/>
      <c r="UAH35" s="141"/>
      <c r="UAI35" s="141"/>
      <c r="UAJ35" s="145"/>
      <c r="UAK35" s="275"/>
      <c r="UAL35" s="141"/>
      <c r="UAM35" s="141"/>
      <c r="UAN35" s="145"/>
      <c r="UAO35" s="275"/>
      <c r="UAP35" s="141"/>
      <c r="UAQ35" s="141"/>
      <c r="UAR35" s="145"/>
      <c r="UAS35" s="275"/>
      <c r="UAT35" s="141"/>
      <c r="UAU35" s="141"/>
      <c r="UAV35" s="145"/>
      <c r="UAW35" s="275"/>
      <c r="UAX35" s="141"/>
      <c r="UAY35" s="141"/>
      <c r="UAZ35" s="145"/>
      <c r="UBA35" s="275"/>
      <c r="UBB35" s="141"/>
      <c r="UBC35" s="141"/>
      <c r="UBD35" s="145"/>
      <c r="UBE35" s="275"/>
      <c r="UBF35" s="141"/>
      <c r="UBG35" s="141"/>
      <c r="UBH35" s="145"/>
      <c r="UBI35" s="275"/>
      <c r="UBJ35" s="141"/>
      <c r="UBK35" s="141"/>
      <c r="UBL35" s="145"/>
      <c r="UBM35" s="275"/>
      <c r="UBN35" s="141"/>
      <c r="UBO35" s="141"/>
      <c r="UBP35" s="145"/>
      <c r="UBQ35" s="275"/>
      <c r="UBR35" s="141"/>
      <c r="UBS35" s="141"/>
      <c r="UBT35" s="145"/>
      <c r="UBU35" s="275"/>
      <c r="UBV35" s="141"/>
      <c r="UBW35" s="141"/>
      <c r="UBX35" s="145"/>
      <c r="UBY35" s="275"/>
      <c r="UBZ35" s="141"/>
      <c r="UCA35" s="141"/>
      <c r="UCB35" s="145"/>
      <c r="UCC35" s="275"/>
      <c r="UCD35" s="141"/>
      <c r="UCE35" s="141"/>
      <c r="UCF35" s="145"/>
      <c r="UCG35" s="275"/>
      <c r="UCH35" s="141"/>
      <c r="UCI35" s="141"/>
      <c r="UCJ35" s="145"/>
      <c r="UCK35" s="275"/>
      <c r="UCL35" s="141"/>
      <c r="UCM35" s="141"/>
      <c r="UCN35" s="145"/>
      <c r="UCO35" s="275"/>
      <c r="UCP35" s="141"/>
      <c r="UCQ35" s="141"/>
      <c r="UCR35" s="145"/>
      <c r="UCS35" s="275"/>
      <c r="UCT35" s="141"/>
      <c r="UCU35" s="141"/>
      <c r="UCV35" s="145"/>
      <c r="UCW35" s="275"/>
      <c r="UCX35" s="141"/>
      <c r="UCY35" s="141"/>
      <c r="UCZ35" s="145"/>
      <c r="UDA35" s="275"/>
      <c r="UDB35" s="141"/>
      <c r="UDC35" s="141"/>
      <c r="UDD35" s="145"/>
      <c r="UDE35" s="275"/>
      <c r="UDF35" s="141"/>
      <c r="UDG35" s="141"/>
      <c r="UDH35" s="145"/>
      <c r="UDI35" s="275"/>
      <c r="UDJ35" s="141"/>
      <c r="UDK35" s="141"/>
      <c r="UDL35" s="145"/>
      <c r="UDM35" s="275"/>
      <c r="UDN35" s="141"/>
      <c r="UDO35" s="141"/>
      <c r="UDP35" s="145"/>
      <c r="UDQ35" s="275"/>
      <c r="UDR35" s="141"/>
      <c r="UDS35" s="141"/>
      <c r="UDT35" s="145"/>
      <c r="UDU35" s="275"/>
      <c r="UDV35" s="141"/>
      <c r="UDW35" s="141"/>
      <c r="UDX35" s="145"/>
      <c r="UDY35" s="275"/>
      <c r="UDZ35" s="141"/>
      <c r="UEA35" s="141"/>
      <c r="UEB35" s="145"/>
      <c r="UEC35" s="275"/>
      <c r="UED35" s="141"/>
      <c r="UEE35" s="141"/>
      <c r="UEF35" s="145"/>
      <c r="UEG35" s="275"/>
      <c r="UEH35" s="141"/>
      <c r="UEI35" s="141"/>
      <c r="UEJ35" s="145"/>
      <c r="UEK35" s="275"/>
      <c r="UEL35" s="141"/>
      <c r="UEM35" s="141"/>
      <c r="UEN35" s="145"/>
      <c r="UEO35" s="275"/>
      <c r="UEP35" s="141"/>
      <c r="UEQ35" s="141"/>
      <c r="UER35" s="145"/>
      <c r="UES35" s="275"/>
      <c r="UET35" s="141"/>
      <c r="UEU35" s="141"/>
      <c r="UEV35" s="145"/>
      <c r="UEW35" s="275"/>
      <c r="UEX35" s="141"/>
      <c r="UEY35" s="141"/>
      <c r="UEZ35" s="145"/>
      <c r="UFA35" s="275"/>
      <c r="UFB35" s="141"/>
      <c r="UFC35" s="141"/>
      <c r="UFD35" s="145"/>
      <c r="UFE35" s="275"/>
      <c r="UFF35" s="141"/>
      <c r="UFG35" s="141"/>
      <c r="UFH35" s="145"/>
      <c r="UFI35" s="275"/>
      <c r="UFJ35" s="141"/>
      <c r="UFK35" s="141"/>
      <c r="UFL35" s="145"/>
      <c r="UFM35" s="275"/>
      <c r="UFN35" s="141"/>
      <c r="UFO35" s="141"/>
      <c r="UFP35" s="145"/>
      <c r="UFQ35" s="275"/>
      <c r="UFR35" s="141"/>
      <c r="UFS35" s="141"/>
      <c r="UFT35" s="145"/>
      <c r="UFU35" s="275"/>
      <c r="UFV35" s="141"/>
      <c r="UFW35" s="141"/>
      <c r="UFX35" s="145"/>
      <c r="UFY35" s="275"/>
      <c r="UFZ35" s="141"/>
      <c r="UGA35" s="141"/>
      <c r="UGB35" s="145"/>
      <c r="UGC35" s="275"/>
      <c r="UGD35" s="141"/>
      <c r="UGE35" s="141"/>
      <c r="UGF35" s="145"/>
      <c r="UGG35" s="275"/>
      <c r="UGH35" s="141"/>
      <c r="UGI35" s="141"/>
      <c r="UGJ35" s="145"/>
      <c r="UGK35" s="275"/>
      <c r="UGL35" s="141"/>
      <c r="UGM35" s="141"/>
      <c r="UGN35" s="145"/>
      <c r="UGO35" s="275"/>
      <c r="UGP35" s="141"/>
      <c r="UGQ35" s="141"/>
      <c r="UGR35" s="145"/>
      <c r="UGS35" s="275"/>
      <c r="UGT35" s="141"/>
      <c r="UGU35" s="141"/>
      <c r="UGV35" s="145"/>
      <c r="UGW35" s="275"/>
      <c r="UGX35" s="141"/>
      <c r="UGY35" s="141"/>
      <c r="UGZ35" s="145"/>
      <c r="UHA35" s="275"/>
      <c r="UHB35" s="141"/>
      <c r="UHC35" s="141"/>
      <c r="UHD35" s="145"/>
      <c r="UHE35" s="275"/>
      <c r="UHF35" s="141"/>
      <c r="UHG35" s="141"/>
      <c r="UHH35" s="145"/>
      <c r="UHI35" s="275"/>
      <c r="UHJ35" s="141"/>
      <c r="UHK35" s="141"/>
      <c r="UHL35" s="145"/>
      <c r="UHM35" s="275"/>
      <c r="UHN35" s="141"/>
      <c r="UHO35" s="141"/>
      <c r="UHP35" s="145"/>
      <c r="UHQ35" s="275"/>
      <c r="UHR35" s="141"/>
      <c r="UHS35" s="141"/>
      <c r="UHT35" s="145"/>
      <c r="UHU35" s="275"/>
      <c r="UHV35" s="141"/>
      <c r="UHW35" s="141"/>
      <c r="UHX35" s="145"/>
      <c r="UHY35" s="275"/>
      <c r="UHZ35" s="141"/>
      <c r="UIA35" s="141"/>
      <c r="UIB35" s="145"/>
      <c r="UIC35" s="275"/>
      <c r="UID35" s="141"/>
      <c r="UIE35" s="141"/>
      <c r="UIF35" s="145"/>
      <c r="UIG35" s="275"/>
      <c r="UIH35" s="141"/>
      <c r="UII35" s="141"/>
      <c r="UIJ35" s="145"/>
      <c r="UIK35" s="275"/>
      <c r="UIL35" s="141"/>
      <c r="UIM35" s="141"/>
      <c r="UIN35" s="145"/>
      <c r="UIO35" s="275"/>
      <c r="UIP35" s="141"/>
      <c r="UIQ35" s="141"/>
      <c r="UIR35" s="145"/>
      <c r="UIS35" s="275"/>
      <c r="UIT35" s="141"/>
      <c r="UIU35" s="141"/>
      <c r="UIV35" s="145"/>
      <c r="UIW35" s="275"/>
      <c r="UIX35" s="141"/>
      <c r="UIY35" s="141"/>
      <c r="UIZ35" s="145"/>
      <c r="UJA35" s="275"/>
      <c r="UJB35" s="141"/>
      <c r="UJC35" s="141"/>
      <c r="UJD35" s="145"/>
      <c r="UJE35" s="275"/>
      <c r="UJF35" s="141"/>
      <c r="UJG35" s="141"/>
      <c r="UJH35" s="145"/>
      <c r="UJI35" s="275"/>
      <c r="UJJ35" s="141"/>
      <c r="UJK35" s="141"/>
      <c r="UJL35" s="145"/>
      <c r="UJM35" s="275"/>
      <c r="UJN35" s="141"/>
      <c r="UJO35" s="141"/>
      <c r="UJP35" s="145"/>
      <c r="UJQ35" s="275"/>
      <c r="UJR35" s="141"/>
      <c r="UJS35" s="141"/>
      <c r="UJT35" s="145"/>
      <c r="UJU35" s="275"/>
      <c r="UJV35" s="141"/>
      <c r="UJW35" s="141"/>
      <c r="UJX35" s="145"/>
      <c r="UJY35" s="275"/>
      <c r="UJZ35" s="141"/>
      <c r="UKA35" s="141"/>
      <c r="UKB35" s="145"/>
      <c r="UKC35" s="275"/>
      <c r="UKD35" s="141"/>
      <c r="UKE35" s="141"/>
      <c r="UKF35" s="145"/>
      <c r="UKG35" s="275"/>
      <c r="UKH35" s="141"/>
      <c r="UKI35" s="141"/>
      <c r="UKJ35" s="145"/>
      <c r="UKK35" s="275"/>
      <c r="UKL35" s="141"/>
      <c r="UKM35" s="141"/>
      <c r="UKN35" s="145"/>
      <c r="UKO35" s="275"/>
      <c r="UKP35" s="141"/>
      <c r="UKQ35" s="141"/>
      <c r="UKR35" s="145"/>
      <c r="UKS35" s="275"/>
      <c r="UKT35" s="141"/>
      <c r="UKU35" s="141"/>
      <c r="UKV35" s="145"/>
      <c r="UKW35" s="275"/>
      <c r="UKX35" s="141"/>
      <c r="UKY35" s="141"/>
      <c r="UKZ35" s="145"/>
      <c r="ULA35" s="275"/>
      <c r="ULB35" s="141"/>
      <c r="ULC35" s="141"/>
      <c r="ULD35" s="145"/>
      <c r="ULE35" s="275"/>
      <c r="ULF35" s="141"/>
      <c r="ULG35" s="141"/>
      <c r="ULH35" s="145"/>
      <c r="ULI35" s="275"/>
      <c r="ULJ35" s="141"/>
      <c r="ULK35" s="141"/>
      <c r="ULL35" s="145"/>
      <c r="ULM35" s="275"/>
      <c r="ULN35" s="141"/>
      <c r="ULO35" s="141"/>
      <c r="ULP35" s="145"/>
      <c r="ULQ35" s="275"/>
      <c r="ULR35" s="141"/>
      <c r="ULS35" s="141"/>
      <c r="ULT35" s="145"/>
      <c r="ULU35" s="275"/>
      <c r="ULV35" s="141"/>
      <c r="ULW35" s="141"/>
      <c r="ULX35" s="145"/>
      <c r="ULY35" s="275"/>
      <c r="ULZ35" s="141"/>
      <c r="UMA35" s="141"/>
      <c r="UMB35" s="145"/>
      <c r="UMC35" s="275"/>
      <c r="UMD35" s="141"/>
      <c r="UME35" s="141"/>
      <c r="UMF35" s="145"/>
      <c r="UMG35" s="275"/>
      <c r="UMH35" s="141"/>
      <c r="UMI35" s="141"/>
      <c r="UMJ35" s="145"/>
      <c r="UMK35" s="275"/>
      <c r="UML35" s="141"/>
      <c r="UMM35" s="141"/>
      <c r="UMN35" s="145"/>
      <c r="UMO35" s="275"/>
      <c r="UMP35" s="141"/>
      <c r="UMQ35" s="141"/>
      <c r="UMR35" s="145"/>
      <c r="UMS35" s="275"/>
      <c r="UMT35" s="141"/>
      <c r="UMU35" s="141"/>
      <c r="UMV35" s="145"/>
      <c r="UMW35" s="275"/>
      <c r="UMX35" s="141"/>
      <c r="UMY35" s="141"/>
      <c r="UMZ35" s="145"/>
      <c r="UNA35" s="275"/>
      <c r="UNB35" s="141"/>
      <c r="UNC35" s="141"/>
      <c r="UND35" s="145"/>
      <c r="UNE35" s="275"/>
      <c r="UNF35" s="141"/>
      <c r="UNG35" s="141"/>
      <c r="UNH35" s="145"/>
      <c r="UNI35" s="275"/>
      <c r="UNJ35" s="141"/>
      <c r="UNK35" s="141"/>
      <c r="UNL35" s="145"/>
      <c r="UNM35" s="275"/>
      <c r="UNN35" s="141"/>
      <c r="UNO35" s="141"/>
      <c r="UNP35" s="145"/>
      <c r="UNQ35" s="275"/>
      <c r="UNR35" s="141"/>
      <c r="UNS35" s="141"/>
      <c r="UNT35" s="145"/>
      <c r="UNU35" s="275"/>
      <c r="UNV35" s="141"/>
      <c r="UNW35" s="141"/>
      <c r="UNX35" s="145"/>
      <c r="UNY35" s="275"/>
      <c r="UNZ35" s="141"/>
      <c r="UOA35" s="141"/>
      <c r="UOB35" s="145"/>
      <c r="UOC35" s="275"/>
      <c r="UOD35" s="141"/>
      <c r="UOE35" s="141"/>
      <c r="UOF35" s="145"/>
      <c r="UOG35" s="275"/>
      <c r="UOH35" s="141"/>
      <c r="UOI35" s="141"/>
      <c r="UOJ35" s="145"/>
      <c r="UOK35" s="275"/>
      <c r="UOL35" s="141"/>
      <c r="UOM35" s="141"/>
      <c r="UON35" s="145"/>
      <c r="UOO35" s="275"/>
      <c r="UOP35" s="141"/>
      <c r="UOQ35" s="141"/>
      <c r="UOR35" s="145"/>
      <c r="UOS35" s="275"/>
      <c r="UOT35" s="141"/>
      <c r="UOU35" s="141"/>
      <c r="UOV35" s="145"/>
      <c r="UOW35" s="275"/>
      <c r="UOX35" s="141"/>
      <c r="UOY35" s="141"/>
      <c r="UOZ35" s="145"/>
      <c r="UPA35" s="275"/>
      <c r="UPB35" s="141"/>
      <c r="UPC35" s="141"/>
      <c r="UPD35" s="145"/>
      <c r="UPE35" s="275"/>
      <c r="UPF35" s="141"/>
      <c r="UPG35" s="141"/>
      <c r="UPH35" s="145"/>
      <c r="UPI35" s="275"/>
      <c r="UPJ35" s="141"/>
      <c r="UPK35" s="141"/>
      <c r="UPL35" s="145"/>
      <c r="UPM35" s="275"/>
      <c r="UPN35" s="141"/>
      <c r="UPO35" s="141"/>
      <c r="UPP35" s="145"/>
      <c r="UPQ35" s="275"/>
      <c r="UPR35" s="141"/>
      <c r="UPS35" s="141"/>
      <c r="UPT35" s="145"/>
      <c r="UPU35" s="275"/>
      <c r="UPV35" s="141"/>
      <c r="UPW35" s="141"/>
      <c r="UPX35" s="145"/>
      <c r="UPY35" s="275"/>
      <c r="UPZ35" s="141"/>
      <c r="UQA35" s="141"/>
      <c r="UQB35" s="145"/>
      <c r="UQC35" s="275"/>
      <c r="UQD35" s="141"/>
      <c r="UQE35" s="141"/>
      <c r="UQF35" s="145"/>
      <c r="UQG35" s="275"/>
      <c r="UQH35" s="141"/>
      <c r="UQI35" s="141"/>
      <c r="UQJ35" s="145"/>
      <c r="UQK35" s="275"/>
      <c r="UQL35" s="141"/>
      <c r="UQM35" s="141"/>
      <c r="UQN35" s="145"/>
      <c r="UQO35" s="275"/>
      <c r="UQP35" s="141"/>
      <c r="UQQ35" s="141"/>
      <c r="UQR35" s="145"/>
      <c r="UQS35" s="275"/>
      <c r="UQT35" s="141"/>
      <c r="UQU35" s="141"/>
      <c r="UQV35" s="145"/>
      <c r="UQW35" s="275"/>
      <c r="UQX35" s="141"/>
      <c r="UQY35" s="141"/>
      <c r="UQZ35" s="145"/>
      <c r="URA35" s="275"/>
      <c r="URB35" s="141"/>
      <c r="URC35" s="141"/>
      <c r="URD35" s="145"/>
      <c r="URE35" s="275"/>
      <c r="URF35" s="141"/>
      <c r="URG35" s="141"/>
      <c r="URH35" s="145"/>
      <c r="URI35" s="275"/>
      <c r="URJ35" s="141"/>
      <c r="URK35" s="141"/>
      <c r="URL35" s="145"/>
      <c r="URM35" s="275"/>
      <c r="URN35" s="141"/>
      <c r="URO35" s="141"/>
      <c r="URP35" s="145"/>
      <c r="URQ35" s="275"/>
      <c r="URR35" s="141"/>
      <c r="URS35" s="141"/>
      <c r="URT35" s="145"/>
      <c r="URU35" s="275"/>
      <c r="URV35" s="141"/>
      <c r="URW35" s="141"/>
      <c r="URX35" s="145"/>
      <c r="URY35" s="275"/>
      <c r="URZ35" s="141"/>
      <c r="USA35" s="141"/>
      <c r="USB35" s="145"/>
      <c r="USC35" s="275"/>
      <c r="USD35" s="141"/>
      <c r="USE35" s="141"/>
      <c r="USF35" s="145"/>
      <c r="USG35" s="275"/>
      <c r="USH35" s="141"/>
      <c r="USI35" s="141"/>
      <c r="USJ35" s="145"/>
      <c r="USK35" s="275"/>
      <c r="USL35" s="141"/>
      <c r="USM35" s="141"/>
      <c r="USN35" s="145"/>
      <c r="USO35" s="275"/>
      <c r="USP35" s="141"/>
      <c r="USQ35" s="141"/>
      <c r="USR35" s="145"/>
      <c r="USS35" s="275"/>
      <c r="UST35" s="141"/>
      <c r="USU35" s="141"/>
      <c r="USV35" s="145"/>
      <c r="USW35" s="275"/>
      <c r="USX35" s="141"/>
      <c r="USY35" s="141"/>
      <c r="USZ35" s="145"/>
      <c r="UTA35" s="275"/>
      <c r="UTB35" s="141"/>
      <c r="UTC35" s="141"/>
      <c r="UTD35" s="145"/>
      <c r="UTE35" s="275"/>
      <c r="UTF35" s="141"/>
      <c r="UTG35" s="141"/>
      <c r="UTH35" s="145"/>
      <c r="UTI35" s="275"/>
      <c r="UTJ35" s="141"/>
      <c r="UTK35" s="141"/>
      <c r="UTL35" s="145"/>
      <c r="UTM35" s="275"/>
      <c r="UTN35" s="141"/>
      <c r="UTO35" s="141"/>
      <c r="UTP35" s="145"/>
      <c r="UTQ35" s="275"/>
      <c r="UTR35" s="141"/>
      <c r="UTS35" s="141"/>
      <c r="UTT35" s="145"/>
      <c r="UTU35" s="275"/>
      <c r="UTV35" s="141"/>
      <c r="UTW35" s="141"/>
      <c r="UTX35" s="145"/>
      <c r="UTY35" s="275"/>
      <c r="UTZ35" s="141"/>
      <c r="UUA35" s="141"/>
      <c r="UUB35" s="145"/>
      <c r="UUC35" s="275"/>
      <c r="UUD35" s="141"/>
      <c r="UUE35" s="141"/>
      <c r="UUF35" s="145"/>
      <c r="UUG35" s="275"/>
      <c r="UUH35" s="141"/>
      <c r="UUI35" s="141"/>
      <c r="UUJ35" s="145"/>
      <c r="UUK35" s="275"/>
      <c r="UUL35" s="141"/>
      <c r="UUM35" s="141"/>
      <c r="UUN35" s="145"/>
      <c r="UUO35" s="275"/>
      <c r="UUP35" s="141"/>
      <c r="UUQ35" s="141"/>
      <c r="UUR35" s="145"/>
      <c r="UUS35" s="275"/>
      <c r="UUT35" s="141"/>
      <c r="UUU35" s="141"/>
      <c r="UUV35" s="145"/>
      <c r="UUW35" s="275"/>
      <c r="UUX35" s="141"/>
      <c r="UUY35" s="141"/>
      <c r="UUZ35" s="145"/>
      <c r="UVA35" s="275"/>
      <c r="UVB35" s="141"/>
      <c r="UVC35" s="141"/>
      <c r="UVD35" s="145"/>
      <c r="UVE35" s="275"/>
      <c r="UVF35" s="141"/>
      <c r="UVG35" s="141"/>
      <c r="UVH35" s="145"/>
      <c r="UVI35" s="275"/>
      <c r="UVJ35" s="141"/>
      <c r="UVK35" s="141"/>
      <c r="UVL35" s="145"/>
      <c r="UVM35" s="275"/>
      <c r="UVN35" s="141"/>
      <c r="UVO35" s="141"/>
      <c r="UVP35" s="145"/>
      <c r="UVQ35" s="275"/>
      <c r="UVR35" s="141"/>
      <c r="UVS35" s="141"/>
      <c r="UVT35" s="145"/>
      <c r="UVU35" s="275"/>
      <c r="UVV35" s="141"/>
      <c r="UVW35" s="141"/>
      <c r="UVX35" s="145"/>
      <c r="UVY35" s="275"/>
      <c r="UVZ35" s="141"/>
      <c r="UWA35" s="141"/>
      <c r="UWB35" s="145"/>
      <c r="UWC35" s="275"/>
      <c r="UWD35" s="141"/>
      <c r="UWE35" s="141"/>
      <c r="UWF35" s="145"/>
      <c r="UWG35" s="275"/>
      <c r="UWH35" s="141"/>
      <c r="UWI35" s="141"/>
      <c r="UWJ35" s="145"/>
      <c r="UWK35" s="275"/>
      <c r="UWL35" s="141"/>
      <c r="UWM35" s="141"/>
      <c r="UWN35" s="145"/>
      <c r="UWO35" s="275"/>
      <c r="UWP35" s="141"/>
      <c r="UWQ35" s="141"/>
      <c r="UWR35" s="145"/>
      <c r="UWS35" s="275"/>
      <c r="UWT35" s="141"/>
      <c r="UWU35" s="141"/>
      <c r="UWV35" s="145"/>
      <c r="UWW35" s="275"/>
      <c r="UWX35" s="141"/>
      <c r="UWY35" s="141"/>
      <c r="UWZ35" s="145"/>
      <c r="UXA35" s="275"/>
      <c r="UXB35" s="141"/>
      <c r="UXC35" s="141"/>
      <c r="UXD35" s="145"/>
      <c r="UXE35" s="275"/>
      <c r="UXF35" s="141"/>
      <c r="UXG35" s="141"/>
      <c r="UXH35" s="145"/>
      <c r="UXI35" s="275"/>
      <c r="UXJ35" s="141"/>
      <c r="UXK35" s="141"/>
      <c r="UXL35" s="145"/>
      <c r="UXM35" s="275"/>
      <c r="UXN35" s="141"/>
      <c r="UXO35" s="141"/>
      <c r="UXP35" s="145"/>
      <c r="UXQ35" s="275"/>
      <c r="UXR35" s="141"/>
      <c r="UXS35" s="141"/>
      <c r="UXT35" s="145"/>
      <c r="UXU35" s="275"/>
      <c r="UXV35" s="141"/>
      <c r="UXW35" s="141"/>
      <c r="UXX35" s="145"/>
      <c r="UXY35" s="275"/>
      <c r="UXZ35" s="141"/>
      <c r="UYA35" s="141"/>
      <c r="UYB35" s="145"/>
      <c r="UYC35" s="275"/>
      <c r="UYD35" s="141"/>
      <c r="UYE35" s="141"/>
      <c r="UYF35" s="145"/>
      <c r="UYG35" s="275"/>
      <c r="UYH35" s="141"/>
      <c r="UYI35" s="141"/>
      <c r="UYJ35" s="145"/>
      <c r="UYK35" s="275"/>
      <c r="UYL35" s="141"/>
      <c r="UYM35" s="141"/>
      <c r="UYN35" s="145"/>
      <c r="UYO35" s="275"/>
      <c r="UYP35" s="141"/>
      <c r="UYQ35" s="141"/>
      <c r="UYR35" s="145"/>
      <c r="UYS35" s="275"/>
      <c r="UYT35" s="141"/>
      <c r="UYU35" s="141"/>
      <c r="UYV35" s="145"/>
      <c r="UYW35" s="275"/>
      <c r="UYX35" s="141"/>
      <c r="UYY35" s="141"/>
      <c r="UYZ35" s="145"/>
      <c r="UZA35" s="275"/>
      <c r="UZB35" s="141"/>
      <c r="UZC35" s="141"/>
      <c r="UZD35" s="145"/>
      <c r="UZE35" s="275"/>
      <c r="UZF35" s="141"/>
      <c r="UZG35" s="141"/>
      <c r="UZH35" s="145"/>
      <c r="UZI35" s="275"/>
      <c r="UZJ35" s="141"/>
      <c r="UZK35" s="141"/>
      <c r="UZL35" s="145"/>
      <c r="UZM35" s="275"/>
      <c r="UZN35" s="141"/>
      <c r="UZO35" s="141"/>
      <c r="UZP35" s="145"/>
      <c r="UZQ35" s="275"/>
      <c r="UZR35" s="141"/>
      <c r="UZS35" s="141"/>
      <c r="UZT35" s="145"/>
      <c r="UZU35" s="275"/>
      <c r="UZV35" s="141"/>
      <c r="UZW35" s="141"/>
      <c r="UZX35" s="145"/>
      <c r="UZY35" s="275"/>
      <c r="UZZ35" s="141"/>
      <c r="VAA35" s="141"/>
      <c r="VAB35" s="145"/>
      <c r="VAC35" s="275"/>
      <c r="VAD35" s="141"/>
      <c r="VAE35" s="141"/>
      <c r="VAF35" s="145"/>
      <c r="VAG35" s="275"/>
      <c r="VAH35" s="141"/>
      <c r="VAI35" s="141"/>
      <c r="VAJ35" s="145"/>
      <c r="VAK35" s="275"/>
      <c r="VAL35" s="141"/>
      <c r="VAM35" s="141"/>
      <c r="VAN35" s="145"/>
      <c r="VAO35" s="275"/>
      <c r="VAP35" s="141"/>
      <c r="VAQ35" s="141"/>
      <c r="VAR35" s="145"/>
      <c r="VAS35" s="275"/>
      <c r="VAT35" s="141"/>
      <c r="VAU35" s="141"/>
      <c r="VAV35" s="145"/>
      <c r="VAW35" s="275"/>
      <c r="VAX35" s="141"/>
      <c r="VAY35" s="141"/>
      <c r="VAZ35" s="145"/>
      <c r="VBA35" s="275"/>
      <c r="VBB35" s="141"/>
      <c r="VBC35" s="141"/>
      <c r="VBD35" s="145"/>
      <c r="VBE35" s="275"/>
      <c r="VBF35" s="141"/>
      <c r="VBG35" s="141"/>
      <c r="VBH35" s="145"/>
      <c r="VBI35" s="275"/>
      <c r="VBJ35" s="141"/>
      <c r="VBK35" s="141"/>
      <c r="VBL35" s="145"/>
      <c r="VBM35" s="275"/>
      <c r="VBN35" s="141"/>
      <c r="VBO35" s="141"/>
      <c r="VBP35" s="145"/>
      <c r="VBQ35" s="275"/>
      <c r="VBR35" s="141"/>
      <c r="VBS35" s="141"/>
      <c r="VBT35" s="145"/>
      <c r="VBU35" s="275"/>
      <c r="VBV35" s="141"/>
      <c r="VBW35" s="141"/>
      <c r="VBX35" s="145"/>
      <c r="VBY35" s="275"/>
      <c r="VBZ35" s="141"/>
      <c r="VCA35" s="141"/>
      <c r="VCB35" s="145"/>
      <c r="VCC35" s="275"/>
      <c r="VCD35" s="141"/>
      <c r="VCE35" s="141"/>
      <c r="VCF35" s="145"/>
      <c r="VCG35" s="275"/>
      <c r="VCH35" s="141"/>
      <c r="VCI35" s="141"/>
      <c r="VCJ35" s="145"/>
      <c r="VCK35" s="275"/>
      <c r="VCL35" s="141"/>
      <c r="VCM35" s="141"/>
      <c r="VCN35" s="145"/>
      <c r="VCO35" s="275"/>
      <c r="VCP35" s="141"/>
      <c r="VCQ35" s="141"/>
      <c r="VCR35" s="145"/>
      <c r="VCS35" s="275"/>
      <c r="VCT35" s="141"/>
      <c r="VCU35" s="141"/>
      <c r="VCV35" s="145"/>
      <c r="VCW35" s="275"/>
      <c r="VCX35" s="141"/>
      <c r="VCY35" s="141"/>
      <c r="VCZ35" s="145"/>
      <c r="VDA35" s="275"/>
      <c r="VDB35" s="141"/>
      <c r="VDC35" s="141"/>
      <c r="VDD35" s="145"/>
      <c r="VDE35" s="275"/>
      <c r="VDF35" s="141"/>
      <c r="VDG35" s="141"/>
      <c r="VDH35" s="145"/>
      <c r="VDI35" s="275"/>
      <c r="VDJ35" s="141"/>
      <c r="VDK35" s="141"/>
      <c r="VDL35" s="145"/>
      <c r="VDM35" s="275"/>
      <c r="VDN35" s="141"/>
      <c r="VDO35" s="141"/>
      <c r="VDP35" s="145"/>
      <c r="VDQ35" s="275"/>
      <c r="VDR35" s="141"/>
      <c r="VDS35" s="141"/>
      <c r="VDT35" s="145"/>
      <c r="VDU35" s="275"/>
      <c r="VDV35" s="141"/>
      <c r="VDW35" s="141"/>
      <c r="VDX35" s="145"/>
      <c r="VDY35" s="275"/>
      <c r="VDZ35" s="141"/>
      <c r="VEA35" s="141"/>
      <c r="VEB35" s="145"/>
      <c r="VEC35" s="275"/>
      <c r="VED35" s="141"/>
      <c r="VEE35" s="141"/>
      <c r="VEF35" s="145"/>
      <c r="VEG35" s="275"/>
      <c r="VEH35" s="141"/>
      <c r="VEI35" s="141"/>
      <c r="VEJ35" s="145"/>
      <c r="VEK35" s="275"/>
      <c r="VEL35" s="141"/>
      <c r="VEM35" s="141"/>
      <c r="VEN35" s="145"/>
      <c r="VEO35" s="275"/>
      <c r="VEP35" s="141"/>
      <c r="VEQ35" s="141"/>
      <c r="VER35" s="145"/>
      <c r="VES35" s="275"/>
      <c r="VET35" s="141"/>
      <c r="VEU35" s="141"/>
      <c r="VEV35" s="145"/>
      <c r="VEW35" s="275"/>
      <c r="VEX35" s="141"/>
      <c r="VEY35" s="141"/>
      <c r="VEZ35" s="145"/>
      <c r="VFA35" s="275"/>
      <c r="VFB35" s="141"/>
      <c r="VFC35" s="141"/>
      <c r="VFD35" s="145"/>
      <c r="VFE35" s="275"/>
      <c r="VFF35" s="141"/>
      <c r="VFG35" s="141"/>
      <c r="VFH35" s="145"/>
      <c r="VFI35" s="275"/>
      <c r="VFJ35" s="141"/>
      <c r="VFK35" s="141"/>
      <c r="VFL35" s="145"/>
      <c r="VFM35" s="275"/>
      <c r="VFN35" s="141"/>
      <c r="VFO35" s="141"/>
      <c r="VFP35" s="145"/>
      <c r="VFQ35" s="275"/>
      <c r="VFR35" s="141"/>
      <c r="VFS35" s="141"/>
      <c r="VFT35" s="145"/>
      <c r="VFU35" s="275"/>
      <c r="VFV35" s="141"/>
      <c r="VFW35" s="141"/>
      <c r="VFX35" s="145"/>
      <c r="VFY35" s="275"/>
      <c r="VFZ35" s="141"/>
      <c r="VGA35" s="141"/>
      <c r="VGB35" s="145"/>
      <c r="VGC35" s="275"/>
      <c r="VGD35" s="141"/>
      <c r="VGE35" s="141"/>
      <c r="VGF35" s="145"/>
      <c r="VGG35" s="275"/>
      <c r="VGH35" s="141"/>
      <c r="VGI35" s="141"/>
      <c r="VGJ35" s="145"/>
      <c r="VGK35" s="275"/>
      <c r="VGL35" s="141"/>
      <c r="VGM35" s="141"/>
      <c r="VGN35" s="145"/>
      <c r="VGO35" s="275"/>
      <c r="VGP35" s="141"/>
      <c r="VGQ35" s="141"/>
      <c r="VGR35" s="145"/>
      <c r="VGS35" s="275"/>
      <c r="VGT35" s="141"/>
      <c r="VGU35" s="141"/>
      <c r="VGV35" s="145"/>
      <c r="VGW35" s="275"/>
      <c r="VGX35" s="141"/>
      <c r="VGY35" s="141"/>
      <c r="VGZ35" s="145"/>
      <c r="VHA35" s="275"/>
      <c r="VHB35" s="141"/>
      <c r="VHC35" s="141"/>
      <c r="VHD35" s="145"/>
      <c r="VHE35" s="275"/>
      <c r="VHF35" s="141"/>
      <c r="VHG35" s="141"/>
      <c r="VHH35" s="145"/>
      <c r="VHI35" s="275"/>
      <c r="VHJ35" s="141"/>
      <c r="VHK35" s="141"/>
      <c r="VHL35" s="145"/>
      <c r="VHM35" s="275"/>
      <c r="VHN35" s="141"/>
      <c r="VHO35" s="141"/>
      <c r="VHP35" s="145"/>
      <c r="VHQ35" s="275"/>
      <c r="VHR35" s="141"/>
      <c r="VHS35" s="141"/>
      <c r="VHT35" s="145"/>
      <c r="VHU35" s="275"/>
      <c r="VHV35" s="141"/>
      <c r="VHW35" s="141"/>
      <c r="VHX35" s="145"/>
      <c r="VHY35" s="275"/>
      <c r="VHZ35" s="141"/>
      <c r="VIA35" s="141"/>
      <c r="VIB35" s="145"/>
      <c r="VIC35" s="275"/>
      <c r="VID35" s="141"/>
      <c r="VIE35" s="141"/>
      <c r="VIF35" s="145"/>
      <c r="VIG35" s="275"/>
      <c r="VIH35" s="141"/>
      <c r="VII35" s="141"/>
      <c r="VIJ35" s="145"/>
      <c r="VIK35" s="275"/>
      <c r="VIL35" s="141"/>
      <c r="VIM35" s="141"/>
      <c r="VIN35" s="145"/>
      <c r="VIO35" s="275"/>
      <c r="VIP35" s="141"/>
      <c r="VIQ35" s="141"/>
      <c r="VIR35" s="145"/>
      <c r="VIS35" s="275"/>
      <c r="VIT35" s="141"/>
      <c r="VIU35" s="141"/>
      <c r="VIV35" s="145"/>
      <c r="VIW35" s="275"/>
      <c r="VIX35" s="141"/>
      <c r="VIY35" s="141"/>
      <c r="VIZ35" s="145"/>
      <c r="VJA35" s="275"/>
      <c r="VJB35" s="141"/>
      <c r="VJC35" s="141"/>
      <c r="VJD35" s="145"/>
      <c r="VJE35" s="275"/>
      <c r="VJF35" s="141"/>
      <c r="VJG35" s="141"/>
      <c r="VJH35" s="145"/>
      <c r="VJI35" s="275"/>
      <c r="VJJ35" s="141"/>
      <c r="VJK35" s="141"/>
      <c r="VJL35" s="145"/>
      <c r="VJM35" s="275"/>
      <c r="VJN35" s="141"/>
      <c r="VJO35" s="141"/>
      <c r="VJP35" s="145"/>
      <c r="VJQ35" s="275"/>
      <c r="VJR35" s="141"/>
      <c r="VJS35" s="141"/>
      <c r="VJT35" s="145"/>
      <c r="VJU35" s="275"/>
      <c r="VJV35" s="141"/>
      <c r="VJW35" s="141"/>
      <c r="VJX35" s="145"/>
      <c r="VJY35" s="275"/>
      <c r="VJZ35" s="141"/>
      <c r="VKA35" s="141"/>
      <c r="VKB35" s="145"/>
      <c r="VKC35" s="275"/>
      <c r="VKD35" s="141"/>
      <c r="VKE35" s="141"/>
      <c r="VKF35" s="145"/>
      <c r="VKG35" s="275"/>
      <c r="VKH35" s="141"/>
      <c r="VKI35" s="141"/>
      <c r="VKJ35" s="145"/>
      <c r="VKK35" s="275"/>
      <c r="VKL35" s="141"/>
      <c r="VKM35" s="141"/>
      <c r="VKN35" s="145"/>
      <c r="VKO35" s="275"/>
      <c r="VKP35" s="141"/>
      <c r="VKQ35" s="141"/>
      <c r="VKR35" s="145"/>
      <c r="VKS35" s="275"/>
      <c r="VKT35" s="141"/>
      <c r="VKU35" s="141"/>
      <c r="VKV35" s="145"/>
      <c r="VKW35" s="275"/>
      <c r="VKX35" s="141"/>
      <c r="VKY35" s="141"/>
      <c r="VKZ35" s="145"/>
      <c r="VLA35" s="275"/>
      <c r="VLB35" s="141"/>
      <c r="VLC35" s="141"/>
      <c r="VLD35" s="145"/>
      <c r="VLE35" s="275"/>
      <c r="VLF35" s="141"/>
      <c r="VLG35" s="141"/>
      <c r="VLH35" s="145"/>
      <c r="VLI35" s="275"/>
      <c r="VLJ35" s="141"/>
      <c r="VLK35" s="141"/>
      <c r="VLL35" s="145"/>
      <c r="VLM35" s="275"/>
      <c r="VLN35" s="141"/>
      <c r="VLO35" s="141"/>
      <c r="VLP35" s="145"/>
      <c r="VLQ35" s="275"/>
      <c r="VLR35" s="141"/>
      <c r="VLS35" s="141"/>
      <c r="VLT35" s="145"/>
      <c r="VLU35" s="275"/>
      <c r="VLV35" s="141"/>
      <c r="VLW35" s="141"/>
      <c r="VLX35" s="145"/>
      <c r="VLY35" s="275"/>
      <c r="VLZ35" s="141"/>
      <c r="VMA35" s="141"/>
      <c r="VMB35" s="145"/>
      <c r="VMC35" s="275"/>
      <c r="VMD35" s="141"/>
      <c r="VME35" s="141"/>
      <c r="VMF35" s="145"/>
      <c r="VMG35" s="275"/>
      <c r="VMH35" s="141"/>
      <c r="VMI35" s="141"/>
      <c r="VMJ35" s="145"/>
      <c r="VMK35" s="275"/>
      <c r="VML35" s="141"/>
      <c r="VMM35" s="141"/>
      <c r="VMN35" s="145"/>
      <c r="VMO35" s="275"/>
      <c r="VMP35" s="141"/>
      <c r="VMQ35" s="141"/>
      <c r="VMR35" s="145"/>
      <c r="VMS35" s="275"/>
      <c r="VMT35" s="141"/>
      <c r="VMU35" s="141"/>
      <c r="VMV35" s="145"/>
      <c r="VMW35" s="275"/>
      <c r="VMX35" s="141"/>
      <c r="VMY35" s="141"/>
      <c r="VMZ35" s="145"/>
      <c r="VNA35" s="275"/>
      <c r="VNB35" s="141"/>
      <c r="VNC35" s="141"/>
      <c r="VND35" s="145"/>
      <c r="VNE35" s="275"/>
      <c r="VNF35" s="141"/>
      <c r="VNG35" s="141"/>
      <c r="VNH35" s="145"/>
      <c r="VNI35" s="275"/>
      <c r="VNJ35" s="141"/>
      <c r="VNK35" s="141"/>
      <c r="VNL35" s="145"/>
      <c r="VNM35" s="275"/>
      <c r="VNN35" s="141"/>
      <c r="VNO35" s="141"/>
      <c r="VNP35" s="145"/>
      <c r="VNQ35" s="275"/>
      <c r="VNR35" s="141"/>
      <c r="VNS35" s="141"/>
      <c r="VNT35" s="145"/>
      <c r="VNU35" s="275"/>
      <c r="VNV35" s="141"/>
      <c r="VNW35" s="141"/>
      <c r="VNX35" s="145"/>
      <c r="VNY35" s="275"/>
      <c r="VNZ35" s="141"/>
      <c r="VOA35" s="141"/>
      <c r="VOB35" s="145"/>
      <c r="VOC35" s="275"/>
      <c r="VOD35" s="141"/>
      <c r="VOE35" s="141"/>
      <c r="VOF35" s="145"/>
      <c r="VOG35" s="275"/>
      <c r="VOH35" s="141"/>
      <c r="VOI35" s="141"/>
      <c r="VOJ35" s="145"/>
      <c r="VOK35" s="275"/>
      <c r="VOL35" s="141"/>
      <c r="VOM35" s="141"/>
      <c r="VON35" s="145"/>
      <c r="VOO35" s="275"/>
      <c r="VOP35" s="141"/>
      <c r="VOQ35" s="141"/>
      <c r="VOR35" s="145"/>
      <c r="VOS35" s="275"/>
      <c r="VOT35" s="141"/>
      <c r="VOU35" s="141"/>
      <c r="VOV35" s="145"/>
      <c r="VOW35" s="275"/>
      <c r="VOX35" s="141"/>
      <c r="VOY35" s="141"/>
      <c r="VOZ35" s="145"/>
      <c r="VPA35" s="275"/>
      <c r="VPB35" s="141"/>
      <c r="VPC35" s="141"/>
      <c r="VPD35" s="145"/>
      <c r="VPE35" s="275"/>
      <c r="VPF35" s="141"/>
      <c r="VPG35" s="141"/>
      <c r="VPH35" s="145"/>
      <c r="VPI35" s="275"/>
      <c r="VPJ35" s="141"/>
      <c r="VPK35" s="141"/>
      <c r="VPL35" s="145"/>
      <c r="VPM35" s="275"/>
      <c r="VPN35" s="141"/>
      <c r="VPO35" s="141"/>
      <c r="VPP35" s="145"/>
      <c r="VPQ35" s="275"/>
      <c r="VPR35" s="141"/>
      <c r="VPS35" s="141"/>
      <c r="VPT35" s="145"/>
      <c r="VPU35" s="275"/>
      <c r="VPV35" s="141"/>
      <c r="VPW35" s="141"/>
      <c r="VPX35" s="145"/>
      <c r="VPY35" s="275"/>
      <c r="VPZ35" s="141"/>
      <c r="VQA35" s="141"/>
      <c r="VQB35" s="145"/>
      <c r="VQC35" s="275"/>
      <c r="VQD35" s="141"/>
      <c r="VQE35" s="141"/>
      <c r="VQF35" s="145"/>
      <c r="VQG35" s="275"/>
      <c r="VQH35" s="141"/>
      <c r="VQI35" s="141"/>
      <c r="VQJ35" s="145"/>
      <c r="VQK35" s="275"/>
      <c r="VQL35" s="141"/>
      <c r="VQM35" s="141"/>
      <c r="VQN35" s="145"/>
      <c r="VQO35" s="275"/>
      <c r="VQP35" s="141"/>
      <c r="VQQ35" s="141"/>
      <c r="VQR35" s="145"/>
      <c r="VQS35" s="275"/>
      <c r="VQT35" s="141"/>
      <c r="VQU35" s="141"/>
      <c r="VQV35" s="145"/>
      <c r="VQW35" s="275"/>
      <c r="VQX35" s="141"/>
      <c r="VQY35" s="141"/>
      <c r="VQZ35" s="145"/>
      <c r="VRA35" s="275"/>
      <c r="VRB35" s="141"/>
      <c r="VRC35" s="141"/>
      <c r="VRD35" s="145"/>
      <c r="VRE35" s="275"/>
      <c r="VRF35" s="141"/>
      <c r="VRG35" s="141"/>
      <c r="VRH35" s="145"/>
      <c r="VRI35" s="275"/>
      <c r="VRJ35" s="141"/>
      <c r="VRK35" s="141"/>
      <c r="VRL35" s="145"/>
      <c r="VRM35" s="275"/>
      <c r="VRN35" s="141"/>
      <c r="VRO35" s="141"/>
      <c r="VRP35" s="145"/>
      <c r="VRQ35" s="275"/>
      <c r="VRR35" s="141"/>
      <c r="VRS35" s="141"/>
      <c r="VRT35" s="145"/>
      <c r="VRU35" s="275"/>
      <c r="VRV35" s="141"/>
      <c r="VRW35" s="141"/>
      <c r="VRX35" s="145"/>
      <c r="VRY35" s="275"/>
      <c r="VRZ35" s="141"/>
      <c r="VSA35" s="141"/>
      <c r="VSB35" s="145"/>
      <c r="VSC35" s="275"/>
      <c r="VSD35" s="141"/>
      <c r="VSE35" s="141"/>
      <c r="VSF35" s="145"/>
      <c r="VSG35" s="275"/>
      <c r="VSH35" s="141"/>
      <c r="VSI35" s="141"/>
      <c r="VSJ35" s="145"/>
      <c r="VSK35" s="275"/>
      <c r="VSL35" s="141"/>
      <c r="VSM35" s="141"/>
      <c r="VSN35" s="145"/>
      <c r="VSO35" s="275"/>
      <c r="VSP35" s="141"/>
      <c r="VSQ35" s="141"/>
      <c r="VSR35" s="145"/>
      <c r="VSS35" s="275"/>
      <c r="VST35" s="141"/>
      <c r="VSU35" s="141"/>
      <c r="VSV35" s="145"/>
      <c r="VSW35" s="275"/>
      <c r="VSX35" s="141"/>
      <c r="VSY35" s="141"/>
      <c r="VSZ35" s="145"/>
      <c r="VTA35" s="275"/>
      <c r="VTB35" s="141"/>
      <c r="VTC35" s="141"/>
      <c r="VTD35" s="145"/>
      <c r="VTE35" s="275"/>
      <c r="VTF35" s="141"/>
      <c r="VTG35" s="141"/>
      <c r="VTH35" s="145"/>
      <c r="VTI35" s="275"/>
      <c r="VTJ35" s="141"/>
      <c r="VTK35" s="141"/>
      <c r="VTL35" s="145"/>
      <c r="VTM35" s="275"/>
      <c r="VTN35" s="141"/>
      <c r="VTO35" s="141"/>
      <c r="VTP35" s="145"/>
      <c r="VTQ35" s="275"/>
      <c r="VTR35" s="141"/>
      <c r="VTS35" s="141"/>
      <c r="VTT35" s="145"/>
      <c r="VTU35" s="275"/>
      <c r="VTV35" s="141"/>
      <c r="VTW35" s="141"/>
      <c r="VTX35" s="145"/>
      <c r="VTY35" s="275"/>
      <c r="VTZ35" s="141"/>
      <c r="VUA35" s="141"/>
      <c r="VUB35" s="145"/>
      <c r="VUC35" s="275"/>
      <c r="VUD35" s="141"/>
      <c r="VUE35" s="141"/>
      <c r="VUF35" s="145"/>
      <c r="VUG35" s="275"/>
      <c r="VUH35" s="141"/>
      <c r="VUI35" s="141"/>
      <c r="VUJ35" s="145"/>
      <c r="VUK35" s="275"/>
      <c r="VUL35" s="141"/>
      <c r="VUM35" s="141"/>
      <c r="VUN35" s="145"/>
      <c r="VUO35" s="275"/>
      <c r="VUP35" s="141"/>
      <c r="VUQ35" s="141"/>
      <c r="VUR35" s="145"/>
      <c r="VUS35" s="275"/>
      <c r="VUT35" s="141"/>
      <c r="VUU35" s="141"/>
      <c r="VUV35" s="145"/>
      <c r="VUW35" s="275"/>
      <c r="VUX35" s="141"/>
      <c r="VUY35" s="141"/>
      <c r="VUZ35" s="145"/>
      <c r="VVA35" s="275"/>
      <c r="VVB35" s="141"/>
      <c r="VVC35" s="141"/>
      <c r="VVD35" s="145"/>
      <c r="VVE35" s="275"/>
      <c r="VVF35" s="141"/>
      <c r="VVG35" s="141"/>
      <c r="VVH35" s="145"/>
      <c r="VVI35" s="275"/>
      <c r="VVJ35" s="141"/>
      <c r="VVK35" s="141"/>
      <c r="VVL35" s="145"/>
      <c r="VVM35" s="275"/>
      <c r="VVN35" s="141"/>
      <c r="VVO35" s="141"/>
      <c r="VVP35" s="145"/>
      <c r="VVQ35" s="275"/>
      <c r="VVR35" s="141"/>
      <c r="VVS35" s="141"/>
      <c r="VVT35" s="145"/>
      <c r="VVU35" s="275"/>
      <c r="VVV35" s="141"/>
      <c r="VVW35" s="141"/>
      <c r="VVX35" s="145"/>
      <c r="VVY35" s="275"/>
      <c r="VVZ35" s="141"/>
      <c r="VWA35" s="141"/>
      <c r="VWB35" s="145"/>
      <c r="VWC35" s="275"/>
      <c r="VWD35" s="141"/>
      <c r="VWE35" s="141"/>
      <c r="VWF35" s="145"/>
      <c r="VWG35" s="275"/>
      <c r="VWH35" s="141"/>
      <c r="VWI35" s="141"/>
      <c r="VWJ35" s="145"/>
      <c r="VWK35" s="275"/>
      <c r="VWL35" s="141"/>
      <c r="VWM35" s="141"/>
      <c r="VWN35" s="145"/>
      <c r="VWO35" s="275"/>
      <c r="VWP35" s="141"/>
      <c r="VWQ35" s="141"/>
      <c r="VWR35" s="145"/>
      <c r="VWS35" s="275"/>
      <c r="VWT35" s="141"/>
      <c r="VWU35" s="141"/>
      <c r="VWV35" s="145"/>
      <c r="VWW35" s="275"/>
      <c r="VWX35" s="141"/>
      <c r="VWY35" s="141"/>
      <c r="VWZ35" s="145"/>
      <c r="VXA35" s="275"/>
      <c r="VXB35" s="141"/>
      <c r="VXC35" s="141"/>
      <c r="VXD35" s="145"/>
      <c r="VXE35" s="275"/>
      <c r="VXF35" s="141"/>
      <c r="VXG35" s="141"/>
      <c r="VXH35" s="145"/>
      <c r="VXI35" s="275"/>
      <c r="VXJ35" s="141"/>
      <c r="VXK35" s="141"/>
      <c r="VXL35" s="145"/>
      <c r="VXM35" s="275"/>
      <c r="VXN35" s="141"/>
      <c r="VXO35" s="141"/>
      <c r="VXP35" s="145"/>
      <c r="VXQ35" s="275"/>
      <c r="VXR35" s="141"/>
      <c r="VXS35" s="141"/>
      <c r="VXT35" s="145"/>
      <c r="VXU35" s="275"/>
      <c r="VXV35" s="141"/>
      <c r="VXW35" s="141"/>
      <c r="VXX35" s="145"/>
      <c r="VXY35" s="275"/>
      <c r="VXZ35" s="141"/>
      <c r="VYA35" s="141"/>
      <c r="VYB35" s="145"/>
      <c r="VYC35" s="275"/>
      <c r="VYD35" s="141"/>
      <c r="VYE35" s="141"/>
      <c r="VYF35" s="145"/>
      <c r="VYG35" s="275"/>
      <c r="VYH35" s="141"/>
      <c r="VYI35" s="141"/>
      <c r="VYJ35" s="145"/>
      <c r="VYK35" s="275"/>
      <c r="VYL35" s="141"/>
      <c r="VYM35" s="141"/>
      <c r="VYN35" s="145"/>
      <c r="VYO35" s="275"/>
      <c r="VYP35" s="141"/>
      <c r="VYQ35" s="141"/>
      <c r="VYR35" s="145"/>
      <c r="VYS35" s="275"/>
      <c r="VYT35" s="141"/>
      <c r="VYU35" s="141"/>
      <c r="VYV35" s="145"/>
      <c r="VYW35" s="275"/>
      <c r="VYX35" s="141"/>
      <c r="VYY35" s="141"/>
      <c r="VYZ35" s="145"/>
      <c r="VZA35" s="275"/>
      <c r="VZB35" s="141"/>
      <c r="VZC35" s="141"/>
      <c r="VZD35" s="145"/>
      <c r="VZE35" s="275"/>
      <c r="VZF35" s="141"/>
      <c r="VZG35" s="141"/>
      <c r="VZH35" s="145"/>
      <c r="VZI35" s="275"/>
      <c r="VZJ35" s="141"/>
      <c r="VZK35" s="141"/>
      <c r="VZL35" s="145"/>
      <c r="VZM35" s="275"/>
      <c r="VZN35" s="141"/>
      <c r="VZO35" s="141"/>
      <c r="VZP35" s="145"/>
      <c r="VZQ35" s="275"/>
      <c r="VZR35" s="141"/>
      <c r="VZS35" s="141"/>
      <c r="VZT35" s="145"/>
      <c r="VZU35" s="275"/>
      <c r="VZV35" s="141"/>
      <c r="VZW35" s="141"/>
      <c r="VZX35" s="145"/>
      <c r="VZY35" s="275"/>
      <c r="VZZ35" s="141"/>
      <c r="WAA35" s="141"/>
      <c r="WAB35" s="145"/>
      <c r="WAC35" s="275"/>
      <c r="WAD35" s="141"/>
      <c r="WAE35" s="141"/>
      <c r="WAF35" s="145"/>
      <c r="WAG35" s="275"/>
      <c r="WAH35" s="141"/>
      <c r="WAI35" s="141"/>
      <c r="WAJ35" s="145"/>
      <c r="WAK35" s="275"/>
      <c r="WAL35" s="141"/>
      <c r="WAM35" s="141"/>
      <c r="WAN35" s="145"/>
      <c r="WAO35" s="275"/>
      <c r="WAP35" s="141"/>
      <c r="WAQ35" s="141"/>
      <c r="WAR35" s="145"/>
      <c r="WAS35" s="275"/>
      <c r="WAT35" s="141"/>
      <c r="WAU35" s="141"/>
      <c r="WAV35" s="145"/>
      <c r="WAW35" s="275"/>
      <c r="WAX35" s="141"/>
      <c r="WAY35" s="141"/>
      <c r="WAZ35" s="145"/>
      <c r="WBA35" s="275"/>
      <c r="WBB35" s="141"/>
      <c r="WBC35" s="141"/>
      <c r="WBD35" s="145"/>
      <c r="WBE35" s="275"/>
      <c r="WBF35" s="141"/>
      <c r="WBG35" s="141"/>
      <c r="WBH35" s="145"/>
      <c r="WBI35" s="275"/>
      <c r="WBJ35" s="141"/>
      <c r="WBK35" s="141"/>
      <c r="WBL35" s="145"/>
      <c r="WBM35" s="275"/>
      <c r="WBN35" s="141"/>
      <c r="WBO35" s="141"/>
      <c r="WBP35" s="145"/>
      <c r="WBQ35" s="275"/>
      <c r="WBR35" s="141"/>
      <c r="WBS35" s="141"/>
      <c r="WBT35" s="145"/>
      <c r="WBU35" s="275"/>
      <c r="WBV35" s="141"/>
      <c r="WBW35" s="141"/>
      <c r="WBX35" s="145"/>
      <c r="WBY35" s="275"/>
      <c r="WBZ35" s="141"/>
      <c r="WCA35" s="141"/>
      <c r="WCB35" s="145"/>
      <c r="WCC35" s="275"/>
      <c r="WCD35" s="141"/>
      <c r="WCE35" s="141"/>
      <c r="WCF35" s="145"/>
      <c r="WCG35" s="275"/>
      <c r="WCH35" s="141"/>
      <c r="WCI35" s="141"/>
      <c r="WCJ35" s="145"/>
      <c r="WCK35" s="275"/>
      <c r="WCL35" s="141"/>
      <c r="WCM35" s="141"/>
      <c r="WCN35" s="145"/>
      <c r="WCO35" s="275"/>
      <c r="WCP35" s="141"/>
      <c r="WCQ35" s="141"/>
      <c r="WCR35" s="145"/>
      <c r="WCS35" s="275"/>
      <c r="WCT35" s="141"/>
      <c r="WCU35" s="141"/>
      <c r="WCV35" s="145"/>
      <c r="WCW35" s="275"/>
      <c r="WCX35" s="141"/>
      <c r="WCY35" s="141"/>
      <c r="WCZ35" s="145"/>
      <c r="WDA35" s="275"/>
      <c r="WDB35" s="141"/>
      <c r="WDC35" s="141"/>
      <c r="WDD35" s="145"/>
      <c r="WDE35" s="275"/>
      <c r="WDF35" s="141"/>
      <c r="WDG35" s="141"/>
      <c r="WDH35" s="145"/>
      <c r="WDI35" s="275"/>
      <c r="WDJ35" s="141"/>
      <c r="WDK35" s="141"/>
      <c r="WDL35" s="145"/>
      <c r="WDM35" s="275"/>
      <c r="WDN35" s="141"/>
      <c r="WDO35" s="141"/>
      <c r="WDP35" s="145"/>
      <c r="WDQ35" s="275"/>
      <c r="WDR35" s="141"/>
      <c r="WDS35" s="141"/>
      <c r="WDT35" s="145"/>
      <c r="WDU35" s="275"/>
      <c r="WDV35" s="141"/>
      <c r="WDW35" s="141"/>
      <c r="WDX35" s="145"/>
      <c r="WDY35" s="275"/>
      <c r="WDZ35" s="141"/>
      <c r="WEA35" s="141"/>
      <c r="WEB35" s="145"/>
      <c r="WEC35" s="275"/>
      <c r="WED35" s="141"/>
      <c r="WEE35" s="141"/>
      <c r="WEF35" s="145"/>
      <c r="WEG35" s="275"/>
      <c r="WEH35" s="141"/>
      <c r="WEI35" s="141"/>
      <c r="WEJ35" s="145"/>
      <c r="WEK35" s="275"/>
      <c r="WEL35" s="141"/>
      <c r="WEM35" s="141"/>
      <c r="WEN35" s="145"/>
      <c r="WEO35" s="275"/>
      <c r="WEP35" s="141"/>
      <c r="WEQ35" s="141"/>
      <c r="WER35" s="145"/>
      <c r="WES35" s="275"/>
      <c r="WET35" s="141"/>
      <c r="WEU35" s="141"/>
      <c r="WEV35" s="145"/>
      <c r="WEW35" s="275"/>
      <c r="WEX35" s="141"/>
      <c r="WEY35" s="141"/>
      <c r="WEZ35" s="145"/>
      <c r="WFA35" s="275"/>
      <c r="WFB35" s="141"/>
      <c r="WFC35" s="141"/>
      <c r="WFD35" s="145"/>
      <c r="WFE35" s="275"/>
      <c r="WFF35" s="141"/>
      <c r="WFG35" s="141"/>
      <c r="WFH35" s="145"/>
      <c r="WFI35" s="275"/>
      <c r="WFJ35" s="141"/>
      <c r="WFK35" s="141"/>
      <c r="WFL35" s="145"/>
      <c r="WFM35" s="275"/>
      <c r="WFN35" s="141"/>
      <c r="WFO35" s="141"/>
      <c r="WFP35" s="145"/>
      <c r="WFQ35" s="275"/>
      <c r="WFR35" s="141"/>
      <c r="WFS35" s="141"/>
      <c r="WFT35" s="145"/>
      <c r="WFU35" s="275"/>
      <c r="WFV35" s="141"/>
      <c r="WFW35" s="141"/>
      <c r="WFX35" s="145"/>
      <c r="WFY35" s="275"/>
      <c r="WFZ35" s="141"/>
      <c r="WGA35" s="141"/>
      <c r="WGB35" s="145"/>
      <c r="WGC35" s="275"/>
      <c r="WGD35" s="141"/>
      <c r="WGE35" s="141"/>
      <c r="WGF35" s="145"/>
      <c r="WGG35" s="275"/>
      <c r="WGH35" s="141"/>
      <c r="WGI35" s="141"/>
      <c r="WGJ35" s="145"/>
      <c r="WGK35" s="275"/>
      <c r="WGL35" s="141"/>
      <c r="WGM35" s="141"/>
      <c r="WGN35" s="145"/>
      <c r="WGO35" s="275"/>
      <c r="WGP35" s="141"/>
      <c r="WGQ35" s="141"/>
      <c r="WGR35" s="145"/>
      <c r="WGS35" s="275"/>
      <c r="WGT35" s="141"/>
      <c r="WGU35" s="141"/>
      <c r="WGV35" s="145"/>
      <c r="WGW35" s="275"/>
      <c r="WGX35" s="141"/>
      <c r="WGY35" s="141"/>
      <c r="WGZ35" s="145"/>
      <c r="WHA35" s="275"/>
      <c r="WHB35" s="141"/>
      <c r="WHC35" s="141"/>
      <c r="WHD35" s="145"/>
      <c r="WHE35" s="275"/>
      <c r="WHF35" s="141"/>
      <c r="WHG35" s="141"/>
      <c r="WHH35" s="145"/>
      <c r="WHI35" s="275"/>
      <c r="WHJ35" s="141"/>
      <c r="WHK35" s="141"/>
      <c r="WHL35" s="145"/>
      <c r="WHM35" s="275"/>
      <c r="WHN35" s="141"/>
      <c r="WHO35" s="141"/>
      <c r="WHP35" s="145"/>
      <c r="WHQ35" s="275"/>
      <c r="WHR35" s="141"/>
      <c r="WHS35" s="141"/>
      <c r="WHT35" s="145"/>
      <c r="WHU35" s="275"/>
      <c r="WHV35" s="141"/>
      <c r="WHW35" s="141"/>
      <c r="WHX35" s="145"/>
      <c r="WHY35" s="275"/>
      <c r="WHZ35" s="141"/>
      <c r="WIA35" s="141"/>
      <c r="WIB35" s="145"/>
      <c r="WIC35" s="275"/>
      <c r="WID35" s="141"/>
      <c r="WIE35" s="141"/>
      <c r="WIF35" s="145"/>
      <c r="WIG35" s="275"/>
      <c r="WIH35" s="141"/>
      <c r="WII35" s="141"/>
      <c r="WIJ35" s="145"/>
      <c r="WIK35" s="275"/>
      <c r="WIL35" s="141"/>
      <c r="WIM35" s="141"/>
      <c r="WIN35" s="145"/>
      <c r="WIO35" s="275"/>
      <c r="WIP35" s="141"/>
      <c r="WIQ35" s="141"/>
      <c r="WIR35" s="145"/>
      <c r="WIS35" s="275"/>
      <c r="WIT35" s="141"/>
      <c r="WIU35" s="141"/>
      <c r="WIV35" s="145"/>
      <c r="WIW35" s="275"/>
      <c r="WIX35" s="141"/>
      <c r="WIY35" s="141"/>
      <c r="WIZ35" s="145"/>
      <c r="WJA35" s="275"/>
      <c r="WJB35" s="141"/>
      <c r="WJC35" s="141"/>
      <c r="WJD35" s="145"/>
      <c r="WJE35" s="275"/>
      <c r="WJF35" s="141"/>
      <c r="WJG35" s="141"/>
      <c r="WJH35" s="145"/>
      <c r="WJI35" s="275"/>
      <c r="WJJ35" s="141"/>
      <c r="WJK35" s="141"/>
      <c r="WJL35" s="145"/>
      <c r="WJM35" s="275"/>
      <c r="WJN35" s="141"/>
      <c r="WJO35" s="141"/>
      <c r="WJP35" s="145"/>
      <c r="WJQ35" s="275"/>
      <c r="WJR35" s="141"/>
      <c r="WJS35" s="141"/>
      <c r="WJT35" s="145"/>
      <c r="WJU35" s="275"/>
      <c r="WJV35" s="141"/>
      <c r="WJW35" s="141"/>
      <c r="WJX35" s="145"/>
      <c r="WJY35" s="275"/>
      <c r="WJZ35" s="141"/>
      <c r="WKA35" s="141"/>
      <c r="WKB35" s="145"/>
      <c r="WKC35" s="275"/>
      <c r="WKD35" s="141"/>
      <c r="WKE35" s="141"/>
      <c r="WKF35" s="145"/>
      <c r="WKG35" s="275"/>
      <c r="WKH35" s="141"/>
      <c r="WKI35" s="141"/>
      <c r="WKJ35" s="145"/>
      <c r="WKK35" s="275"/>
      <c r="WKL35" s="141"/>
      <c r="WKM35" s="141"/>
      <c r="WKN35" s="145"/>
      <c r="WKO35" s="275"/>
      <c r="WKP35" s="141"/>
      <c r="WKQ35" s="141"/>
      <c r="WKR35" s="145"/>
      <c r="WKS35" s="275"/>
      <c r="WKT35" s="141"/>
      <c r="WKU35" s="141"/>
      <c r="WKV35" s="145"/>
      <c r="WKW35" s="275"/>
      <c r="WKX35" s="141"/>
      <c r="WKY35" s="141"/>
      <c r="WKZ35" s="145"/>
      <c r="WLA35" s="275"/>
      <c r="WLB35" s="141"/>
      <c r="WLC35" s="141"/>
      <c r="WLD35" s="145"/>
      <c r="WLE35" s="275"/>
      <c r="WLF35" s="141"/>
      <c r="WLG35" s="141"/>
      <c r="WLH35" s="145"/>
      <c r="WLI35" s="275"/>
      <c r="WLJ35" s="141"/>
      <c r="WLK35" s="141"/>
      <c r="WLL35" s="145"/>
      <c r="WLM35" s="275"/>
      <c r="WLN35" s="141"/>
      <c r="WLO35" s="141"/>
      <c r="WLP35" s="145"/>
      <c r="WLQ35" s="275"/>
      <c r="WLR35" s="141"/>
      <c r="WLS35" s="141"/>
      <c r="WLT35" s="145"/>
      <c r="WLU35" s="275"/>
      <c r="WLV35" s="141"/>
      <c r="WLW35" s="141"/>
      <c r="WLX35" s="145"/>
      <c r="WLY35" s="275"/>
      <c r="WLZ35" s="141"/>
      <c r="WMA35" s="141"/>
      <c r="WMB35" s="145"/>
      <c r="WMC35" s="275"/>
      <c r="WMD35" s="141"/>
      <c r="WME35" s="141"/>
      <c r="WMF35" s="145"/>
      <c r="WMG35" s="275"/>
      <c r="WMH35" s="141"/>
      <c r="WMI35" s="141"/>
      <c r="WMJ35" s="145"/>
      <c r="WMK35" s="275"/>
      <c r="WML35" s="141"/>
      <c r="WMM35" s="141"/>
      <c r="WMN35" s="145"/>
      <c r="WMO35" s="275"/>
      <c r="WMP35" s="141"/>
      <c r="WMQ35" s="141"/>
      <c r="WMR35" s="145"/>
      <c r="WMS35" s="275"/>
      <c r="WMT35" s="141"/>
      <c r="WMU35" s="141"/>
      <c r="WMV35" s="145"/>
      <c r="WMW35" s="275"/>
      <c r="WMX35" s="141"/>
      <c r="WMY35" s="141"/>
      <c r="WMZ35" s="145"/>
      <c r="WNA35" s="275"/>
      <c r="WNB35" s="141"/>
      <c r="WNC35" s="141"/>
      <c r="WND35" s="145"/>
      <c r="WNE35" s="275"/>
      <c r="WNF35" s="141"/>
      <c r="WNG35" s="141"/>
      <c r="WNH35" s="145"/>
      <c r="WNI35" s="275"/>
      <c r="WNJ35" s="141"/>
      <c r="WNK35" s="141"/>
      <c r="WNL35" s="145"/>
      <c r="WNM35" s="275"/>
      <c r="WNN35" s="141"/>
      <c r="WNO35" s="141"/>
      <c r="WNP35" s="145"/>
      <c r="WNQ35" s="275"/>
      <c r="WNR35" s="141"/>
      <c r="WNS35" s="141"/>
      <c r="WNT35" s="145"/>
      <c r="WNU35" s="275"/>
      <c r="WNV35" s="141"/>
      <c r="WNW35" s="141"/>
      <c r="WNX35" s="145"/>
      <c r="WNY35" s="275"/>
      <c r="WNZ35" s="141"/>
      <c r="WOA35" s="141"/>
      <c r="WOB35" s="145"/>
      <c r="WOC35" s="275"/>
      <c r="WOD35" s="141"/>
      <c r="WOE35" s="141"/>
      <c r="WOF35" s="145"/>
      <c r="WOG35" s="275"/>
      <c r="WOH35" s="141"/>
      <c r="WOI35" s="141"/>
      <c r="WOJ35" s="145"/>
      <c r="WOK35" s="275"/>
      <c r="WOL35" s="141"/>
      <c r="WOM35" s="141"/>
      <c r="WON35" s="145"/>
      <c r="WOO35" s="275"/>
      <c r="WOP35" s="141"/>
      <c r="WOQ35" s="141"/>
      <c r="WOR35" s="145"/>
      <c r="WOS35" s="275"/>
      <c r="WOT35" s="141"/>
      <c r="WOU35" s="141"/>
      <c r="WOV35" s="145"/>
      <c r="WOW35" s="275"/>
      <c r="WOX35" s="141"/>
      <c r="WOY35" s="141"/>
      <c r="WOZ35" s="145"/>
      <c r="WPA35" s="275"/>
      <c r="WPB35" s="141"/>
      <c r="WPC35" s="141"/>
      <c r="WPD35" s="145"/>
      <c r="WPE35" s="275"/>
      <c r="WPF35" s="141"/>
      <c r="WPG35" s="141"/>
      <c r="WPH35" s="145"/>
      <c r="WPI35" s="275"/>
      <c r="WPJ35" s="141"/>
      <c r="WPK35" s="141"/>
      <c r="WPL35" s="145"/>
      <c r="WPM35" s="275"/>
      <c r="WPN35" s="141"/>
      <c r="WPO35" s="141"/>
      <c r="WPP35" s="145"/>
      <c r="WPQ35" s="275"/>
      <c r="WPR35" s="141"/>
      <c r="WPS35" s="141"/>
      <c r="WPT35" s="145"/>
      <c r="WPU35" s="275"/>
      <c r="WPV35" s="141"/>
      <c r="WPW35" s="141"/>
      <c r="WPX35" s="145"/>
      <c r="WPY35" s="275"/>
      <c r="WPZ35" s="141"/>
      <c r="WQA35" s="141"/>
      <c r="WQB35" s="145"/>
      <c r="WQC35" s="275"/>
      <c r="WQD35" s="141"/>
      <c r="WQE35" s="141"/>
      <c r="WQF35" s="145"/>
      <c r="WQG35" s="275"/>
      <c r="WQH35" s="141"/>
      <c r="WQI35" s="141"/>
      <c r="WQJ35" s="145"/>
      <c r="WQK35" s="275"/>
      <c r="WQL35" s="141"/>
      <c r="WQM35" s="141"/>
      <c r="WQN35" s="145"/>
      <c r="WQO35" s="275"/>
      <c r="WQP35" s="141"/>
      <c r="WQQ35" s="141"/>
      <c r="WQR35" s="145"/>
      <c r="WQS35" s="275"/>
      <c r="WQT35" s="141"/>
      <c r="WQU35" s="141"/>
      <c r="WQV35" s="145"/>
      <c r="WQW35" s="275"/>
      <c r="WQX35" s="141"/>
      <c r="WQY35" s="141"/>
      <c r="WQZ35" s="145"/>
      <c r="WRA35" s="275"/>
      <c r="WRB35" s="141"/>
      <c r="WRC35" s="141"/>
      <c r="WRD35" s="145"/>
      <c r="WRE35" s="275"/>
      <c r="WRF35" s="141"/>
      <c r="WRG35" s="141"/>
      <c r="WRH35" s="145"/>
      <c r="WRI35" s="275"/>
      <c r="WRJ35" s="141"/>
      <c r="WRK35" s="141"/>
      <c r="WRL35" s="145"/>
      <c r="WRM35" s="275"/>
      <c r="WRN35" s="141"/>
      <c r="WRO35" s="141"/>
      <c r="WRP35" s="145"/>
      <c r="WRQ35" s="275"/>
      <c r="WRR35" s="141"/>
      <c r="WRS35" s="141"/>
      <c r="WRT35" s="145"/>
      <c r="WRU35" s="275"/>
      <c r="WRV35" s="141"/>
      <c r="WRW35" s="141"/>
      <c r="WRX35" s="145"/>
      <c r="WRY35" s="275"/>
      <c r="WRZ35" s="141"/>
      <c r="WSA35" s="141"/>
      <c r="WSB35" s="145"/>
      <c r="WSC35" s="275"/>
      <c r="WSD35" s="141"/>
      <c r="WSE35" s="141"/>
      <c r="WSF35" s="145"/>
      <c r="WSG35" s="275"/>
      <c r="WSH35" s="141"/>
      <c r="WSI35" s="141"/>
      <c r="WSJ35" s="145"/>
      <c r="WSK35" s="275"/>
      <c r="WSL35" s="141"/>
      <c r="WSM35" s="141"/>
      <c r="WSN35" s="145"/>
      <c r="WSO35" s="275"/>
      <c r="WSP35" s="141"/>
      <c r="WSQ35" s="141"/>
      <c r="WSR35" s="145"/>
      <c r="WSS35" s="275"/>
      <c r="WST35" s="141"/>
      <c r="WSU35" s="141"/>
      <c r="WSV35" s="145"/>
      <c r="WSW35" s="275"/>
      <c r="WSX35" s="141"/>
      <c r="WSY35" s="141"/>
      <c r="WSZ35" s="145"/>
      <c r="WTA35" s="275"/>
      <c r="WTB35" s="141"/>
      <c r="WTC35" s="141"/>
      <c r="WTD35" s="145"/>
      <c r="WTE35" s="275"/>
      <c r="WTF35" s="141"/>
      <c r="WTG35" s="141"/>
      <c r="WTH35" s="145"/>
      <c r="WTI35" s="275"/>
      <c r="WTJ35" s="141"/>
      <c r="WTK35" s="141"/>
      <c r="WTL35" s="145"/>
      <c r="WTM35" s="275"/>
      <c r="WTN35" s="141"/>
      <c r="WTO35" s="141"/>
      <c r="WTP35" s="145"/>
      <c r="WTQ35" s="275"/>
      <c r="WTR35" s="141"/>
      <c r="WTS35" s="141"/>
      <c r="WTT35" s="145"/>
      <c r="WTU35" s="275"/>
      <c r="WTV35" s="141"/>
      <c r="WTW35" s="141"/>
      <c r="WTX35" s="145"/>
      <c r="WTY35" s="275"/>
      <c r="WTZ35" s="141"/>
      <c r="WUA35" s="141"/>
      <c r="WUB35" s="145"/>
      <c r="WUC35" s="275"/>
      <c r="WUD35" s="141"/>
      <c r="WUE35" s="141"/>
      <c r="WUF35" s="145"/>
      <c r="WUG35" s="275"/>
      <c r="WUH35" s="141"/>
      <c r="WUI35" s="141"/>
      <c r="WUJ35" s="145"/>
      <c r="WUK35" s="275"/>
      <c r="WUL35" s="141"/>
      <c r="WUM35" s="141"/>
      <c r="WUN35" s="145"/>
      <c r="WUO35" s="275"/>
      <c r="WUP35" s="141"/>
      <c r="WUQ35" s="141"/>
      <c r="WUR35" s="145"/>
      <c r="WUS35" s="275"/>
      <c r="WUT35" s="141"/>
      <c r="WUU35" s="141"/>
      <c r="WUV35" s="145"/>
      <c r="WUW35" s="275"/>
      <c r="WUX35" s="141"/>
      <c r="WUY35" s="141"/>
      <c r="WUZ35" s="145"/>
      <c r="WVA35" s="275"/>
      <c r="WVB35" s="141"/>
      <c r="WVC35" s="141"/>
      <c r="WVD35" s="145"/>
      <c r="WVE35" s="275"/>
      <c r="WVF35" s="141"/>
      <c r="WVG35" s="141"/>
      <c r="WVH35" s="145"/>
      <c r="WVI35" s="275"/>
      <c r="WVJ35" s="141"/>
      <c r="WVK35" s="141"/>
      <c r="WVL35" s="145"/>
      <c r="WVM35" s="275"/>
      <c r="WVN35" s="141"/>
      <c r="WVO35" s="141"/>
      <c r="WVP35" s="145"/>
      <c r="WVQ35" s="275"/>
      <c r="WVR35" s="141"/>
      <c r="WVS35" s="141"/>
      <c r="WVT35" s="145"/>
      <c r="WVU35" s="275"/>
      <c r="WVV35" s="141"/>
      <c r="WVW35" s="141"/>
      <c r="WVX35" s="145"/>
      <c r="WVY35" s="275"/>
      <c r="WVZ35" s="141"/>
      <c r="WWA35" s="141"/>
      <c r="WWB35" s="145"/>
      <c r="WWC35" s="275"/>
      <c r="WWD35" s="141"/>
      <c r="WWE35" s="141"/>
      <c r="WWF35" s="145"/>
      <c r="WWG35" s="275"/>
      <c r="WWH35" s="141"/>
      <c r="WWI35" s="141"/>
      <c r="WWJ35" s="145"/>
      <c r="WWK35" s="275"/>
      <c r="WWL35" s="141"/>
      <c r="WWM35" s="141"/>
      <c r="WWN35" s="145"/>
      <c r="WWO35" s="275"/>
      <c r="WWP35" s="141"/>
      <c r="WWQ35" s="141"/>
      <c r="WWR35" s="145"/>
      <c r="WWS35" s="275"/>
      <c r="WWT35" s="141"/>
      <c r="WWU35" s="141"/>
      <c r="WWV35" s="145"/>
      <c r="WWW35" s="275"/>
      <c r="WWX35" s="141"/>
      <c r="WWY35" s="141"/>
      <c r="WWZ35" s="145"/>
      <c r="WXA35" s="275"/>
      <c r="WXB35" s="141"/>
      <c r="WXC35" s="141"/>
      <c r="WXD35" s="145"/>
      <c r="WXE35" s="275"/>
      <c r="WXF35" s="141"/>
      <c r="WXG35" s="141"/>
      <c r="WXH35" s="145"/>
      <c r="WXI35" s="275"/>
      <c r="WXJ35" s="141"/>
      <c r="WXK35" s="141"/>
      <c r="WXL35" s="145"/>
      <c r="WXM35" s="275"/>
      <c r="WXN35" s="141"/>
      <c r="WXO35" s="141"/>
      <c r="WXP35" s="145"/>
      <c r="WXQ35" s="275"/>
      <c r="WXR35" s="141"/>
      <c r="WXS35" s="141"/>
      <c r="WXT35" s="145"/>
      <c r="WXU35" s="275"/>
      <c r="WXV35" s="141"/>
      <c r="WXW35" s="141"/>
      <c r="WXX35" s="145"/>
      <c r="WXY35" s="275"/>
      <c r="WXZ35" s="141"/>
      <c r="WYA35" s="141"/>
      <c r="WYB35" s="145"/>
      <c r="WYC35" s="275"/>
      <c r="WYD35" s="141"/>
      <c r="WYE35" s="141"/>
      <c r="WYF35" s="145"/>
      <c r="WYG35" s="275"/>
      <c r="WYH35" s="141"/>
      <c r="WYI35" s="141"/>
      <c r="WYJ35" s="145"/>
      <c r="WYK35" s="275"/>
      <c r="WYL35" s="141"/>
      <c r="WYM35" s="141"/>
      <c r="WYN35" s="145"/>
      <c r="WYO35" s="275"/>
      <c r="WYP35" s="141"/>
      <c r="WYQ35" s="141"/>
      <c r="WYR35" s="145"/>
      <c r="WYS35" s="275"/>
      <c r="WYT35" s="141"/>
      <c r="WYU35" s="141"/>
      <c r="WYV35" s="145"/>
      <c r="WYW35" s="275"/>
      <c r="WYX35" s="141"/>
      <c r="WYY35" s="141"/>
      <c r="WYZ35" s="145"/>
      <c r="WZA35" s="275"/>
      <c r="WZB35" s="141"/>
      <c r="WZC35" s="141"/>
      <c r="WZD35" s="145"/>
      <c r="WZE35" s="275"/>
      <c r="WZF35" s="141"/>
      <c r="WZG35" s="141"/>
      <c r="WZH35" s="145"/>
      <c r="WZI35" s="275"/>
      <c r="WZJ35" s="141"/>
      <c r="WZK35" s="141"/>
      <c r="WZL35" s="145"/>
      <c r="WZM35" s="275"/>
      <c r="WZN35" s="141"/>
      <c r="WZO35" s="141"/>
      <c r="WZP35" s="145"/>
      <c r="WZQ35" s="275"/>
      <c r="WZR35" s="141"/>
      <c r="WZS35" s="141"/>
      <c r="WZT35" s="145"/>
      <c r="WZU35" s="275"/>
      <c r="WZV35" s="141"/>
      <c r="WZW35" s="141"/>
      <c r="WZX35" s="145"/>
      <c r="WZY35" s="275"/>
      <c r="WZZ35" s="141"/>
      <c r="XAA35" s="141"/>
      <c r="XAB35" s="145"/>
      <c r="XAC35" s="275"/>
      <c r="XAD35" s="141"/>
      <c r="XAE35" s="141"/>
      <c r="XAF35" s="145"/>
      <c r="XAG35" s="275"/>
      <c r="XAH35" s="141"/>
      <c r="XAI35" s="141"/>
      <c r="XAJ35" s="145"/>
      <c r="XAK35" s="275"/>
      <c r="XAL35" s="141"/>
      <c r="XAM35" s="141"/>
      <c r="XAN35" s="145"/>
      <c r="XAO35" s="275"/>
      <c r="XAP35" s="141"/>
      <c r="XAQ35" s="141"/>
      <c r="XAR35" s="145"/>
      <c r="XAS35" s="275"/>
      <c r="XAT35" s="141"/>
      <c r="XAU35" s="141"/>
      <c r="XAV35" s="145"/>
      <c r="XAW35" s="275"/>
      <c r="XAX35" s="141"/>
      <c r="XAY35" s="141"/>
      <c r="XAZ35" s="145"/>
      <c r="XBA35" s="275"/>
      <c r="XBB35" s="141"/>
      <c r="XBC35" s="141"/>
      <c r="XBD35" s="145"/>
      <c r="XBE35" s="275"/>
      <c r="XBF35" s="141"/>
      <c r="XBG35" s="141"/>
      <c r="XBH35" s="145"/>
      <c r="XBI35" s="275"/>
      <c r="XBJ35" s="141"/>
      <c r="XBK35" s="141"/>
      <c r="XBL35" s="145"/>
      <c r="XBM35" s="275"/>
      <c r="XBN35" s="141"/>
      <c r="XBO35" s="141"/>
      <c r="XBP35" s="145"/>
      <c r="XBQ35" s="275"/>
      <c r="XBR35" s="141"/>
      <c r="XBS35" s="141"/>
      <c r="XBT35" s="145"/>
      <c r="XBU35" s="275"/>
      <c r="XBV35" s="141"/>
      <c r="XBW35" s="141"/>
      <c r="XBX35" s="145"/>
      <c r="XBY35" s="275"/>
      <c r="XBZ35" s="141"/>
      <c r="XCA35" s="141"/>
      <c r="XCB35" s="145"/>
      <c r="XCC35" s="275"/>
      <c r="XCD35" s="141"/>
      <c r="XCE35" s="141"/>
      <c r="XCF35" s="145"/>
      <c r="XCG35" s="275"/>
      <c r="XCH35" s="141"/>
      <c r="XCI35" s="141"/>
      <c r="XCJ35" s="145"/>
      <c r="XCK35" s="275"/>
      <c r="XCL35" s="141"/>
      <c r="XCM35" s="141"/>
      <c r="XCN35" s="145"/>
      <c r="XCO35" s="275"/>
      <c r="XCP35" s="141"/>
      <c r="XCQ35" s="141"/>
      <c r="XCR35" s="145"/>
      <c r="XCS35" s="275"/>
      <c r="XCT35" s="141"/>
      <c r="XCU35" s="141"/>
      <c r="XCV35" s="145"/>
      <c r="XCW35" s="275"/>
      <c r="XCX35" s="141"/>
      <c r="XCY35" s="141"/>
      <c r="XCZ35" s="145"/>
      <c r="XDA35" s="275"/>
      <c r="XDB35" s="141"/>
      <c r="XDC35" s="141"/>
      <c r="XDD35" s="145"/>
      <c r="XDE35" s="275"/>
      <c r="XDF35" s="141"/>
      <c r="XDG35" s="141"/>
      <c r="XDH35" s="145"/>
      <c r="XDI35" s="275"/>
      <c r="XDJ35" s="141"/>
      <c r="XDK35" s="141"/>
      <c r="XDL35" s="145"/>
      <c r="XDM35" s="275"/>
      <c r="XDN35" s="141"/>
      <c r="XDO35" s="141"/>
      <c r="XDP35" s="145"/>
      <c r="XDQ35" s="275"/>
      <c r="XDR35" s="141"/>
      <c r="XDS35" s="141"/>
      <c r="XDT35" s="145"/>
      <c r="XDU35" s="275"/>
      <c r="XDV35" s="141"/>
      <c r="XDW35" s="141"/>
      <c r="XDX35" s="145"/>
      <c r="XDY35" s="275"/>
      <c r="XDZ35" s="141"/>
      <c r="XEA35" s="141"/>
      <c r="XEB35" s="145"/>
      <c r="XEC35" s="275"/>
      <c r="XED35" s="141"/>
      <c r="XEE35" s="141"/>
      <c r="XEF35" s="145"/>
      <c r="XEG35" s="275"/>
      <c r="XEH35" s="141"/>
      <c r="XEI35" s="141"/>
      <c r="XEJ35" s="145"/>
      <c r="XEK35" s="275"/>
      <c r="XEL35" s="141"/>
      <c r="XEM35" s="141"/>
      <c r="XEN35" s="145"/>
      <c r="XEO35" s="275"/>
      <c r="XEP35" s="141"/>
      <c r="XEQ35" s="141"/>
      <c r="XER35" s="145"/>
      <c r="XES35" s="275"/>
      <c r="XET35" s="141"/>
      <c r="XEU35" s="141"/>
      <c r="XEV35" s="145"/>
      <c r="XEW35" s="275"/>
      <c r="XEX35" s="141"/>
      <c r="XEY35" s="141"/>
      <c r="XEZ35" s="145"/>
      <c r="XFA35" s="275"/>
      <c r="XFB35" s="141"/>
      <c r="XFC35" s="141"/>
      <c r="XFD35" s="145"/>
    </row>
    <row r="36" spans="1:16384" s="276" customFormat="1" x14ac:dyDescent="0.3">
      <c r="A36" s="565" t="s">
        <v>141</v>
      </c>
      <c r="B36" s="141">
        <v>1494</v>
      </c>
      <c r="C36" s="141">
        <v>428.05</v>
      </c>
      <c r="D36" s="145">
        <v>503</v>
      </c>
      <c r="E36" s="16"/>
    </row>
    <row r="37" spans="1:16384" s="276" customFormat="1" x14ac:dyDescent="0.3">
      <c r="A37" s="565" t="s">
        <v>142</v>
      </c>
      <c r="B37" s="141">
        <v>1512</v>
      </c>
      <c r="C37" s="141">
        <v>408.28</v>
      </c>
      <c r="D37" s="145">
        <v>518</v>
      </c>
      <c r="E37" s="16"/>
    </row>
    <row r="38" spans="1:16384" s="276" customFormat="1" x14ac:dyDescent="0.3">
      <c r="A38" s="565" t="s">
        <v>143</v>
      </c>
      <c r="B38" s="141">
        <v>1516</v>
      </c>
      <c r="C38" s="141">
        <v>413.36</v>
      </c>
      <c r="D38" s="145">
        <v>537</v>
      </c>
      <c r="E38" s="16"/>
    </row>
    <row r="39" spans="1:16384" s="276" customFormat="1" x14ac:dyDescent="0.3">
      <c r="A39" s="565" t="s">
        <v>144</v>
      </c>
      <c r="B39" s="141">
        <v>1596.25</v>
      </c>
      <c r="C39" s="141">
        <v>421.1</v>
      </c>
      <c r="D39" s="145">
        <v>578</v>
      </c>
      <c r="E39" s="16"/>
    </row>
    <row r="40" spans="1:16384" s="276" customFormat="1" x14ac:dyDescent="0.3">
      <c r="A40" s="565" t="s">
        <v>145</v>
      </c>
      <c r="B40" s="141">
        <v>1620</v>
      </c>
      <c r="C40" s="141">
        <v>377.32</v>
      </c>
      <c r="D40" s="145">
        <v>534</v>
      </c>
      <c r="E40" s="16"/>
    </row>
    <row r="41" spans="1:16384" x14ac:dyDescent="0.3">
      <c r="A41" s="565" t="s">
        <v>146</v>
      </c>
      <c r="B41" s="141">
        <v>1618</v>
      </c>
      <c r="C41" s="141">
        <v>364.6</v>
      </c>
      <c r="D41" s="145">
        <v>522</v>
      </c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</row>
    <row r="42" spans="1:16384" s="276" customFormat="1" x14ac:dyDescent="0.3">
      <c r="A42" s="565" t="s">
        <v>147</v>
      </c>
      <c r="B42" s="141">
        <v>1602</v>
      </c>
      <c r="C42" s="141">
        <v>359</v>
      </c>
      <c r="D42" s="145">
        <v>498</v>
      </c>
    </row>
    <row r="43" spans="1:16384" s="276" customFormat="1" x14ac:dyDescent="0.3">
      <c r="A43" s="565" t="s">
        <v>265</v>
      </c>
      <c r="B43" s="141">
        <v>1600</v>
      </c>
      <c r="C43" s="141">
        <v>380</v>
      </c>
      <c r="D43" s="145">
        <v>460</v>
      </c>
    </row>
    <row r="44" spans="1:16384" s="276" customFormat="1" x14ac:dyDescent="0.3">
      <c r="A44" s="565" t="s">
        <v>148</v>
      </c>
      <c r="B44" s="141">
        <v>1600</v>
      </c>
      <c r="C44" s="141">
        <v>379</v>
      </c>
      <c r="D44" s="145">
        <v>440</v>
      </c>
    </row>
    <row r="45" spans="1:16384" s="276" customFormat="1" x14ac:dyDescent="0.3">
      <c r="A45" s="565" t="s">
        <v>149</v>
      </c>
      <c r="B45" s="141">
        <v>1630</v>
      </c>
      <c r="C45" s="141">
        <v>380</v>
      </c>
      <c r="D45" s="145">
        <v>443</v>
      </c>
    </row>
    <row r="46" spans="1:16384" s="276" customFormat="1" x14ac:dyDescent="0.3">
      <c r="A46" s="565" t="s">
        <v>150</v>
      </c>
      <c r="B46" s="141">
        <v>1630</v>
      </c>
      <c r="C46" s="141">
        <v>379</v>
      </c>
      <c r="D46" s="145">
        <v>450</v>
      </c>
    </row>
    <row r="47" spans="1:16384" s="276" customFormat="1" x14ac:dyDescent="0.3">
      <c r="A47" s="143">
        <v>2022</v>
      </c>
      <c r="B47" s="142"/>
      <c r="C47" s="142"/>
      <c r="D47" s="147"/>
    </row>
    <row r="48" spans="1:16384" s="276" customFormat="1" x14ac:dyDescent="0.3">
      <c r="A48" s="565" t="s">
        <v>94</v>
      </c>
      <c r="B48" s="141">
        <v>1647</v>
      </c>
      <c r="C48" s="141">
        <v>379</v>
      </c>
      <c r="D48" s="145">
        <v>450</v>
      </c>
    </row>
    <row r="49" spans="1:13" s="276" customFormat="1" x14ac:dyDescent="0.3">
      <c r="A49" s="566" t="s">
        <v>141</v>
      </c>
      <c r="B49" s="567">
        <v>1660</v>
      </c>
      <c r="C49" s="567">
        <v>379</v>
      </c>
      <c r="D49" s="568">
        <v>450</v>
      </c>
    </row>
    <row r="50" spans="1:13" x14ac:dyDescent="0.3">
      <c r="A50" s="164" t="s">
        <v>151</v>
      </c>
      <c r="B50" s="8"/>
      <c r="C50" s="131"/>
      <c r="D50" s="131"/>
    </row>
    <row r="51" spans="1:13" x14ac:dyDescent="0.3">
      <c r="A51" s="1" t="s">
        <v>152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3">
      <c r="A52" s="2" t="s">
        <v>198</v>
      </c>
    </row>
    <row r="54" spans="1:13" x14ac:dyDescent="0.3">
      <c r="B54" s="124"/>
    </row>
    <row r="57" spans="1:13" x14ac:dyDescent="0.3">
      <c r="C57"/>
    </row>
  </sheetData>
  <mergeCells count="2">
    <mergeCell ref="A3:D3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T43"/>
  <sheetViews>
    <sheetView showGridLines="0" zoomScale="70" zoomScaleNormal="70" workbookViewId="0">
      <pane xSplit="1" ySplit="7" topLeftCell="AA8" activePane="bottomRight" state="frozen"/>
      <selection activeCell="AD14" sqref="AD14"/>
      <selection pane="topRight" activeCell="AD14" sqref="AD14"/>
      <selection pane="bottomLeft" activeCell="AD14" sqref="AD14"/>
      <selection pane="bottomRight" activeCell="AM29" sqref="AM29"/>
    </sheetView>
  </sheetViews>
  <sheetFormatPr baseColWidth="10" defaultRowHeight="14.4" x14ac:dyDescent="0.3"/>
  <cols>
    <col min="1" max="1" width="26" customWidth="1"/>
    <col min="2" max="19" width="12.5546875" style="169" customWidth="1"/>
    <col min="20" max="39" width="12.5546875" style="276" customWidth="1"/>
    <col min="40" max="40" width="12.5546875" customWidth="1"/>
  </cols>
  <sheetData>
    <row r="1" spans="1:46" x14ac:dyDescent="0.3">
      <c r="A1" s="105" t="s">
        <v>191</v>
      </c>
    </row>
    <row r="2" spans="1:46" x14ac:dyDescent="0.3">
      <c r="A2" s="105"/>
    </row>
    <row r="3" spans="1:46" x14ac:dyDescent="0.3">
      <c r="A3" s="40" t="s">
        <v>153</v>
      </c>
    </row>
    <row r="4" spans="1:46" x14ac:dyDescent="0.3">
      <c r="A4" s="41" t="s">
        <v>250</v>
      </c>
    </row>
    <row r="5" spans="1:46" x14ac:dyDescent="0.3">
      <c r="A5" s="36" t="s">
        <v>205</v>
      </c>
      <c r="B5" s="41"/>
      <c r="C5" s="41"/>
      <c r="D5" s="41"/>
      <c r="E5" s="41"/>
      <c r="F5" s="41"/>
      <c r="G5" s="41"/>
      <c r="H5" s="41"/>
      <c r="I5" s="41"/>
      <c r="J5" s="41"/>
      <c r="K5" s="41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</row>
    <row r="6" spans="1:46" x14ac:dyDescent="0.3">
      <c r="A6" s="715" t="s">
        <v>154</v>
      </c>
      <c r="B6" s="682">
        <v>2019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2">
        <v>2020</v>
      </c>
      <c r="O6" s="683"/>
      <c r="P6" s="683"/>
      <c r="Q6" s="683"/>
      <c r="R6" s="683"/>
      <c r="S6" s="683"/>
      <c r="T6" s="683"/>
      <c r="U6" s="683"/>
      <c r="V6" s="683"/>
      <c r="W6" s="683"/>
      <c r="X6" s="683"/>
      <c r="Y6" s="684"/>
      <c r="Z6" s="682">
        <v>2021</v>
      </c>
      <c r="AA6" s="683"/>
      <c r="AB6" s="683"/>
      <c r="AC6" s="683"/>
      <c r="AD6" s="683"/>
      <c r="AE6" s="683"/>
      <c r="AF6" s="683"/>
      <c r="AG6" s="683"/>
      <c r="AH6" s="683"/>
      <c r="AI6" s="683"/>
      <c r="AJ6" s="683"/>
      <c r="AK6" s="683"/>
      <c r="AL6" s="682">
        <v>2022</v>
      </c>
      <c r="AM6" s="683"/>
      <c r="AN6" s="684"/>
    </row>
    <row r="7" spans="1:46" ht="25.2" x14ac:dyDescent="0.3">
      <c r="A7" s="716"/>
      <c r="B7" s="250" t="s">
        <v>1</v>
      </c>
      <c r="C7" s="250" t="s">
        <v>2</v>
      </c>
      <c r="D7" s="251" t="s">
        <v>3</v>
      </c>
      <c r="E7" s="230" t="s">
        <v>4</v>
      </c>
      <c r="F7" s="230" t="s">
        <v>5</v>
      </c>
      <c r="G7" s="230" t="s">
        <v>6</v>
      </c>
      <c r="H7" s="230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230" t="s">
        <v>1</v>
      </c>
      <c r="O7" s="230" t="s">
        <v>2</v>
      </c>
      <c r="P7" s="230" t="s">
        <v>3</v>
      </c>
      <c r="Q7" s="230" t="s">
        <v>4</v>
      </c>
      <c r="R7" s="230" t="s">
        <v>5</v>
      </c>
      <c r="S7" s="230" t="s">
        <v>6</v>
      </c>
      <c r="T7" s="230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410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77" t="s">
        <v>7</v>
      </c>
      <c r="AG7" s="599" t="s">
        <v>8</v>
      </c>
      <c r="AH7" s="606" t="s">
        <v>264</v>
      </c>
      <c r="AI7" s="609" t="s">
        <v>10</v>
      </c>
      <c r="AJ7" s="615" t="s">
        <v>11</v>
      </c>
      <c r="AK7" s="622" t="s">
        <v>12</v>
      </c>
      <c r="AL7" s="653" t="s">
        <v>1</v>
      </c>
      <c r="AM7" s="653" t="s">
        <v>2</v>
      </c>
      <c r="AN7" s="653" t="s">
        <v>268</v>
      </c>
      <c r="AO7" s="169"/>
    </row>
    <row r="8" spans="1:46" x14ac:dyDescent="0.3">
      <c r="A8" s="107" t="s">
        <v>13</v>
      </c>
      <c r="B8" s="108">
        <f>+SUM(B9:B14,B19:B23)</f>
        <v>3822.3999500099999</v>
      </c>
      <c r="C8" s="108">
        <f>+SUM(C9:C14,C19:C23)</f>
        <v>3440.0940049900005</v>
      </c>
      <c r="D8" s="108">
        <f>+D9+D10+D11+D12+D13+D14+D19+D20+D21+D22+D23</f>
        <v>3659.2855041999997</v>
      </c>
      <c r="E8" s="108">
        <f>+E9+E10+E11+E12+E13+E14+E19+E20+E21+E22+E23</f>
        <v>3687.6823088400006</v>
      </c>
      <c r="F8" s="108">
        <f>+F9+F10+F11+F12+F13+F14+F19+F20+F21+F22+F23</f>
        <v>3577.5048616399999</v>
      </c>
      <c r="G8" s="108">
        <f>+G9+G10+G11+G12+G13+G14+G19+G20+G21+G22+G23</f>
        <v>3961.9140194399993</v>
      </c>
      <c r="H8" s="108">
        <f t="shared" ref="H8:AM8" si="0">+H9+H10+H11+H12+H13+H14+H19+H20+H21+H22+H23</f>
        <v>4028.0106154299997</v>
      </c>
      <c r="I8" s="108">
        <f t="shared" si="0"/>
        <v>3709.3083234000001</v>
      </c>
      <c r="J8" s="108">
        <f t="shared" si="0"/>
        <v>3774.2523756699989</v>
      </c>
      <c r="K8" s="108">
        <f t="shared" si="0"/>
        <v>4019.9321277600002</v>
      </c>
      <c r="L8" s="108">
        <f t="shared" si="0"/>
        <v>3829.9133689199998</v>
      </c>
      <c r="M8" s="108">
        <f t="shared" si="0"/>
        <v>4468.1644269999997</v>
      </c>
      <c r="N8" s="569">
        <f t="shared" si="0"/>
        <v>3709.3131486799994</v>
      </c>
      <c r="O8" s="108">
        <f t="shared" si="0"/>
        <v>3406.3691002600003</v>
      </c>
      <c r="P8" s="108">
        <f t="shared" si="0"/>
        <v>2747.39666992</v>
      </c>
      <c r="Q8" s="108">
        <f t="shared" si="0"/>
        <v>1860.4910408600003</v>
      </c>
      <c r="R8" s="108">
        <f t="shared" si="0"/>
        <v>1996.1874546400004</v>
      </c>
      <c r="S8" s="108">
        <f t="shared" si="0"/>
        <v>2813.46966238</v>
      </c>
      <c r="T8" s="108">
        <f t="shared" si="0"/>
        <v>3572.311709269999</v>
      </c>
      <c r="U8" s="108">
        <f t="shared" si="0"/>
        <v>3352.51422</v>
      </c>
      <c r="V8" s="108">
        <f t="shared" si="0"/>
        <v>4062.0954330299996</v>
      </c>
      <c r="W8" s="108">
        <f t="shared" si="0"/>
        <v>4166.0677449900004</v>
      </c>
      <c r="X8" s="108">
        <f t="shared" si="0"/>
        <v>3657.46099908</v>
      </c>
      <c r="Y8" s="571">
        <f t="shared" si="0"/>
        <v>3967.1726052700014</v>
      </c>
      <c r="Z8" s="108">
        <f>+Z9+Z10+Z11+Z12+Z13+Z14+Z19+Z20+Z21+Z22+Z23</f>
        <v>3537.1860000000001</v>
      </c>
      <c r="AA8" s="108">
        <f t="shared" si="0"/>
        <v>3875.8810992899998</v>
      </c>
      <c r="AB8" s="108">
        <f t="shared" si="0"/>
        <v>3861.8181778600006</v>
      </c>
      <c r="AC8" s="108">
        <f t="shared" si="0"/>
        <v>3802.7853308099993</v>
      </c>
      <c r="AD8" s="108">
        <f t="shared" si="0"/>
        <v>4006.0090684700012</v>
      </c>
      <c r="AE8" s="108">
        <f t="shared" si="0"/>
        <v>3848</v>
      </c>
      <c r="AF8" s="108">
        <f t="shared" si="0"/>
        <v>4847.2346228389997</v>
      </c>
      <c r="AG8" s="108">
        <f t="shared" si="0"/>
        <v>5156.9461584410001</v>
      </c>
      <c r="AH8" s="108">
        <f t="shared" si="0"/>
        <v>5072.1898918399984</v>
      </c>
      <c r="AI8" s="108">
        <f t="shared" si="0"/>
        <v>4853.8140440319994</v>
      </c>
      <c r="AJ8" s="108">
        <f t="shared" si="0"/>
        <v>5061.1686296930002</v>
      </c>
      <c r="AK8" s="108">
        <f t="shared" si="0"/>
        <v>5033.6325420230014</v>
      </c>
      <c r="AL8" s="569">
        <f t="shared" si="0"/>
        <v>4463.8080000000009</v>
      </c>
      <c r="AM8" s="108">
        <f t="shared" si="0"/>
        <v>4625.5430000000006</v>
      </c>
      <c r="AN8" s="365">
        <f t="shared" ref="AN8:AN23" si="1">+IFERROR((AM8/AA8-1),"_")</f>
        <v>0.193417156384732</v>
      </c>
      <c r="AO8" s="276"/>
      <c r="AP8" s="276"/>
      <c r="AQ8" s="276"/>
      <c r="AR8" s="276"/>
      <c r="AS8" s="276"/>
      <c r="AT8" s="276"/>
    </row>
    <row r="9" spans="1:46" x14ac:dyDescent="0.3">
      <c r="A9" s="159" t="s">
        <v>155</v>
      </c>
      <c r="B9" s="111">
        <v>52.438284250000002</v>
      </c>
      <c r="C9" s="112">
        <v>23.090370059999998</v>
      </c>
      <c r="D9" s="112">
        <v>17.145410930000001</v>
      </c>
      <c r="E9" s="112">
        <v>24.541643589999996</v>
      </c>
      <c r="F9" s="112">
        <v>22.18751293</v>
      </c>
      <c r="G9" s="112">
        <v>34.484654290000002</v>
      </c>
      <c r="H9" s="112">
        <v>88.332102719999995</v>
      </c>
      <c r="I9" s="112">
        <v>90.092728280000003</v>
      </c>
      <c r="J9" s="112">
        <v>120.33871734</v>
      </c>
      <c r="K9" s="112">
        <v>100.38046754000001</v>
      </c>
      <c r="L9" s="112">
        <v>104.94434285</v>
      </c>
      <c r="M9" s="112">
        <v>96.091467909999992</v>
      </c>
      <c r="N9" s="111">
        <v>35.88714667</v>
      </c>
      <c r="O9" s="112">
        <v>20.09754143</v>
      </c>
      <c r="P9" s="112">
        <v>9.5482559500000015</v>
      </c>
      <c r="Q9" s="112">
        <v>10.602178810000002</v>
      </c>
      <c r="R9" s="112">
        <v>19.959558659999999</v>
      </c>
      <c r="S9" s="112">
        <v>27.546227880000004</v>
      </c>
      <c r="T9" s="112">
        <v>63.331679620000003</v>
      </c>
      <c r="U9" s="112">
        <v>101.56292474000001</v>
      </c>
      <c r="V9" s="112">
        <v>129.15103124999999</v>
      </c>
      <c r="W9" s="112">
        <v>116.70650345</v>
      </c>
      <c r="X9" s="112">
        <v>114.57888894</v>
      </c>
      <c r="Y9" s="572">
        <v>83.640335679999993</v>
      </c>
      <c r="Z9" s="112">
        <v>26.501999999999999</v>
      </c>
      <c r="AA9" s="112">
        <v>17.148007319999998</v>
      </c>
      <c r="AB9" s="112">
        <v>13.405317069999995</v>
      </c>
      <c r="AC9" s="112">
        <v>12.988495000000006</v>
      </c>
      <c r="AD9" s="112">
        <v>15.476881429999999</v>
      </c>
      <c r="AE9" s="112">
        <v>32.090000000000003</v>
      </c>
      <c r="AF9" s="112">
        <v>60.082272123000003</v>
      </c>
      <c r="AG9" s="112">
        <v>79.692301756999981</v>
      </c>
      <c r="AH9" s="112">
        <v>143.01397294400002</v>
      </c>
      <c r="AI9" s="112">
        <v>137.57196750999998</v>
      </c>
      <c r="AJ9" s="112">
        <v>137.48978311999997</v>
      </c>
      <c r="AK9" s="112">
        <v>165.62586036899998</v>
      </c>
      <c r="AL9" s="111">
        <v>139.61799999999999</v>
      </c>
      <c r="AM9" s="112">
        <v>118.328</v>
      </c>
      <c r="AN9" s="366">
        <f t="shared" si="1"/>
        <v>5.9003936021179646</v>
      </c>
      <c r="AO9" s="276"/>
      <c r="AP9" s="276"/>
      <c r="AQ9" s="276"/>
      <c r="AR9" s="276"/>
      <c r="AS9" s="276"/>
      <c r="AT9" s="276"/>
    </row>
    <row r="10" spans="1:46" x14ac:dyDescent="0.3">
      <c r="A10" s="159" t="s">
        <v>156</v>
      </c>
      <c r="B10" s="111">
        <v>675.66901195000025</v>
      </c>
      <c r="C10" s="112">
        <v>387.2514971400002</v>
      </c>
      <c r="D10" s="112">
        <v>376.16518590000004</v>
      </c>
      <c r="E10" s="112">
        <v>380.82159829</v>
      </c>
      <c r="F10" s="112">
        <v>424.51735733999999</v>
      </c>
      <c r="G10" s="112">
        <v>493.09058159999989</v>
      </c>
      <c r="H10" s="112">
        <v>565.90387869999995</v>
      </c>
      <c r="I10" s="112">
        <v>481.50430177999976</v>
      </c>
      <c r="J10" s="112">
        <v>499.2979477099999</v>
      </c>
      <c r="K10" s="112">
        <v>607.52013637999983</v>
      </c>
      <c r="L10" s="112">
        <v>651.78002928999979</v>
      </c>
      <c r="M10" s="112">
        <v>747.6357034599996</v>
      </c>
      <c r="N10" s="111">
        <v>680.66693005999969</v>
      </c>
      <c r="O10" s="112">
        <v>465.15288539000034</v>
      </c>
      <c r="P10" s="112">
        <v>387.23127657999987</v>
      </c>
      <c r="Q10" s="112">
        <v>327.23885461000037</v>
      </c>
      <c r="R10" s="112">
        <v>415.20641183000009</v>
      </c>
      <c r="S10" s="112">
        <v>440.70715383999993</v>
      </c>
      <c r="T10" s="112">
        <v>537.41888403999974</v>
      </c>
      <c r="U10" s="112">
        <v>593.82071346999965</v>
      </c>
      <c r="V10" s="112">
        <v>632.76847289</v>
      </c>
      <c r="W10" s="112">
        <v>780.42582278999998</v>
      </c>
      <c r="X10" s="112">
        <v>741.24436358000025</v>
      </c>
      <c r="Y10" s="572">
        <v>814.73447224000097</v>
      </c>
      <c r="Z10" s="112">
        <v>609.59299999999996</v>
      </c>
      <c r="AA10" s="112">
        <v>551.25134307000019</v>
      </c>
      <c r="AB10" s="112">
        <v>442.99538318000009</v>
      </c>
      <c r="AC10" s="112">
        <v>485.56861278999986</v>
      </c>
      <c r="AD10" s="112">
        <v>535.29524142000025</v>
      </c>
      <c r="AE10" s="112">
        <v>561.94000000000005</v>
      </c>
      <c r="AF10" s="112">
        <v>619.11707251400003</v>
      </c>
      <c r="AG10" s="112">
        <v>659.49851021200004</v>
      </c>
      <c r="AH10" s="112">
        <v>834.36351111199997</v>
      </c>
      <c r="AI10" s="112">
        <v>811.71491198800004</v>
      </c>
      <c r="AJ10" s="112">
        <v>814.68973071699997</v>
      </c>
      <c r="AK10" s="112">
        <v>980.86403287999997</v>
      </c>
      <c r="AL10" s="111">
        <v>799.149</v>
      </c>
      <c r="AM10" s="112">
        <v>663.63099999999997</v>
      </c>
      <c r="AN10" s="366">
        <f t="shared" si="1"/>
        <v>0.20386282653596965</v>
      </c>
      <c r="AO10" s="276"/>
      <c r="AP10" s="276"/>
      <c r="AQ10" s="276"/>
      <c r="AR10" s="276"/>
      <c r="AS10" s="276"/>
      <c r="AT10" s="276"/>
    </row>
    <row r="11" spans="1:46" x14ac:dyDescent="0.3">
      <c r="A11" s="159" t="s">
        <v>157</v>
      </c>
      <c r="B11" s="111">
        <v>46.245563969999999</v>
      </c>
      <c r="C11" s="112">
        <v>49.78583226000007</v>
      </c>
      <c r="D11" s="112">
        <v>46.194221700000043</v>
      </c>
      <c r="E11" s="112">
        <v>44.912651100000019</v>
      </c>
      <c r="F11" s="112">
        <v>58.152753829999988</v>
      </c>
      <c r="G11" s="112">
        <v>49.080671740000007</v>
      </c>
      <c r="H11" s="112">
        <v>39.274519669999975</v>
      </c>
      <c r="I11" s="112">
        <v>43.25253321000006</v>
      </c>
      <c r="J11" s="112">
        <v>50.266219969999995</v>
      </c>
      <c r="K11" s="112">
        <v>51.258411530000011</v>
      </c>
      <c r="L11" s="112">
        <v>40.304940310000006</v>
      </c>
      <c r="M11" s="112">
        <v>47.568906569999974</v>
      </c>
      <c r="N11" s="111">
        <v>44.760988699999992</v>
      </c>
      <c r="O11" s="112">
        <v>48.660458429999956</v>
      </c>
      <c r="P11" s="112">
        <v>31.815728040000021</v>
      </c>
      <c r="Q11" s="112">
        <v>12.753973960000001</v>
      </c>
      <c r="R11" s="112">
        <v>18.877950599999998</v>
      </c>
      <c r="S11" s="112">
        <v>33.105487809999978</v>
      </c>
      <c r="T11" s="112">
        <v>39.816694529999992</v>
      </c>
      <c r="U11" s="112">
        <v>40.527437240000054</v>
      </c>
      <c r="V11" s="112">
        <v>55.940056329999926</v>
      </c>
      <c r="W11" s="112">
        <v>46.041978119999982</v>
      </c>
      <c r="X11" s="112">
        <v>45.375049529999977</v>
      </c>
      <c r="Y11" s="572">
        <v>44.377703660000023</v>
      </c>
      <c r="Z11" s="112">
        <v>25.745999999999999</v>
      </c>
      <c r="AA11" s="112">
        <v>38.548285519999993</v>
      </c>
      <c r="AB11" s="112">
        <v>42.200006220000013</v>
      </c>
      <c r="AC11" s="112">
        <v>48.544765980000001</v>
      </c>
      <c r="AD11" s="112">
        <v>42.29828962000002</v>
      </c>
      <c r="AE11" s="112">
        <v>43.14</v>
      </c>
      <c r="AF11" s="112">
        <v>49.466753920999999</v>
      </c>
      <c r="AG11" s="112">
        <v>48.907513104000003</v>
      </c>
      <c r="AH11" s="112">
        <v>49.907718013999997</v>
      </c>
      <c r="AI11" s="112">
        <v>62.586628483999995</v>
      </c>
      <c r="AJ11" s="112">
        <v>47.872307884999998</v>
      </c>
      <c r="AK11" s="112">
        <v>54.317543969999996</v>
      </c>
      <c r="AL11" s="111">
        <v>40.006999999999998</v>
      </c>
      <c r="AM11" s="112">
        <v>51.292000000000002</v>
      </c>
      <c r="AN11" s="366">
        <f t="shared" si="1"/>
        <v>0.33059095386714898</v>
      </c>
      <c r="AO11" s="276"/>
      <c r="AP11" s="276"/>
      <c r="AQ11" s="276"/>
      <c r="AR11" s="276"/>
      <c r="AS11" s="276"/>
      <c r="AT11" s="276"/>
    </row>
    <row r="12" spans="1:46" x14ac:dyDescent="0.3">
      <c r="A12" s="159" t="s">
        <v>208</v>
      </c>
      <c r="B12" s="111">
        <v>42.691834120000003</v>
      </c>
      <c r="C12" s="112">
        <v>47.547348899999996</v>
      </c>
      <c r="D12" s="112">
        <v>47.158691429999998</v>
      </c>
      <c r="E12" s="112">
        <v>54.60896798000001</v>
      </c>
      <c r="F12" s="112">
        <v>59.284659070000025</v>
      </c>
      <c r="G12" s="112">
        <v>56.181040320000001</v>
      </c>
      <c r="H12" s="112">
        <v>59.877232590000006</v>
      </c>
      <c r="I12" s="112">
        <v>46.671026779999998</v>
      </c>
      <c r="J12" s="112">
        <v>54.247644529999988</v>
      </c>
      <c r="K12" s="112">
        <v>48.153079089999999</v>
      </c>
      <c r="L12" s="112">
        <v>41.929223079999993</v>
      </c>
      <c r="M12" s="112">
        <v>45.900966060000002</v>
      </c>
      <c r="N12" s="111">
        <v>42.743894440000005</v>
      </c>
      <c r="O12" s="112">
        <v>40.556085439999997</v>
      </c>
      <c r="P12" s="112">
        <v>27.40728666</v>
      </c>
      <c r="Q12" s="112">
        <v>18.871303120000004</v>
      </c>
      <c r="R12" s="112">
        <v>23.584520939999997</v>
      </c>
      <c r="S12" s="112">
        <v>30.602704750000001</v>
      </c>
      <c r="T12" s="112">
        <v>41.40204093000002</v>
      </c>
      <c r="U12" s="112">
        <v>38.10400606999999</v>
      </c>
      <c r="V12" s="112">
        <v>46.430320730000005</v>
      </c>
      <c r="W12" s="112">
        <v>46.641296149999981</v>
      </c>
      <c r="X12" s="112">
        <v>45.671386699999971</v>
      </c>
      <c r="Y12" s="572">
        <v>44.434036290000009</v>
      </c>
      <c r="Z12" s="112">
        <v>36.585999999999999</v>
      </c>
      <c r="AA12" s="112">
        <v>51.925530869999974</v>
      </c>
      <c r="AB12" s="112">
        <v>51.40624935999999</v>
      </c>
      <c r="AC12" s="112">
        <v>48.599479369999997</v>
      </c>
      <c r="AD12" s="112">
        <v>43.715438990000003</v>
      </c>
      <c r="AE12" s="112">
        <v>48.82</v>
      </c>
      <c r="AF12" s="112">
        <v>63.769792909000003</v>
      </c>
      <c r="AG12" s="112">
        <v>61.854632729000002</v>
      </c>
      <c r="AH12" s="112">
        <v>58.293158130000002</v>
      </c>
      <c r="AI12" s="112">
        <v>58.161468685999999</v>
      </c>
      <c r="AJ12" s="112">
        <v>74.027931217999992</v>
      </c>
      <c r="AK12" s="112">
        <v>68.662879996000001</v>
      </c>
      <c r="AL12" s="111">
        <v>61.347000000000001</v>
      </c>
      <c r="AM12" s="112">
        <v>71.843999999999994</v>
      </c>
      <c r="AN12" s="366">
        <f t="shared" si="1"/>
        <v>0.38359683177563686</v>
      </c>
      <c r="AO12" s="276"/>
      <c r="AP12" s="276"/>
      <c r="AQ12" s="276"/>
      <c r="AR12" s="276"/>
      <c r="AS12" s="276"/>
      <c r="AT12" s="276"/>
    </row>
    <row r="13" spans="1:46" x14ac:dyDescent="0.3">
      <c r="A13" s="159" t="s">
        <v>158</v>
      </c>
      <c r="B13" s="111">
        <v>2073.39656586</v>
      </c>
      <c r="C13" s="112">
        <v>1904.06244571</v>
      </c>
      <c r="D13" s="112">
        <v>2036.1916388899999</v>
      </c>
      <c r="E13" s="112">
        <v>2234.8320562600002</v>
      </c>
      <c r="F13" s="112">
        <v>2196.8403780200001</v>
      </c>
      <c r="G13" s="112">
        <v>2342.1409255399999</v>
      </c>
      <c r="H13" s="112">
        <v>2215.5230878899997</v>
      </c>
      <c r="I13" s="112">
        <v>2172.2404596200004</v>
      </c>
      <c r="J13" s="112">
        <v>2122.4912343599995</v>
      </c>
      <c r="K13" s="112">
        <v>2323.3771358600002</v>
      </c>
      <c r="L13" s="112">
        <v>2133.1390015699999</v>
      </c>
      <c r="M13" s="112">
        <v>2613.2740425400007</v>
      </c>
      <c r="N13" s="111">
        <v>2112.6382419199999</v>
      </c>
      <c r="O13" s="112">
        <v>2090.83795057</v>
      </c>
      <c r="P13" s="112">
        <v>1683.2472422700002</v>
      </c>
      <c r="Q13" s="112">
        <v>1166.6136354799999</v>
      </c>
      <c r="R13" s="112">
        <v>1150.8631162900003</v>
      </c>
      <c r="S13" s="112">
        <v>1800.2935149999998</v>
      </c>
      <c r="T13" s="112">
        <v>2020.4564790099992</v>
      </c>
      <c r="U13" s="112">
        <v>1662.21267625</v>
      </c>
      <c r="V13" s="112">
        <v>2332.7182428999995</v>
      </c>
      <c r="W13" s="112">
        <v>2432.0879239100004</v>
      </c>
      <c r="X13" s="112">
        <v>2115.2636017600003</v>
      </c>
      <c r="Y13" s="572">
        <v>2101.2204519400002</v>
      </c>
      <c r="Z13" s="112">
        <v>2020.894</v>
      </c>
      <c r="AA13" s="112">
        <v>2243.3503024900001</v>
      </c>
      <c r="AB13" s="112">
        <v>2329.4904445600005</v>
      </c>
      <c r="AC13" s="112">
        <v>2229.7579921800002</v>
      </c>
      <c r="AD13" s="112">
        <v>2508.2068552900005</v>
      </c>
      <c r="AE13" s="112">
        <v>2275.4699999999998</v>
      </c>
      <c r="AF13" s="112">
        <v>2932.0664619710001</v>
      </c>
      <c r="AG13" s="112">
        <v>3243.4293537290005</v>
      </c>
      <c r="AH13" s="112">
        <v>2768.342500188</v>
      </c>
      <c r="AI13" s="112">
        <v>2448.3694660310002</v>
      </c>
      <c r="AJ13" s="112">
        <v>2726.6673606180002</v>
      </c>
      <c r="AK13" s="112">
        <v>2277.6413897689999</v>
      </c>
      <c r="AL13" s="111">
        <v>2034.4190000000001</v>
      </c>
      <c r="AM13" s="112">
        <v>2287.154</v>
      </c>
      <c r="AN13" s="366">
        <f t="shared" si="1"/>
        <v>1.9526017609189372E-2</v>
      </c>
      <c r="AO13" s="276"/>
      <c r="AP13" s="276"/>
      <c r="AQ13" s="276"/>
      <c r="AR13" s="276"/>
      <c r="AS13" s="276"/>
      <c r="AT13" s="276"/>
    </row>
    <row r="14" spans="1:46" x14ac:dyDescent="0.3">
      <c r="A14" s="160" t="s">
        <v>159</v>
      </c>
      <c r="B14" s="109">
        <f>+B15+B16</f>
        <v>246.26</v>
      </c>
      <c r="C14" s="110">
        <f t="shared" ref="C14:AK14" si="2">+C15+C16</f>
        <v>377.66</v>
      </c>
      <c r="D14" s="110">
        <f t="shared" si="2"/>
        <v>432.11</v>
      </c>
      <c r="E14" s="110">
        <f t="shared" si="2"/>
        <v>323.83</v>
      </c>
      <c r="F14" s="110">
        <f t="shared" si="2"/>
        <v>175.35</v>
      </c>
      <c r="G14" s="110">
        <f t="shared" si="2"/>
        <v>364.08000000000004</v>
      </c>
      <c r="H14" s="110">
        <f t="shared" si="2"/>
        <v>397.18</v>
      </c>
      <c r="I14" s="110">
        <f t="shared" si="2"/>
        <v>238.87</v>
      </c>
      <c r="J14" s="110">
        <f t="shared" si="2"/>
        <v>277.16054105000001</v>
      </c>
      <c r="K14" s="110">
        <f t="shared" si="2"/>
        <v>269.26</v>
      </c>
      <c r="L14" s="110">
        <f t="shared" si="2"/>
        <v>205.72</v>
      </c>
      <c r="M14" s="110">
        <f t="shared" si="2"/>
        <v>205.2</v>
      </c>
      <c r="N14" s="109">
        <f t="shared" si="2"/>
        <v>207.22386527</v>
      </c>
      <c r="O14" s="110">
        <f t="shared" si="2"/>
        <v>212.51845062999999</v>
      </c>
      <c r="P14" s="110">
        <f t="shared" si="2"/>
        <v>180.73930060999999</v>
      </c>
      <c r="Q14" s="110">
        <f t="shared" si="2"/>
        <v>106.93592620000001</v>
      </c>
      <c r="R14" s="110">
        <f t="shared" si="2"/>
        <v>115.03603583</v>
      </c>
      <c r="S14" s="110">
        <f t="shared" si="2"/>
        <v>161.60691876000001</v>
      </c>
      <c r="T14" s="110">
        <f t="shared" si="2"/>
        <v>422.77797614000002</v>
      </c>
      <c r="U14" s="110">
        <f t="shared" si="2"/>
        <v>469.20884396999998</v>
      </c>
      <c r="V14" s="110">
        <f>+V15+V16</f>
        <v>352.34880944999998</v>
      </c>
      <c r="W14" s="110">
        <f t="shared" si="2"/>
        <v>251.54929797999998</v>
      </c>
      <c r="X14" s="110">
        <f t="shared" si="2"/>
        <v>144.17864456999999</v>
      </c>
      <c r="Y14" s="573">
        <f t="shared" si="2"/>
        <v>239.98434463000001</v>
      </c>
      <c r="Z14" s="110">
        <f t="shared" si="2"/>
        <v>296.45299999999997</v>
      </c>
      <c r="AA14" s="110">
        <f t="shared" si="2"/>
        <v>461.45000000000005</v>
      </c>
      <c r="AB14" s="110">
        <f t="shared" si="2"/>
        <v>384.46000000000004</v>
      </c>
      <c r="AC14" s="110">
        <f t="shared" si="2"/>
        <v>372.01</v>
      </c>
      <c r="AD14" s="110">
        <f t="shared" si="2"/>
        <v>283.09000000000003</v>
      </c>
      <c r="AE14" s="110">
        <f t="shared" si="2"/>
        <v>345.18000000000006</v>
      </c>
      <c r="AF14" s="110">
        <f t="shared" si="2"/>
        <v>413.51</v>
      </c>
      <c r="AG14" s="110">
        <f t="shared" si="2"/>
        <v>425.12</v>
      </c>
      <c r="AH14" s="110">
        <f t="shared" si="2"/>
        <v>296.11</v>
      </c>
      <c r="AI14" s="110">
        <f t="shared" si="2"/>
        <v>231.38</v>
      </c>
      <c r="AJ14" s="110">
        <f t="shared" si="2"/>
        <v>118.15</v>
      </c>
      <c r="AK14" s="110">
        <f t="shared" si="2"/>
        <v>216.25</v>
      </c>
      <c r="AL14" s="109">
        <f>+AL15+AL16</f>
        <v>250.268</v>
      </c>
      <c r="AM14" s="110">
        <f>+AM15+AM16</f>
        <v>397.94400000000002</v>
      </c>
      <c r="AN14" s="367">
        <f t="shared" si="1"/>
        <v>-0.1376227110196121</v>
      </c>
      <c r="AO14" s="276"/>
      <c r="AP14" s="276"/>
      <c r="AQ14" s="276"/>
      <c r="AR14" s="276"/>
      <c r="AS14" s="276"/>
      <c r="AT14" s="276"/>
    </row>
    <row r="15" spans="1:46" x14ac:dyDescent="0.3">
      <c r="A15" s="161" t="s">
        <v>160</v>
      </c>
      <c r="B15" s="106">
        <v>87.27</v>
      </c>
      <c r="C15" s="17">
        <v>126.56</v>
      </c>
      <c r="D15" s="17">
        <v>181.05</v>
      </c>
      <c r="E15" s="17">
        <v>163.66999999999999</v>
      </c>
      <c r="F15" s="17">
        <v>106</v>
      </c>
      <c r="G15" s="17">
        <v>145.99</v>
      </c>
      <c r="H15" s="17">
        <v>158.08000000000001</v>
      </c>
      <c r="I15" s="17">
        <v>140.36000000000001</v>
      </c>
      <c r="J15" s="17">
        <v>146.1</v>
      </c>
      <c r="K15" s="17">
        <v>112.01</v>
      </c>
      <c r="L15" s="17">
        <v>106.42</v>
      </c>
      <c r="M15" s="17">
        <v>148.62</v>
      </c>
      <c r="N15" s="106">
        <v>92.28</v>
      </c>
      <c r="O15" s="17">
        <v>109.96</v>
      </c>
      <c r="P15" s="17">
        <v>92.94</v>
      </c>
      <c r="Q15" s="17">
        <v>63.74</v>
      </c>
      <c r="R15" s="17">
        <v>66.78</v>
      </c>
      <c r="S15" s="17">
        <v>73.87</v>
      </c>
      <c r="T15" s="17">
        <v>124.48</v>
      </c>
      <c r="U15" s="17">
        <v>152.82</v>
      </c>
      <c r="V15" s="17">
        <v>139.85</v>
      </c>
      <c r="W15" s="17">
        <v>162.69999999999999</v>
      </c>
      <c r="X15" s="17">
        <v>120.96</v>
      </c>
      <c r="Y15" s="574">
        <v>117.46</v>
      </c>
      <c r="Z15" s="17">
        <v>99.76</v>
      </c>
      <c r="AA15" s="17">
        <v>135.62</v>
      </c>
      <c r="AB15" s="17">
        <v>148.4</v>
      </c>
      <c r="AC15" s="17">
        <v>157.84</v>
      </c>
      <c r="AD15" s="17">
        <v>149.49</v>
      </c>
      <c r="AE15" s="17">
        <v>140.61000000000001</v>
      </c>
      <c r="AF15" s="17">
        <v>134.43</v>
      </c>
      <c r="AG15" s="17">
        <v>110.14</v>
      </c>
      <c r="AH15" s="17">
        <v>122.58</v>
      </c>
      <c r="AI15" s="17">
        <v>103.49</v>
      </c>
      <c r="AJ15" s="17">
        <v>87.72</v>
      </c>
      <c r="AK15" s="17">
        <v>128.4</v>
      </c>
      <c r="AL15" s="106">
        <v>109.71299999999999</v>
      </c>
      <c r="AM15" s="17">
        <v>165.947</v>
      </c>
      <c r="AN15" s="321">
        <f t="shared" si="1"/>
        <v>0.22361746055154108</v>
      </c>
      <c r="AO15" s="276"/>
      <c r="AP15" s="276"/>
      <c r="AQ15" s="276"/>
      <c r="AR15" s="276"/>
      <c r="AS15" s="276"/>
      <c r="AT15" s="276"/>
    </row>
    <row r="16" spans="1:46" x14ac:dyDescent="0.3">
      <c r="A16" s="161" t="s">
        <v>161</v>
      </c>
      <c r="B16" s="106">
        <v>158.98999999999998</v>
      </c>
      <c r="C16" s="17">
        <v>251.10000000000002</v>
      </c>
      <c r="D16" s="17">
        <v>251.06</v>
      </c>
      <c r="E16" s="17">
        <v>160.16</v>
      </c>
      <c r="F16" s="17">
        <v>69.349999999999994</v>
      </c>
      <c r="G16" s="17">
        <v>218.09</v>
      </c>
      <c r="H16" s="17">
        <v>239.1</v>
      </c>
      <c r="I16" s="17">
        <v>98.509999999999991</v>
      </c>
      <c r="J16" s="17">
        <v>131.06054104999998</v>
      </c>
      <c r="K16" s="17">
        <v>157.25</v>
      </c>
      <c r="L16" s="17">
        <v>99.3</v>
      </c>
      <c r="M16" s="17">
        <v>56.58</v>
      </c>
      <c r="N16" s="106">
        <f t="shared" ref="N16:AK16" si="3">+N17+N18</f>
        <v>114.94386527</v>
      </c>
      <c r="O16" s="17">
        <f t="shared" si="3"/>
        <v>102.55845063</v>
      </c>
      <c r="P16" s="17">
        <f t="shared" si="3"/>
        <v>87.799300610000003</v>
      </c>
      <c r="Q16" s="17">
        <f t="shared" si="3"/>
        <v>43.195926200000002</v>
      </c>
      <c r="R16" s="17">
        <f t="shared" si="3"/>
        <v>48.256035829999995</v>
      </c>
      <c r="S16" s="17">
        <f t="shared" si="3"/>
        <v>87.736918760000009</v>
      </c>
      <c r="T16" s="17">
        <f t="shared" si="3"/>
        <v>298.29797614</v>
      </c>
      <c r="U16" s="17">
        <f t="shared" si="3"/>
        <v>316.38884396999998</v>
      </c>
      <c r="V16" s="17">
        <f t="shared" si="3"/>
        <v>212.49880945000001</v>
      </c>
      <c r="W16" s="17">
        <f>+W17+W18</f>
        <v>88.849297979999989</v>
      </c>
      <c r="X16" s="17">
        <f t="shared" si="3"/>
        <v>23.218644570000002</v>
      </c>
      <c r="Y16" s="574">
        <f t="shared" si="3"/>
        <v>122.52434463</v>
      </c>
      <c r="Z16" s="17">
        <f t="shared" si="3"/>
        <v>196.69299999999998</v>
      </c>
      <c r="AA16" s="17">
        <f t="shared" si="3"/>
        <v>325.83000000000004</v>
      </c>
      <c r="AB16" s="17">
        <f t="shared" si="3"/>
        <v>236.06</v>
      </c>
      <c r="AC16" s="17">
        <f t="shared" si="3"/>
        <v>214.17000000000002</v>
      </c>
      <c r="AD16" s="17">
        <f t="shared" si="3"/>
        <v>133.60000000000002</v>
      </c>
      <c r="AE16" s="17">
        <f t="shared" si="3"/>
        <v>204.57000000000002</v>
      </c>
      <c r="AF16" s="17">
        <f t="shared" si="3"/>
        <v>279.08</v>
      </c>
      <c r="AG16" s="17">
        <f t="shared" si="3"/>
        <v>314.98</v>
      </c>
      <c r="AH16" s="17">
        <f t="shared" si="3"/>
        <v>173.53</v>
      </c>
      <c r="AI16" s="17">
        <f t="shared" si="3"/>
        <v>127.88999999999999</v>
      </c>
      <c r="AJ16" s="17">
        <f t="shared" si="3"/>
        <v>30.43</v>
      </c>
      <c r="AK16" s="17">
        <f t="shared" si="3"/>
        <v>87.85</v>
      </c>
      <c r="AL16" s="106">
        <v>140.55500000000001</v>
      </c>
      <c r="AM16" s="17">
        <v>231.99700000000001</v>
      </c>
      <c r="AN16" s="321">
        <f t="shared" si="1"/>
        <v>-0.28798146272596148</v>
      </c>
      <c r="AO16" s="276"/>
      <c r="AP16" s="276"/>
      <c r="AQ16" s="276"/>
      <c r="AR16" s="276"/>
      <c r="AS16" s="276"/>
      <c r="AT16" s="276"/>
    </row>
    <row r="17" spans="1:46" x14ac:dyDescent="0.3">
      <c r="A17" s="161" t="s">
        <v>162</v>
      </c>
      <c r="B17" s="106">
        <v>139.29</v>
      </c>
      <c r="C17" s="17">
        <v>195.33</v>
      </c>
      <c r="D17" s="17">
        <v>204.79</v>
      </c>
      <c r="E17" s="17">
        <v>139.9</v>
      </c>
      <c r="F17" s="17">
        <v>41.87</v>
      </c>
      <c r="G17" s="17">
        <v>185.78</v>
      </c>
      <c r="H17" s="17">
        <v>185.09</v>
      </c>
      <c r="I17" s="17">
        <v>55.44</v>
      </c>
      <c r="J17" s="17">
        <v>99.57</v>
      </c>
      <c r="K17" s="17">
        <v>114.66</v>
      </c>
      <c r="L17" s="17">
        <v>80.05</v>
      </c>
      <c r="M17" s="17">
        <v>39.4</v>
      </c>
      <c r="N17" s="106">
        <v>106.82808763</v>
      </c>
      <c r="O17" s="17">
        <v>68.795060519999993</v>
      </c>
      <c r="P17" s="17">
        <v>57.165528090000009</v>
      </c>
      <c r="Q17" s="17">
        <v>25.655412190000003</v>
      </c>
      <c r="R17" s="17">
        <v>16.892950929999998</v>
      </c>
      <c r="S17" s="17">
        <v>75.866795280000005</v>
      </c>
      <c r="T17" s="17">
        <v>251.35994388999998</v>
      </c>
      <c r="U17" s="17">
        <v>260.95228628999996</v>
      </c>
      <c r="V17" s="17">
        <v>176.66561488000002</v>
      </c>
      <c r="W17" s="17">
        <v>30.684575989999999</v>
      </c>
      <c r="X17" s="17">
        <v>9.2916758599999998</v>
      </c>
      <c r="Y17" s="574">
        <v>99.391812810000005</v>
      </c>
      <c r="Z17" s="17">
        <v>171.38</v>
      </c>
      <c r="AA17" s="17">
        <v>228.24</v>
      </c>
      <c r="AB17" s="17">
        <v>184.97</v>
      </c>
      <c r="AC17" s="17">
        <v>174.97</v>
      </c>
      <c r="AD17" s="17">
        <v>100.18</v>
      </c>
      <c r="AE17" s="17">
        <v>180.83</v>
      </c>
      <c r="AF17" s="17">
        <v>195.45</v>
      </c>
      <c r="AG17" s="17">
        <v>247.07</v>
      </c>
      <c r="AH17" s="17">
        <v>136.02000000000001</v>
      </c>
      <c r="AI17" s="17">
        <v>103.49</v>
      </c>
      <c r="AJ17" s="17">
        <v>9.8800000000000008</v>
      </c>
      <c r="AK17" s="17">
        <v>71.14</v>
      </c>
      <c r="AL17" s="106">
        <v>117.14100000000001</v>
      </c>
      <c r="AM17" s="17">
        <v>195.05600000000001</v>
      </c>
      <c r="AN17" s="321">
        <f t="shared" si="1"/>
        <v>-0.14539081668419207</v>
      </c>
      <c r="AO17" s="276"/>
      <c r="AP17" s="276"/>
      <c r="AQ17" s="276"/>
      <c r="AR17" s="276"/>
      <c r="AS17" s="276"/>
      <c r="AT17" s="276"/>
    </row>
    <row r="18" spans="1:46" x14ac:dyDescent="0.3">
      <c r="A18" s="161" t="s">
        <v>163</v>
      </c>
      <c r="B18" s="106">
        <v>19.7</v>
      </c>
      <c r="C18" s="17">
        <v>55.77</v>
      </c>
      <c r="D18" s="17">
        <v>46.27</v>
      </c>
      <c r="E18" s="17">
        <v>20.260000000000002</v>
      </c>
      <c r="F18" s="17">
        <v>27.48</v>
      </c>
      <c r="G18" s="17">
        <v>32.31</v>
      </c>
      <c r="H18" s="17">
        <v>54.01</v>
      </c>
      <c r="I18" s="17">
        <v>43.07</v>
      </c>
      <c r="J18" s="17">
        <v>31.490541050000001</v>
      </c>
      <c r="K18" s="17">
        <v>42.59</v>
      </c>
      <c r="L18" s="17">
        <v>19.25</v>
      </c>
      <c r="M18" s="17">
        <v>17.18</v>
      </c>
      <c r="N18" s="106">
        <v>8.115777640000001</v>
      </c>
      <c r="O18" s="17">
        <v>33.763390110000003</v>
      </c>
      <c r="P18" s="17">
        <v>30.633772519999994</v>
      </c>
      <c r="Q18" s="17">
        <v>17.540514010000003</v>
      </c>
      <c r="R18" s="17">
        <v>31.363084899999997</v>
      </c>
      <c r="S18" s="17">
        <v>11.87012348</v>
      </c>
      <c r="T18" s="17">
        <v>46.938032249999999</v>
      </c>
      <c r="U18" s="17">
        <v>55.43655768</v>
      </c>
      <c r="V18" s="17">
        <v>35.833194569999996</v>
      </c>
      <c r="W18" s="17">
        <v>58.164721989999997</v>
      </c>
      <c r="X18" s="17">
        <v>13.926968710000001</v>
      </c>
      <c r="Y18" s="574">
        <v>23.132531820000001</v>
      </c>
      <c r="Z18" s="17">
        <v>25.312999999999999</v>
      </c>
      <c r="AA18" s="17">
        <v>97.59</v>
      </c>
      <c r="AB18" s="17">
        <v>51.09</v>
      </c>
      <c r="AC18" s="17">
        <v>39.200000000000003</v>
      </c>
      <c r="AD18" s="17">
        <v>33.42</v>
      </c>
      <c r="AE18" s="17">
        <v>23.74</v>
      </c>
      <c r="AF18" s="17">
        <v>83.63</v>
      </c>
      <c r="AG18" s="17">
        <v>67.91</v>
      </c>
      <c r="AH18" s="17">
        <v>37.51</v>
      </c>
      <c r="AI18" s="17">
        <v>24.4</v>
      </c>
      <c r="AJ18" s="17">
        <v>20.55</v>
      </c>
      <c r="AK18" s="17">
        <v>16.71</v>
      </c>
      <c r="AL18" s="106">
        <v>23.414000000000001</v>
      </c>
      <c r="AM18" s="17">
        <v>36.941000000000003</v>
      </c>
      <c r="AN18" s="321">
        <f t="shared" si="1"/>
        <v>-0.62146736345937081</v>
      </c>
      <c r="AO18" s="276"/>
      <c r="AP18" s="276"/>
      <c r="AQ18" s="276"/>
      <c r="AR18" s="276"/>
      <c r="AS18" s="276"/>
      <c r="AT18" s="276"/>
    </row>
    <row r="19" spans="1:46" x14ac:dyDescent="0.3">
      <c r="A19" s="159" t="s">
        <v>209</v>
      </c>
      <c r="B19" s="111">
        <v>283.64213486</v>
      </c>
      <c r="C19" s="112">
        <v>285.06398187999991</v>
      </c>
      <c r="D19" s="112">
        <v>270.69229657</v>
      </c>
      <c r="E19" s="112">
        <v>231.58257355999999</v>
      </c>
      <c r="F19" s="112">
        <v>215.76980709999998</v>
      </c>
      <c r="G19" s="112">
        <v>212.21969917000001</v>
      </c>
      <c r="H19" s="112">
        <v>240.07819949999998</v>
      </c>
      <c r="I19" s="112">
        <v>244.33476257999999</v>
      </c>
      <c r="J19" s="112">
        <v>224.66208899999998</v>
      </c>
      <c r="K19" s="112">
        <v>212.27045257999998</v>
      </c>
      <c r="L19" s="112">
        <v>254.03802952999999</v>
      </c>
      <c r="M19" s="112">
        <v>300.07486117000002</v>
      </c>
      <c r="N19" s="111">
        <v>226.06915232</v>
      </c>
      <c r="O19" s="112">
        <v>166.32529214999997</v>
      </c>
      <c r="P19" s="112">
        <v>145.12029806000001</v>
      </c>
      <c r="Q19" s="112">
        <v>72.310813810000013</v>
      </c>
      <c r="R19" s="112">
        <v>60.599730900000012</v>
      </c>
      <c r="S19" s="112">
        <v>63.306735830000001</v>
      </c>
      <c r="T19" s="112">
        <v>129.98046693999999</v>
      </c>
      <c r="U19" s="112">
        <v>91.937615500000007</v>
      </c>
      <c r="V19" s="112">
        <v>91.135484599999998</v>
      </c>
      <c r="W19" s="112">
        <v>53.715729909999993</v>
      </c>
      <c r="X19" s="112">
        <v>67.989557599999998</v>
      </c>
      <c r="Y19" s="572">
        <v>194.39930690999998</v>
      </c>
      <c r="Z19" s="112">
        <v>264.91000000000003</v>
      </c>
      <c r="AA19" s="112">
        <v>116.1375295</v>
      </c>
      <c r="AB19" s="112">
        <v>154.05281801000001</v>
      </c>
      <c r="AC19" s="112">
        <v>149.16378193999998</v>
      </c>
      <c r="AD19" s="112">
        <v>107.31542001999999</v>
      </c>
      <c r="AE19" s="112">
        <v>124.96</v>
      </c>
      <c r="AF19" s="112">
        <v>175.06435697799998</v>
      </c>
      <c r="AG19" s="112">
        <v>136.83152232100002</v>
      </c>
      <c r="AH19" s="112">
        <v>400.37607560099997</v>
      </c>
      <c r="AI19" s="112">
        <v>502.22766058399998</v>
      </c>
      <c r="AJ19" s="112">
        <v>582.03508693700007</v>
      </c>
      <c r="AK19" s="112">
        <v>676.59441947699997</v>
      </c>
      <c r="AL19" s="111">
        <v>610.17100000000005</v>
      </c>
      <c r="AM19" s="112">
        <v>507.887</v>
      </c>
      <c r="AN19" s="366">
        <f t="shared" si="1"/>
        <v>3.3731514023638676</v>
      </c>
      <c r="AO19" s="276"/>
      <c r="AP19" s="276"/>
      <c r="AQ19" s="276"/>
      <c r="AR19" s="276"/>
      <c r="AS19" s="276"/>
      <c r="AT19" s="276"/>
    </row>
    <row r="20" spans="1:46" x14ac:dyDescent="0.3">
      <c r="A20" s="159" t="s">
        <v>210</v>
      </c>
      <c r="B20" s="111">
        <v>119.51932666999998</v>
      </c>
      <c r="C20" s="112">
        <v>118.20310365999997</v>
      </c>
      <c r="D20" s="112">
        <v>139.89676247999995</v>
      </c>
      <c r="E20" s="112">
        <v>121.49561178000012</v>
      </c>
      <c r="F20" s="112">
        <v>142.13365360000014</v>
      </c>
      <c r="G20" s="112">
        <v>147.88842725000012</v>
      </c>
      <c r="H20" s="112">
        <v>140.30403828000007</v>
      </c>
      <c r="I20" s="112">
        <v>137.77313160999995</v>
      </c>
      <c r="J20" s="112">
        <v>139.36251739999992</v>
      </c>
      <c r="K20" s="112">
        <v>135.61180265000002</v>
      </c>
      <c r="L20" s="112">
        <v>127.94042072000001</v>
      </c>
      <c r="M20" s="112">
        <v>129.94984657000001</v>
      </c>
      <c r="N20" s="111">
        <v>122.74741044999988</v>
      </c>
      <c r="O20" s="112">
        <v>119.55031502000011</v>
      </c>
      <c r="P20" s="112">
        <v>118.67784378000002</v>
      </c>
      <c r="Q20" s="112">
        <v>88.439131839999973</v>
      </c>
      <c r="R20" s="112">
        <v>101.31398634999996</v>
      </c>
      <c r="S20" s="112">
        <v>109.66227750999988</v>
      </c>
      <c r="T20" s="112">
        <v>116.80225274000004</v>
      </c>
      <c r="U20" s="112">
        <v>134.55435979999999</v>
      </c>
      <c r="V20" s="112">
        <v>162.12954149000026</v>
      </c>
      <c r="W20" s="112">
        <v>178.47045112000009</v>
      </c>
      <c r="X20" s="112">
        <v>142.48368866999994</v>
      </c>
      <c r="Y20" s="572">
        <v>163.43129448000005</v>
      </c>
      <c r="Z20" s="112">
        <v>92.466999999999999</v>
      </c>
      <c r="AA20" s="112">
        <v>132.7714406100001</v>
      </c>
      <c r="AB20" s="112">
        <v>141.11183596999999</v>
      </c>
      <c r="AC20" s="112">
        <v>167.18878669999998</v>
      </c>
      <c r="AD20" s="112">
        <v>176.92597215000006</v>
      </c>
      <c r="AE20" s="112">
        <v>129.79</v>
      </c>
      <c r="AF20" s="112">
        <v>175.454833361</v>
      </c>
      <c r="AG20" s="112">
        <v>175.643220055</v>
      </c>
      <c r="AH20" s="112">
        <v>170.06983592399999</v>
      </c>
      <c r="AI20" s="112">
        <v>219.344475819</v>
      </c>
      <c r="AJ20" s="112">
        <v>185.271643195</v>
      </c>
      <c r="AK20" s="112">
        <v>206.87265472799999</v>
      </c>
      <c r="AL20" s="111">
        <v>155.155</v>
      </c>
      <c r="AM20" s="112">
        <v>178.148</v>
      </c>
      <c r="AN20" s="366">
        <f t="shared" si="1"/>
        <v>0.34176445763880814</v>
      </c>
      <c r="AO20" s="276"/>
      <c r="AP20" s="276"/>
      <c r="AQ20" s="276"/>
      <c r="AR20" s="276"/>
      <c r="AS20" s="276"/>
      <c r="AT20" s="276"/>
    </row>
    <row r="21" spans="1:46" x14ac:dyDescent="0.3">
      <c r="A21" s="159" t="s">
        <v>211</v>
      </c>
      <c r="B21" s="111">
        <v>91.510275609999994</v>
      </c>
      <c r="C21" s="112">
        <v>77.97499803999996</v>
      </c>
      <c r="D21" s="112">
        <v>95.191204630000001</v>
      </c>
      <c r="E21" s="112">
        <v>92.459195459999989</v>
      </c>
      <c r="F21" s="112">
        <v>101.99033686000004</v>
      </c>
      <c r="G21" s="112">
        <v>88.130350820000004</v>
      </c>
      <c r="H21" s="112">
        <v>94.839671019999997</v>
      </c>
      <c r="I21" s="112">
        <v>98.67057336000002</v>
      </c>
      <c r="J21" s="112">
        <v>119.98781679000005</v>
      </c>
      <c r="K21" s="112">
        <v>103.48045887000001</v>
      </c>
      <c r="L21" s="112">
        <v>111.34084994</v>
      </c>
      <c r="M21" s="112">
        <v>116.03677571999999</v>
      </c>
      <c r="N21" s="111">
        <v>91.85124669999999</v>
      </c>
      <c r="O21" s="112">
        <v>80.960376809999985</v>
      </c>
      <c r="P21" s="112">
        <v>49.440395259999988</v>
      </c>
      <c r="Q21" s="112">
        <v>21.776275649999999</v>
      </c>
      <c r="R21" s="112">
        <v>36.520812579999998</v>
      </c>
      <c r="S21" s="112">
        <v>55.874692970000005</v>
      </c>
      <c r="T21" s="112">
        <v>63.775610779999994</v>
      </c>
      <c r="U21" s="112">
        <v>88.521867279999967</v>
      </c>
      <c r="V21" s="112">
        <v>93.034816830000025</v>
      </c>
      <c r="W21" s="112">
        <v>98.106061609999969</v>
      </c>
      <c r="X21" s="112">
        <v>80.834690420000015</v>
      </c>
      <c r="Y21" s="572">
        <v>94.750217859999978</v>
      </c>
      <c r="Z21" s="112">
        <v>80.983000000000004</v>
      </c>
      <c r="AA21" s="112">
        <v>105.68388137000001</v>
      </c>
      <c r="AB21" s="112">
        <v>120.17465235999997</v>
      </c>
      <c r="AC21" s="112">
        <v>135.62211894000001</v>
      </c>
      <c r="AD21" s="112">
        <v>110.52775993999997</v>
      </c>
      <c r="AE21" s="112">
        <v>103.89</v>
      </c>
      <c r="AF21" s="112">
        <v>145.39771386500001</v>
      </c>
      <c r="AG21" s="112">
        <v>119.548956307</v>
      </c>
      <c r="AH21" s="112">
        <v>138.51528553099999</v>
      </c>
      <c r="AI21" s="112">
        <v>138.052346422</v>
      </c>
      <c r="AJ21" s="112">
        <v>146.66329097099998</v>
      </c>
      <c r="AK21" s="112">
        <v>137.87386355999999</v>
      </c>
      <c r="AL21" s="111">
        <v>120.678</v>
      </c>
      <c r="AM21" s="112">
        <v>143.62200000000001</v>
      </c>
      <c r="AN21" s="366">
        <f t="shared" si="1"/>
        <v>0.35897734014119331</v>
      </c>
      <c r="AO21" s="276"/>
      <c r="AP21" s="276"/>
      <c r="AQ21" s="276"/>
      <c r="AR21" s="276"/>
      <c r="AS21" s="276"/>
      <c r="AT21" s="276"/>
    </row>
    <row r="22" spans="1:46" x14ac:dyDescent="0.3">
      <c r="A22" s="159" t="s">
        <v>164</v>
      </c>
      <c r="B22" s="111">
        <v>125.19695272000004</v>
      </c>
      <c r="C22" s="112">
        <v>107.28442733999998</v>
      </c>
      <c r="D22" s="112">
        <v>117.19009167</v>
      </c>
      <c r="E22" s="112">
        <v>104.90801082</v>
      </c>
      <c r="F22" s="112">
        <v>116.80840288999998</v>
      </c>
      <c r="G22" s="112">
        <v>115.10766871</v>
      </c>
      <c r="H22" s="112">
        <v>125.46788505999996</v>
      </c>
      <c r="I22" s="112">
        <v>101.53880618000001</v>
      </c>
      <c r="J22" s="112">
        <v>108.35764751999997</v>
      </c>
      <c r="K22" s="112">
        <v>110.42018326</v>
      </c>
      <c r="L22" s="112">
        <v>105.94653162999998</v>
      </c>
      <c r="M22" s="112">
        <v>115.40185700000002</v>
      </c>
      <c r="N22" s="111">
        <v>99.494272150000015</v>
      </c>
      <c r="O22" s="112">
        <v>110.79974438999999</v>
      </c>
      <c r="P22" s="112">
        <v>76.149042709999989</v>
      </c>
      <c r="Q22" s="112">
        <v>13.178947380000002</v>
      </c>
      <c r="R22" s="112">
        <v>29.165330660000006</v>
      </c>
      <c r="S22" s="112">
        <v>59.33394803000003</v>
      </c>
      <c r="T22" s="112">
        <v>92.839624540000045</v>
      </c>
      <c r="U22" s="112">
        <v>91.04377568000001</v>
      </c>
      <c r="V22" s="112">
        <v>114.74865656000004</v>
      </c>
      <c r="W22" s="112">
        <v>109.17267995000007</v>
      </c>
      <c r="X22" s="112">
        <v>103.65112730999991</v>
      </c>
      <c r="Y22" s="572">
        <v>124.57044157999992</v>
      </c>
      <c r="Z22" s="112">
        <v>73.108999999999995</v>
      </c>
      <c r="AA22" s="112">
        <v>118.27477853999994</v>
      </c>
      <c r="AB22" s="112">
        <v>131.23147112999993</v>
      </c>
      <c r="AC22" s="112">
        <v>108.11129791000005</v>
      </c>
      <c r="AD22" s="112">
        <v>135.75720960999999</v>
      </c>
      <c r="AE22" s="112">
        <v>127.5</v>
      </c>
      <c r="AF22" s="112">
        <v>146.73536519699999</v>
      </c>
      <c r="AG22" s="112">
        <v>153.36214822700001</v>
      </c>
      <c r="AH22" s="112">
        <v>149.72683439599999</v>
      </c>
      <c r="AI22" s="112">
        <v>165.598118508</v>
      </c>
      <c r="AJ22" s="112">
        <v>158.65049503200001</v>
      </c>
      <c r="AK22" s="112">
        <v>173.17389727399998</v>
      </c>
      <c r="AL22" s="111">
        <v>122.71899999999999</v>
      </c>
      <c r="AM22" s="112">
        <v>143.15299999999999</v>
      </c>
      <c r="AN22" s="366">
        <f t="shared" si="1"/>
        <v>0.2103425748676111</v>
      </c>
      <c r="AO22" s="276"/>
      <c r="AP22" s="276"/>
      <c r="AQ22" s="276"/>
      <c r="AR22" s="276"/>
      <c r="AS22" s="276"/>
      <c r="AT22" s="276"/>
    </row>
    <row r="23" spans="1:46" ht="15" thickBot="1" x14ac:dyDescent="0.35">
      <c r="A23" s="162" t="s">
        <v>72</v>
      </c>
      <c r="B23" s="113">
        <v>65.83</v>
      </c>
      <c r="C23" s="114">
        <v>62.17</v>
      </c>
      <c r="D23" s="114">
        <v>81.349999999999994</v>
      </c>
      <c r="E23" s="114">
        <v>73.69</v>
      </c>
      <c r="F23" s="114">
        <v>64.47</v>
      </c>
      <c r="G23" s="114">
        <v>59.51</v>
      </c>
      <c r="H23" s="114">
        <v>61.23</v>
      </c>
      <c r="I23" s="114">
        <v>54.36</v>
      </c>
      <c r="J23" s="114">
        <v>58.08</v>
      </c>
      <c r="K23" s="114">
        <v>58.2</v>
      </c>
      <c r="L23" s="114">
        <v>52.83</v>
      </c>
      <c r="M23" s="114">
        <v>51.03</v>
      </c>
      <c r="N23" s="113">
        <v>45.23</v>
      </c>
      <c r="O23" s="114">
        <v>50.91</v>
      </c>
      <c r="P23" s="114">
        <v>38.020000000000003</v>
      </c>
      <c r="Q23" s="114">
        <v>21.77</v>
      </c>
      <c r="R23" s="114">
        <v>25.06</v>
      </c>
      <c r="S23" s="114">
        <v>31.43</v>
      </c>
      <c r="T23" s="114">
        <v>43.71</v>
      </c>
      <c r="U23" s="114">
        <v>41.02</v>
      </c>
      <c r="V23" s="114">
        <v>51.69</v>
      </c>
      <c r="W23" s="114">
        <v>53.15</v>
      </c>
      <c r="X23" s="114">
        <v>56.19</v>
      </c>
      <c r="Y23" s="575">
        <v>61.63</v>
      </c>
      <c r="Z23" s="114">
        <v>9.9429999999999996</v>
      </c>
      <c r="AA23" s="114">
        <v>39.340000000000003</v>
      </c>
      <c r="AB23" s="114">
        <v>51.29</v>
      </c>
      <c r="AC23" s="114">
        <v>45.23</v>
      </c>
      <c r="AD23" s="114">
        <v>47.4</v>
      </c>
      <c r="AE23" s="114">
        <v>55.22</v>
      </c>
      <c r="AF23" s="114">
        <v>66.569999999999993</v>
      </c>
      <c r="AG23" s="114">
        <v>53.058</v>
      </c>
      <c r="AH23" s="114">
        <v>63.470999999999997</v>
      </c>
      <c r="AI23" s="114">
        <v>78.807000000000002</v>
      </c>
      <c r="AJ23" s="114">
        <v>69.650999999999996</v>
      </c>
      <c r="AK23" s="114">
        <v>75.756</v>
      </c>
      <c r="AL23" s="113">
        <v>130.27699999999999</v>
      </c>
      <c r="AM23" s="114">
        <v>62.54</v>
      </c>
      <c r="AN23" s="570">
        <f t="shared" si="1"/>
        <v>0.58973055414336528</v>
      </c>
      <c r="AO23" s="276"/>
      <c r="AP23" s="276"/>
      <c r="AQ23" s="276"/>
      <c r="AR23" s="276"/>
      <c r="AS23" s="276"/>
      <c r="AT23" s="276"/>
    </row>
    <row r="24" spans="1:46" x14ac:dyDescent="0.3">
      <c r="A24" s="18" t="s">
        <v>23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278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26"/>
      <c r="AO24" s="276"/>
      <c r="AP24" s="276"/>
      <c r="AQ24" s="276"/>
      <c r="AR24" s="276"/>
      <c r="AS24" s="276"/>
      <c r="AT24" s="276"/>
    </row>
    <row r="25" spans="1:46" x14ac:dyDescent="0.3">
      <c r="A25" s="19" t="s">
        <v>132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278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276"/>
      <c r="AP25" s="276"/>
      <c r="AQ25" s="276"/>
      <c r="AR25" s="276"/>
      <c r="AS25" s="276"/>
      <c r="AT25" s="276"/>
    </row>
    <row r="26" spans="1:46" x14ac:dyDescent="0.3">
      <c r="A26" s="282" t="s">
        <v>198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276"/>
      <c r="S26" s="276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26"/>
      <c r="AO26" s="276"/>
      <c r="AP26" s="276"/>
      <c r="AQ26" s="276"/>
      <c r="AR26" s="276"/>
      <c r="AS26" s="276"/>
      <c r="AT26" s="276"/>
    </row>
    <row r="27" spans="1:46" x14ac:dyDescent="0.3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276"/>
      <c r="S27" s="276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O27" s="276"/>
      <c r="AP27" s="276"/>
      <c r="AQ27" s="276"/>
      <c r="AR27" s="276"/>
      <c r="AS27" s="276"/>
      <c r="AT27" s="276"/>
    </row>
    <row r="28" spans="1:46" x14ac:dyDescent="0.3"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276"/>
      <c r="S28" s="276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O28" s="276"/>
      <c r="AP28" s="276"/>
      <c r="AQ28" s="276"/>
      <c r="AR28" s="276"/>
      <c r="AS28" s="276"/>
      <c r="AT28" s="276"/>
    </row>
    <row r="29" spans="1:46" x14ac:dyDescent="0.3">
      <c r="B29" s="122"/>
      <c r="C29" s="122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276"/>
      <c r="S29" s="276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</row>
    <row r="30" spans="1:46" x14ac:dyDescent="0.3">
      <c r="B30" s="122"/>
      <c r="C30" s="122"/>
      <c r="D30" s="151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276"/>
      <c r="S30" s="276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</row>
    <row r="31" spans="1:46" x14ac:dyDescent="0.3"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276"/>
      <c r="S31" s="276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</row>
    <row r="32" spans="1:46" x14ac:dyDescent="0.3"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276"/>
      <c r="S32" s="276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</row>
    <row r="33" spans="2:39" x14ac:dyDescent="0.3"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276"/>
      <c r="S33" s="276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</row>
    <row r="34" spans="2:39" x14ac:dyDescent="0.3"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276"/>
      <c r="S34" s="276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</row>
    <row r="35" spans="2:39" x14ac:dyDescent="0.3"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276"/>
      <c r="S35" s="276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</row>
    <row r="36" spans="2:39" x14ac:dyDescent="0.3"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276"/>
      <c r="S36" s="276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</row>
    <row r="37" spans="2:39" x14ac:dyDescent="0.3"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276"/>
      <c r="S37" s="276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</row>
    <row r="38" spans="2:39" x14ac:dyDescent="0.3"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276"/>
      <c r="S38" s="276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</row>
    <row r="39" spans="2:39" x14ac:dyDescent="0.3"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276"/>
      <c r="S39" s="276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</row>
    <row r="40" spans="2:39" x14ac:dyDescent="0.3"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276"/>
      <c r="S40" s="276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</row>
    <row r="41" spans="2:39" x14ac:dyDescent="0.3"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276"/>
      <c r="S41" s="276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</row>
    <row r="42" spans="2:39" x14ac:dyDescent="0.3"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</row>
    <row r="43" spans="2:39" x14ac:dyDescent="0.3"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</row>
  </sheetData>
  <sortState ref="S27:U41">
    <sortCondition descending="1" ref="T27:T41"/>
  </sortState>
  <mergeCells count="5">
    <mergeCell ref="B6:M6"/>
    <mergeCell ref="A6:A7"/>
    <mergeCell ref="N6:Y6"/>
    <mergeCell ref="Z6:AK6"/>
    <mergeCell ref="AL6:AN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P40"/>
  <sheetViews>
    <sheetView showGridLines="0" zoomScale="85" zoomScaleNormal="85" workbookViewId="0">
      <pane xSplit="1" ySplit="7" topLeftCell="AA8" activePane="bottomRight" state="frozen"/>
      <selection activeCell="AD14" sqref="AD14"/>
      <selection pane="topRight" activeCell="AD14" sqref="AD14"/>
      <selection pane="bottomLeft" activeCell="AD14" sqref="AD14"/>
      <selection pane="bottomRight" activeCell="AE28" sqref="AE28"/>
    </sheetView>
  </sheetViews>
  <sheetFormatPr baseColWidth="10" defaultRowHeight="14.4" x14ac:dyDescent="0.3"/>
  <cols>
    <col min="1" max="1" width="27.109375" customWidth="1"/>
    <col min="2" max="2" width="10.109375" style="169" bestFit="1" customWidth="1"/>
    <col min="3" max="3" width="10.5546875" style="169" bestFit="1" customWidth="1"/>
    <col min="4" max="4" width="10.44140625" style="169" bestFit="1" customWidth="1"/>
    <col min="5" max="5" width="10.109375" style="169" bestFit="1" customWidth="1"/>
    <col min="6" max="6" width="10.44140625" style="169" bestFit="1" customWidth="1"/>
    <col min="7" max="7" width="9.5546875" style="169" bestFit="1" customWidth="1"/>
    <col min="8" max="8" width="10.109375" style="169" bestFit="1" customWidth="1"/>
    <col min="9" max="9" width="10" style="169" bestFit="1" customWidth="1"/>
    <col min="10" max="10" width="9.44140625" style="169" bestFit="1" customWidth="1"/>
    <col min="11" max="11" width="10" style="169" bestFit="1" customWidth="1"/>
    <col min="12" max="12" width="10.44140625" style="169" bestFit="1" customWidth="1"/>
    <col min="13" max="13" width="11" style="169" bestFit="1" customWidth="1"/>
    <col min="14" max="14" width="10.5546875" style="169" bestFit="1" customWidth="1"/>
    <col min="15" max="15" width="10.44140625" style="169" bestFit="1" customWidth="1"/>
    <col min="16" max="16" width="9.5546875" style="169" bestFit="1" customWidth="1"/>
    <col min="17" max="17" width="9.33203125" style="169" bestFit="1" customWidth="1"/>
    <col min="18" max="18" width="8.88671875" style="169" bestFit="1" customWidth="1"/>
    <col min="19" max="20" width="9.33203125" style="169" bestFit="1" customWidth="1"/>
    <col min="21" max="21" width="10.109375" style="274" bestFit="1" customWidth="1"/>
    <col min="22" max="22" width="10.109375" style="276" bestFit="1" customWidth="1"/>
    <col min="23" max="23" width="10" style="276" bestFit="1" customWidth="1"/>
    <col min="24" max="24" width="11.5546875" style="276" bestFit="1" customWidth="1"/>
    <col min="25" max="26" width="9.6640625" style="276" bestFit="1" customWidth="1"/>
    <col min="27" max="27" width="10.6640625" style="276" bestFit="1" customWidth="1"/>
    <col min="28" max="28" width="11.6640625" style="276" bestFit="1" customWidth="1"/>
    <col min="29" max="31" width="10.6640625" style="276" bestFit="1" customWidth="1"/>
    <col min="32" max="32" width="11.6640625" style="276" bestFit="1" customWidth="1"/>
    <col min="33" max="34" width="10.6640625" style="276" bestFit="1" customWidth="1"/>
    <col min="35" max="35" width="11.44140625" style="276" bestFit="1" customWidth="1"/>
    <col min="36" max="36" width="11.6640625" style="276" bestFit="1" customWidth="1"/>
    <col min="37" max="39" width="11.6640625" style="276" customWidth="1"/>
    <col min="40" max="40" width="11.44140625" customWidth="1"/>
    <col min="41" max="41" width="11.88671875" bestFit="1" customWidth="1"/>
  </cols>
  <sheetData>
    <row r="1" spans="1:42" x14ac:dyDescent="0.3">
      <c r="A1" s="22" t="s">
        <v>191</v>
      </c>
    </row>
    <row r="2" spans="1:42" x14ac:dyDescent="0.3">
      <c r="A2" s="22"/>
    </row>
    <row r="3" spans="1:42" x14ac:dyDescent="0.3">
      <c r="A3" s="11" t="s">
        <v>25</v>
      </c>
    </row>
    <row r="4" spans="1:42" x14ac:dyDescent="0.3">
      <c r="A4" s="36" t="s">
        <v>230</v>
      </c>
    </row>
    <row r="5" spans="1:42" x14ac:dyDescent="0.3">
      <c r="A5" s="37" t="s">
        <v>201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42" x14ac:dyDescent="0.3">
      <c r="A6" s="662" t="s">
        <v>193</v>
      </c>
      <c r="B6" s="662">
        <v>2019</v>
      </c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4"/>
      <c r="N6" s="663">
        <v>2020</v>
      </c>
      <c r="O6" s="663"/>
      <c r="P6" s="663"/>
      <c r="Q6" s="663"/>
      <c r="R6" s="663"/>
      <c r="S6" s="663"/>
      <c r="T6" s="663"/>
      <c r="U6" s="663"/>
      <c r="V6" s="663"/>
      <c r="W6" s="663"/>
      <c r="X6" s="663"/>
      <c r="Y6" s="663"/>
      <c r="Z6" s="662">
        <v>2021</v>
      </c>
      <c r="AA6" s="663"/>
      <c r="AB6" s="663"/>
      <c r="AC6" s="663"/>
      <c r="AD6" s="663"/>
      <c r="AE6" s="663"/>
      <c r="AF6" s="663"/>
      <c r="AG6" s="663"/>
      <c r="AH6" s="663"/>
      <c r="AI6" s="663"/>
      <c r="AJ6" s="663"/>
      <c r="AK6" s="663"/>
      <c r="AL6" s="662">
        <v>2022</v>
      </c>
      <c r="AM6" s="663"/>
      <c r="AN6" s="664"/>
    </row>
    <row r="7" spans="1:42" ht="25.2" x14ac:dyDescent="0.3">
      <c r="A7" s="665"/>
      <c r="B7" s="409" t="s">
        <v>1</v>
      </c>
      <c r="C7" s="409" t="s">
        <v>2</v>
      </c>
      <c r="D7" s="409" t="s">
        <v>3</v>
      </c>
      <c r="E7" s="409" t="s">
        <v>4</v>
      </c>
      <c r="F7" s="409" t="s">
        <v>5</v>
      </c>
      <c r="G7" s="409" t="s">
        <v>6</v>
      </c>
      <c r="H7" s="409" t="s">
        <v>7</v>
      </c>
      <c r="I7" s="409" t="s">
        <v>8</v>
      </c>
      <c r="J7" s="409" t="s">
        <v>9</v>
      </c>
      <c r="K7" s="409" t="s">
        <v>10</v>
      </c>
      <c r="L7" s="409" t="s">
        <v>11</v>
      </c>
      <c r="M7" s="409" t="s">
        <v>12</v>
      </c>
      <c r="N7" s="333" t="s">
        <v>1</v>
      </c>
      <c r="O7" s="409" t="s">
        <v>2</v>
      </c>
      <c r="P7" s="409" t="s">
        <v>3</v>
      </c>
      <c r="Q7" s="409" t="s">
        <v>4</v>
      </c>
      <c r="R7" s="409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8" t="s">
        <v>6</v>
      </c>
      <c r="AF7" s="576" t="s">
        <v>7</v>
      </c>
      <c r="AG7" s="579" t="s">
        <v>8</v>
      </c>
      <c r="AH7" s="605" t="s">
        <v>264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51" t="s">
        <v>268</v>
      </c>
    </row>
    <row r="8" spans="1:42" x14ac:dyDescent="0.3">
      <c r="A8" s="119" t="s">
        <v>13</v>
      </c>
      <c r="B8" s="118">
        <f t="shared" ref="B8:M8" si="0">SUM(B9:B19)</f>
        <v>14552.328519999997</v>
      </c>
      <c r="C8" s="118">
        <f t="shared" si="0"/>
        <v>20902.08236</v>
      </c>
      <c r="D8" s="118">
        <f t="shared" si="0"/>
        <v>18881.871419999999</v>
      </c>
      <c r="E8" s="118">
        <f t="shared" si="0"/>
        <v>10339.52534</v>
      </c>
      <c r="F8" s="118">
        <f t="shared" si="0"/>
        <v>9501.44758</v>
      </c>
      <c r="G8" s="118">
        <f t="shared" si="0"/>
        <v>13411.137680000003</v>
      </c>
      <c r="H8" s="118">
        <f t="shared" si="0"/>
        <v>10840.744019999998</v>
      </c>
      <c r="I8" s="118">
        <f t="shared" si="0"/>
        <v>11480.536900000001</v>
      </c>
      <c r="J8" s="118">
        <f t="shared" si="0"/>
        <v>4780.1681600000002</v>
      </c>
      <c r="K8" s="118">
        <f t="shared" si="0"/>
        <v>11071.939200000003</v>
      </c>
      <c r="L8" s="118">
        <f t="shared" si="0"/>
        <v>11553.193319999998</v>
      </c>
      <c r="M8" s="422">
        <f t="shared" si="0"/>
        <v>9488.1547400000018</v>
      </c>
      <c r="N8" s="25">
        <v>10738.910763842887</v>
      </c>
      <c r="O8" s="118">
        <v>22071.925765296332</v>
      </c>
      <c r="P8" s="118">
        <v>9531.4170994086235</v>
      </c>
      <c r="Q8" s="118">
        <v>5067.932813589433</v>
      </c>
      <c r="R8" s="118">
        <v>6187.0606261451585</v>
      </c>
      <c r="S8" s="118">
        <v>9627.2567954727547</v>
      </c>
      <c r="T8" s="118">
        <v>9984.7464119581327</v>
      </c>
      <c r="U8" s="118">
        <v>10764.77131</v>
      </c>
      <c r="V8" s="118">
        <v>14203.56388</v>
      </c>
      <c r="W8" s="118">
        <v>19610.601329999998</v>
      </c>
      <c r="X8" s="118">
        <v>12544.406679608444</v>
      </c>
      <c r="Y8" s="118">
        <v>16373.053995431374</v>
      </c>
      <c r="Z8" s="435">
        <f t="shared" ref="Z8:AE8" si="1">SUM(Z9:Z19)</f>
        <v>13713.39</v>
      </c>
      <c r="AA8" s="436">
        <f t="shared" si="1"/>
        <v>25552.780000000002</v>
      </c>
      <c r="AB8" s="436">
        <f t="shared" si="1"/>
        <v>17280.559999999998</v>
      </c>
      <c r="AC8" s="25">
        <f t="shared" si="1"/>
        <v>9462.130000000001</v>
      </c>
      <c r="AD8" s="25">
        <f t="shared" si="1"/>
        <v>12465.629999999997</v>
      </c>
      <c r="AE8" s="25">
        <f t="shared" si="1"/>
        <v>6346.2199999999993</v>
      </c>
      <c r="AF8" s="25">
        <f t="shared" ref="AF8:AM8" si="2">SUM(AF9:AF19)</f>
        <v>6244.64</v>
      </c>
      <c r="AG8" s="25">
        <f t="shared" si="2"/>
        <v>8142.6500000000015</v>
      </c>
      <c r="AH8" s="25">
        <f t="shared" si="2"/>
        <v>4376.9899999999989</v>
      </c>
      <c r="AI8" s="25">
        <f t="shared" si="2"/>
        <v>9093.08</v>
      </c>
      <c r="AJ8" s="25">
        <f t="shared" si="2"/>
        <v>21520.820000000003</v>
      </c>
      <c r="AK8" s="25">
        <f t="shared" si="2"/>
        <v>15833</v>
      </c>
      <c r="AL8" s="118">
        <f t="shared" si="2"/>
        <v>21492.98</v>
      </c>
      <c r="AM8" s="25">
        <f t="shared" si="2"/>
        <v>14511.2</v>
      </c>
      <c r="AN8" s="314">
        <f t="shared" ref="AN8:AN19" si="3">+IFERROR(AM8/AA8-1,"-")</f>
        <v>-0.4321087568554185</v>
      </c>
    </row>
    <row r="9" spans="1:42" x14ac:dyDescent="0.3">
      <c r="A9" s="34" t="s">
        <v>27</v>
      </c>
      <c r="B9" s="423">
        <v>50.15</v>
      </c>
      <c r="C9" s="424">
        <v>24.5</v>
      </c>
      <c r="D9" s="424">
        <v>0</v>
      </c>
      <c r="E9" s="424">
        <v>0</v>
      </c>
      <c r="F9" s="424">
        <v>0</v>
      </c>
      <c r="G9" s="424">
        <v>0</v>
      </c>
      <c r="H9" s="424">
        <v>22.73</v>
      </c>
      <c r="I9" s="424">
        <v>13.48</v>
      </c>
      <c r="J9" s="424">
        <v>11.9</v>
      </c>
      <c r="K9" s="424">
        <v>0</v>
      </c>
      <c r="L9" s="424">
        <v>0</v>
      </c>
      <c r="M9" s="425">
        <v>0</v>
      </c>
      <c r="N9" s="424">
        <v>27.55</v>
      </c>
      <c r="O9" s="424">
        <v>4.1574999999999998</v>
      </c>
      <c r="P9" s="424">
        <v>1.4392500000000001</v>
      </c>
      <c r="Q9" s="424">
        <v>0</v>
      </c>
      <c r="R9" s="424">
        <v>0</v>
      </c>
      <c r="S9" s="424">
        <v>0</v>
      </c>
      <c r="T9" s="424">
        <v>0</v>
      </c>
      <c r="U9" s="424">
        <v>0</v>
      </c>
      <c r="V9" s="424">
        <v>22.002500000000001</v>
      </c>
      <c r="W9" s="424">
        <v>0</v>
      </c>
      <c r="X9" s="424">
        <v>0</v>
      </c>
      <c r="Y9" s="424">
        <v>0</v>
      </c>
      <c r="Z9" s="423">
        <v>5.98</v>
      </c>
      <c r="AA9" s="424">
        <v>19.03</v>
      </c>
      <c r="AB9" s="424">
        <v>12.18</v>
      </c>
      <c r="AC9" s="437">
        <v>0</v>
      </c>
      <c r="AD9" s="437">
        <v>0</v>
      </c>
      <c r="AE9" s="437">
        <v>0</v>
      </c>
      <c r="AF9" s="437">
        <v>0</v>
      </c>
      <c r="AG9" s="437">
        <v>3.56</v>
      </c>
      <c r="AH9" s="437">
        <v>14.74</v>
      </c>
      <c r="AI9" s="437">
        <v>0</v>
      </c>
      <c r="AJ9" s="437">
        <v>0</v>
      </c>
      <c r="AK9" s="437">
        <v>0</v>
      </c>
      <c r="AL9" s="438">
        <v>20.43</v>
      </c>
      <c r="AM9" s="437">
        <v>32.729999999999997</v>
      </c>
      <c r="AN9" s="426">
        <f t="shared" si="3"/>
        <v>0.71991592222806067</v>
      </c>
      <c r="AO9" s="271"/>
      <c r="AP9" s="271"/>
    </row>
    <row r="10" spans="1:42" s="154" customFormat="1" x14ac:dyDescent="0.3">
      <c r="A10" s="253" t="s">
        <v>21</v>
      </c>
      <c r="B10" s="427">
        <v>7001.6813999999995</v>
      </c>
      <c r="C10" s="428">
        <v>4193.1305000000002</v>
      </c>
      <c r="D10" s="428">
        <v>6902.4508000000005</v>
      </c>
      <c r="E10" s="428">
        <v>4182.7049999999999</v>
      </c>
      <c r="F10" s="428">
        <v>4611.2371000000003</v>
      </c>
      <c r="G10" s="428">
        <v>9085.3471000000009</v>
      </c>
      <c r="H10" s="428">
        <v>5178.8914999999997</v>
      </c>
      <c r="I10" s="428">
        <v>5644.0646999999999</v>
      </c>
      <c r="J10" s="428">
        <v>2115.9897999999998</v>
      </c>
      <c r="K10" s="428">
        <v>3707.4784</v>
      </c>
      <c r="L10" s="428">
        <v>6839.5204999999996</v>
      </c>
      <c r="M10" s="429">
        <v>1183.0494999999999</v>
      </c>
      <c r="N10" s="434">
        <v>0</v>
      </c>
      <c r="O10" s="434">
        <v>1.6</v>
      </c>
      <c r="P10" s="434">
        <v>375.99150000000003</v>
      </c>
      <c r="Q10" s="434">
        <v>1015.1384999999997</v>
      </c>
      <c r="R10" s="434">
        <v>3375.0229999999997</v>
      </c>
      <c r="S10" s="434">
        <v>5355.7825000000003</v>
      </c>
      <c r="T10" s="434">
        <v>4646.9499000000014</v>
      </c>
      <c r="U10" s="434">
        <v>4955.7424999999985</v>
      </c>
      <c r="V10" s="434">
        <v>5491.4299000000001</v>
      </c>
      <c r="W10" s="434">
        <v>4790.2174999999988</v>
      </c>
      <c r="X10" s="434">
        <v>5460.5109999999995</v>
      </c>
      <c r="Y10" s="434">
        <v>5367.2131999999992</v>
      </c>
      <c r="Z10" s="438">
        <v>2625.93</v>
      </c>
      <c r="AA10" s="424">
        <v>2093.48</v>
      </c>
      <c r="AB10" s="424">
        <v>299.14</v>
      </c>
      <c r="AC10" s="424">
        <v>1740.8</v>
      </c>
      <c r="AD10" s="424">
        <v>5893.7</v>
      </c>
      <c r="AE10" s="424">
        <v>2374.7199999999998</v>
      </c>
      <c r="AF10" s="424">
        <v>3450.38</v>
      </c>
      <c r="AG10" s="424">
        <v>4882.01</v>
      </c>
      <c r="AH10" s="424">
        <v>1641.97</v>
      </c>
      <c r="AI10" s="424">
        <v>5374.91</v>
      </c>
      <c r="AJ10" s="424">
        <v>10480.85</v>
      </c>
      <c r="AK10" s="424">
        <v>7581.26</v>
      </c>
      <c r="AL10" s="423">
        <v>559.61</v>
      </c>
      <c r="AM10" s="424">
        <v>322.14</v>
      </c>
      <c r="AN10" s="426">
        <f t="shared" si="3"/>
        <v>-0.84612224621204879</v>
      </c>
      <c r="AO10" s="271"/>
      <c r="AP10" s="271"/>
    </row>
    <row r="11" spans="1:42" s="154" customFormat="1" x14ac:dyDescent="0.3">
      <c r="A11" s="253" t="s">
        <v>29</v>
      </c>
      <c r="B11" s="427">
        <v>1714.4699999999998</v>
      </c>
      <c r="C11" s="428">
        <v>1206.279</v>
      </c>
      <c r="D11" s="428">
        <v>1792.2059999999999</v>
      </c>
      <c r="E11" s="428">
        <v>1562.2259999999999</v>
      </c>
      <c r="F11" s="428">
        <v>1429.9740000000002</v>
      </c>
      <c r="G11" s="428">
        <v>1511.4946</v>
      </c>
      <c r="H11" s="428">
        <v>1230.9316000000001</v>
      </c>
      <c r="I11" s="428">
        <v>1553.64</v>
      </c>
      <c r="J11" s="428">
        <v>1542.7106000000001</v>
      </c>
      <c r="K11" s="428">
        <v>2000.2015999999999</v>
      </c>
      <c r="L11" s="428">
        <v>1208.7197199999998</v>
      </c>
      <c r="M11" s="429">
        <v>1086.4446</v>
      </c>
      <c r="N11" s="434">
        <v>319.51939000000004</v>
      </c>
      <c r="O11" s="434">
        <v>246.04231421742017</v>
      </c>
      <c r="P11" s="434">
        <v>179.56631940862439</v>
      </c>
      <c r="Q11" s="434">
        <v>219.5783235894321</v>
      </c>
      <c r="R11" s="434">
        <v>36.477376145159241</v>
      </c>
      <c r="S11" s="434">
        <v>947.71019547275296</v>
      </c>
      <c r="T11" s="434">
        <v>161.0170119581316</v>
      </c>
      <c r="U11" s="434">
        <v>20.742460000000001</v>
      </c>
      <c r="V11" s="434">
        <v>124.55328</v>
      </c>
      <c r="W11" s="434">
        <v>440.47492999999997</v>
      </c>
      <c r="X11" s="434">
        <v>49.723419999999997</v>
      </c>
      <c r="Y11" s="434">
        <v>45.633381999999997</v>
      </c>
      <c r="Z11" s="423">
        <v>14.42</v>
      </c>
      <c r="AA11" s="424">
        <v>84.26</v>
      </c>
      <c r="AB11" s="424">
        <v>30.57</v>
      </c>
      <c r="AC11" s="424">
        <v>56.52</v>
      </c>
      <c r="AD11" s="424">
        <v>188.99</v>
      </c>
      <c r="AE11" s="424">
        <v>10.050000000000001</v>
      </c>
      <c r="AF11" s="424">
        <v>491.27</v>
      </c>
      <c r="AG11" s="424">
        <v>307.48</v>
      </c>
      <c r="AH11" s="424">
        <v>91.6</v>
      </c>
      <c r="AI11" s="424">
        <v>24.66</v>
      </c>
      <c r="AJ11" s="424">
        <v>190.88</v>
      </c>
      <c r="AK11" s="424">
        <v>21.21</v>
      </c>
      <c r="AL11" s="423">
        <v>54.02</v>
      </c>
      <c r="AM11" s="424">
        <v>245.72</v>
      </c>
      <c r="AN11" s="426">
        <f t="shared" si="3"/>
        <v>1.9162117256112032</v>
      </c>
      <c r="AO11" s="271"/>
      <c r="AP11" s="271"/>
    </row>
    <row r="12" spans="1:42" s="154" customFormat="1" x14ac:dyDescent="0.3">
      <c r="A12" s="253" t="s">
        <v>30</v>
      </c>
      <c r="B12" s="427">
        <v>505.06299999999999</v>
      </c>
      <c r="C12" s="428">
        <v>408.94</v>
      </c>
      <c r="D12" s="428">
        <v>122.96800000000002</v>
      </c>
      <c r="E12" s="428">
        <v>651.00299999999993</v>
      </c>
      <c r="F12" s="428">
        <v>519.85940000000005</v>
      </c>
      <c r="G12" s="428">
        <v>174.78</v>
      </c>
      <c r="H12" s="428">
        <v>0</v>
      </c>
      <c r="I12" s="428">
        <v>0</v>
      </c>
      <c r="J12" s="428">
        <v>176.69739999999999</v>
      </c>
      <c r="K12" s="428">
        <v>0</v>
      </c>
      <c r="L12" s="428">
        <v>290.4246</v>
      </c>
      <c r="M12" s="429">
        <v>291.80079999999998</v>
      </c>
      <c r="N12" s="434">
        <v>1223.6455538428859</v>
      </c>
      <c r="O12" s="434">
        <v>1332.77318507891</v>
      </c>
      <c r="P12" s="434">
        <v>1177.42553</v>
      </c>
      <c r="Q12" s="434">
        <v>1327.23839</v>
      </c>
      <c r="R12" s="434">
        <v>848.33375000000001</v>
      </c>
      <c r="S12" s="434">
        <v>1364.3680000000002</v>
      </c>
      <c r="T12" s="434">
        <v>2104.1392499999993</v>
      </c>
      <c r="U12" s="434">
        <v>2760.0762</v>
      </c>
      <c r="V12" s="434">
        <v>2300.2572</v>
      </c>
      <c r="W12" s="434">
        <v>1325.3578</v>
      </c>
      <c r="X12" s="434">
        <v>1918.4386044284443</v>
      </c>
      <c r="Y12" s="434">
        <v>1048.7841634313759</v>
      </c>
      <c r="Z12" s="438">
        <v>1695.06</v>
      </c>
      <c r="AA12" s="424">
        <v>1705.54</v>
      </c>
      <c r="AB12" s="424">
        <v>2113.35</v>
      </c>
      <c r="AC12" s="424">
        <v>2154.4</v>
      </c>
      <c r="AD12" s="424">
        <v>1828.66</v>
      </c>
      <c r="AE12" s="424">
        <v>1902.96</v>
      </c>
      <c r="AF12" s="424">
        <v>723.17</v>
      </c>
      <c r="AG12" s="424">
        <v>1658.86</v>
      </c>
      <c r="AH12" s="424">
        <v>1752.23</v>
      </c>
      <c r="AI12" s="424">
        <v>1504.32</v>
      </c>
      <c r="AJ12" s="424">
        <v>1310.26</v>
      </c>
      <c r="AK12" s="424">
        <v>532.79</v>
      </c>
      <c r="AL12" s="423">
        <v>1486.14</v>
      </c>
      <c r="AM12" s="424">
        <v>1506</v>
      </c>
      <c r="AN12" s="426">
        <f t="shared" si="3"/>
        <v>-0.11699520386505147</v>
      </c>
      <c r="AO12" s="271"/>
      <c r="AP12" s="271"/>
    </row>
    <row r="13" spans="1:42" s="154" customFormat="1" x14ac:dyDescent="0.3">
      <c r="A13" s="253" t="s">
        <v>31</v>
      </c>
      <c r="B13" s="427">
        <v>231.05501999999998</v>
      </c>
      <c r="C13" s="428">
        <v>559.05893999999989</v>
      </c>
      <c r="D13" s="428">
        <v>817.10910000000001</v>
      </c>
      <c r="E13" s="428">
        <v>2032.2784999999999</v>
      </c>
      <c r="F13" s="428">
        <v>1150.5621799999999</v>
      </c>
      <c r="G13" s="428">
        <v>80.067000000000007</v>
      </c>
      <c r="H13" s="428">
        <v>0.7</v>
      </c>
      <c r="I13" s="428">
        <v>0</v>
      </c>
      <c r="J13" s="428">
        <v>6.9850000000000003</v>
      </c>
      <c r="K13" s="428">
        <v>39.388999999999996</v>
      </c>
      <c r="L13" s="428">
        <v>1895.2425000000001</v>
      </c>
      <c r="M13" s="429">
        <v>5432.0764399999989</v>
      </c>
      <c r="N13" s="434">
        <v>3878.0148800000011</v>
      </c>
      <c r="O13" s="434">
        <v>1343.2633999999998</v>
      </c>
      <c r="P13" s="434">
        <v>3374.9803000000002</v>
      </c>
      <c r="Q13" s="434">
        <v>319.69749999999999</v>
      </c>
      <c r="R13" s="434">
        <v>479.41899999999998</v>
      </c>
      <c r="S13" s="434">
        <v>83.493099999999998</v>
      </c>
      <c r="T13" s="434">
        <v>142.15900000000002</v>
      </c>
      <c r="U13" s="434">
        <v>7.7159999999999993</v>
      </c>
      <c r="V13" s="434">
        <v>532.91139999999984</v>
      </c>
      <c r="W13" s="434">
        <v>3411.8867499999997</v>
      </c>
      <c r="X13" s="434">
        <v>1812.6475</v>
      </c>
      <c r="Y13" s="434">
        <v>6996.6241000000018</v>
      </c>
      <c r="Z13" s="423">
        <v>4795.6400000000003</v>
      </c>
      <c r="AA13" s="424">
        <v>5943.01</v>
      </c>
      <c r="AB13" s="424">
        <v>6521.1</v>
      </c>
      <c r="AC13" s="424">
        <v>2113.7600000000002</v>
      </c>
      <c r="AD13" s="424">
        <v>2432.27</v>
      </c>
      <c r="AE13" s="424">
        <v>177</v>
      </c>
      <c r="AF13" s="424">
        <v>3.63</v>
      </c>
      <c r="AG13" s="424">
        <v>0</v>
      </c>
      <c r="AH13" s="424">
        <v>13.49</v>
      </c>
      <c r="AI13" s="424">
        <v>438.08</v>
      </c>
      <c r="AJ13" s="424">
        <v>1464.25</v>
      </c>
      <c r="AK13" s="424">
        <v>512.71</v>
      </c>
      <c r="AL13" s="423">
        <v>2260.58</v>
      </c>
      <c r="AM13" s="424">
        <v>3591.83</v>
      </c>
      <c r="AN13" s="426">
        <f t="shared" si="3"/>
        <v>-0.39562107416948655</v>
      </c>
      <c r="AO13" s="271"/>
      <c r="AP13" s="271"/>
    </row>
    <row r="14" spans="1:42" s="154" customFormat="1" x14ac:dyDescent="0.3">
      <c r="A14" s="253" t="s">
        <v>32</v>
      </c>
      <c r="B14" s="427">
        <v>1013.8543999999999</v>
      </c>
      <c r="C14" s="428">
        <v>7371.8934200000031</v>
      </c>
      <c r="D14" s="428">
        <v>6988.2171199999993</v>
      </c>
      <c r="E14" s="428">
        <v>591.11923999999999</v>
      </c>
      <c r="F14" s="428">
        <v>540.80200000000002</v>
      </c>
      <c r="G14" s="428">
        <v>651.03188</v>
      </c>
      <c r="H14" s="428">
        <v>678.1437199999998</v>
      </c>
      <c r="I14" s="428">
        <v>581.77739999999994</v>
      </c>
      <c r="J14" s="428">
        <v>135.81136000000001</v>
      </c>
      <c r="K14" s="428">
        <v>354.53319999999997</v>
      </c>
      <c r="L14" s="428">
        <v>254.345</v>
      </c>
      <c r="M14" s="429">
        <v>437.25540000000001</v>
      </c>
      <c r="N14" s="434">
        <v>2043.2906</v>
      </c>
      <c r="O14" s="434">
        <v>7898.2459500000014</v>
      </c>
      <c r="P14" s="434">
        <v>1109.7622000000003</v>
      </c>
      <c r="Q14" s="434">
        <v>2049.4070999999999</v>
      </c>
      <c r="R14" s="434">
        <v>1039.575</v>
      </c>
      <c r="S14" s="434">
        <v>956.24639999999999</v>
      </c>
      <c r="T14" s="434">
        <v>1731.3135000000002</v>
      </c>
      <c r="U14" s="434">
        <v>1035.797</v>
      </c>
      <c r="V14" s="434">
        <v>2802.8332999999998</v>
      </c>
      <c r="W14" s="434">
        <v>6666.0720499999952</v>
      </c>
      <c r="X14" s="434">
        <v>2088.2870000000003</v>
      </c>
      <c r="Y14" s="434">
        <v>2298.4083000000001</v>
      </c>
      <c r="Z14" s="423">
        <v>2644.28</v>
      </c>
      <c r="AA14" s="424">
        <v>5644.58</v>
      </c>
      <c r="AB14" s="424">
        <v>7567.14</v>
      </c>
      <c r="AC14" s="424">
        <v>1793.52</v>
      </c>
      <c r="AD14" s="424">
        <v>773.53</v>
      </c>
      <c r="AE14" s="424">
        <v>471.71</v>
      </c>
      <c r="AF14" s="424">
        <v>825.18</v>
      </c>
      <c r="AG14" s="424">
        <v>526.29999999999995</v>
      </c>
      <c r="AH14" s="424">
        <v>298.88</v>
      </c>
      <c r="AI14" s="424">
        <v>525.16</v>
      </c>
      <c r="AJ14" s="424">
        <v>7300.06</v>
      </c>
      <c r="AK14" s="424">
        <v>4860.6400000000003</v>
      </c>
      <c r="AL14" s="423">
        <v>2070.2800000000002</v>
      </c>
      <c r="AM14" s="424">
        <v>3372.12</v>
      </c>
      <c r="AN14" s="426">
        <f t="shared" si="3"/>
        <v>-0.40259151256603676</v>
      </c>
      <c r="AO14" s="271"/>
      <c r="AP14" s="271"/>
    </row>
    <row r="15" spans="1:42" s="154" customFormat="1" x14ac:dyDescent="0.3">
      <c r="A15" s="253" t="s">
        <v>34</v>
      </c>
      <c r="B15" s="427">
        <v>3865.6401999999998</v>
      </c>
      <c r="C15" s="428">
        <v>7056.7199999999984</v>
      </c>
      <c r="D15" s="428">
        <v>2197.2503999999994</v>
      </c>
      <c r="E15" s="428">
        <v>652.55399999999997</v>
      </c>
      <c r="F15" s="428">
        <v>921.1400000000001</v>
      </c>
      <c r="G15" s="428">
        <v>1204.7752</v>
      </c>
      <c r="H15" s="428">
        <v>3088.1441000000009</v>
      </c>
      <c r="I15" s="428">
        <v>3210.2531999999997</v>
      </c>
      <c r="J15" s="428">
        <v>567.99680000000001</v>
      </c>
      <c r="K15" s="428">
        <v>4404.5390000000007</v>
      </c>
      <c r="L15" s="428">
        <v>358.08800000000002</v>
      </c>
      <c r="M15" s="429">
        <v>206.33099999999999</v>
      </c>
      <c r="N15" s="428">
        <v>3182.5593400000002</v>
      </c>
      <c r="O15" s="428">
        <v>10919.331199999999</v>
      </c>
      <c r="P15" s="428">
        <v>3162.7773000000007</v>
      </c>
      <c r="Q15" s="428">
        <v>130.03</v>
      </c>
      <c r="R15" s="428">
        <v>179.06099999999998</v>
      </c>
      <c r="S15" s="428">
        <v>204.18100000000001</v>
      </c>
      <c r="T15" s="428">
        <v>579.01560000000006</v>
      </c>
      <c r="U15" s="428">
        <v>1528.1955999999998</v>
      </c>
      <c r="V15" s="428">
        <v>2409.4882000000002</v>
      </c>
      <c r="W15" s="428">
        <v>2830.3483000000006</v>
      </c>
      <c r="X15" s="428">
        <v>1093.20995518</v>
      </c>
      <c r="Y15" s="428">
        <v>499.02119999999996</v>
      </c>
      <c r="Z15" s="438">
        <v>1149.6199999999999</v>
      </c>
      <c r="AA15" s="424">
        <v>9282.9599999999991</v>
      </c>
      <c r="AB15" s="424">
        <v>370.69</v>
      </c>
      <c r="AC15" s="424">
        <v>629.76</v>
      </c>
      <c r="AD15" s="424">
        <v>393.46</v>
      </c>
      <c r="AE15" s="424">
        <v>732.88</v>
      </c>
      <c r="AF15" s="424">
        <v>463.78</v>
      </c>
      <c r="AG15" s="424">
        <v>12.75</v>
      </c>
      <c r="AH15" s="424">
        <v>221.19</v>
      </c>
      <c r="AI15" s="424">
        <v>190.28</v>
      </c>
      <c r="AJ15" s="424">
        <v>26.56</v>
      </c>
      <c r="AK15" s="424">
        <v>1500.65</v>
      </c>
      <c r="AL15" s="423">
        <v>14947.97</v>
      </c>
      <c r="AM15" s="424">
        <v>4539.58</v>
      </c>
      <c r="AN15" s="426">
        <f t="shared" si="3"/>
        <v>-0.51097710213121672</v>
      </c>
      <c r="AO15" s="271"/>
      <c r="AP15" s="271"/>
    </row>
    <row r="16" spans="1:42" s="154" customFormat="1" x14ac:dyDescent="0.3">
      <c r="A16" s="253" t="s">
        <v>35</v>
      </c>
      <c r="B16" s="427">
        <v>37.826000000000001</v>
      </c>
      <c r="C16" s="428">
        <v>0</v>
      </c>
      <c r="D16" s="428">
        <v>8.2330000000000005</v>
      </c>
      <c r="E16" s="428">
        <v>49.964600000000004</v>
      </c>
      <c r="F16" s="428">
        <v>37.957700000000003</v>
      </c>
      <c r="G16" s="428">
        <v>43.9377</v>
      </c>
      <c r="H16" s="428">
        <v>173.3235</v>
      </c>
      <c r="I16" s="428">
        <v>129.15370000000001</v>
      </c>
      <c r="J16" s="428">
        <v>160.53309999999999</v>
      </c>
      <c r="K16" s="428">
        <v>39.100000000000009</v>
      </c>
      <c r="L16" s="428">
        <v>20.585999999999999</v>
      </c>
      <c r="M16" s="429">
        <v>91.99199999999999</v>
      </c>
      <c r="N16" s="428">
        <v>11.491</v>
      </c>
      <c r="O16" s="428">
        <v>221.56700000000001</v>
      </c>
      <c r="P16" s="428">
        <v>90.326000000000008</v>
      </c>
      <c r="Q16" s="428">
        <v>4.3319999999999999</v>
      </c>
      <c r="R16" s="428">
        <v>139.53100000000001</v>
      </c>
      <c r="S16" s="428">
        <v>564.18629999999985</v>
      </c>
      <c r="T16" s="428">
        <v>507.5428</v>
      </c>
      <c r="U16" s="428">
        <v>292.45169999999996</v>
      </c>
      <c r="V16" s="428">
        <v>391.28000000000003</v>
      </c>
      <c r="W16" s="428">
        <v>43.0976</v>
      </c>
      <c r="X16" s="428">
        <v>51.527000000000001</v>
      </c>
      <c r="Y16" s="428">
        <v>24.156500000000001</v>
      </c>
      <c r="Z16" s="423">
        <v>29.58</v>
      </c>
      <c r="AA16" s="424">
        <v>14.24</v>
      </c>
      <c r="AB16" s="424">
        <v>23.94</v>
      </c>
      <c r="AC16" s="424">
        <v>22.82</v>
      </c>
      <c r="AD16" s="424">
        <v>217.16</v>
      </c>
      <c r="AE16" s="424">
        <v>221.8</v>
      </c>
      <c r="AF16" s="424">
        <v>116.86</v>
      </c>
      <c r="AG16" s="424">
        <v>82.08</v>
      </c>
      <c r="AH16" s="424">
        <v>116.88</v>
      </c>
      <c r="AI16" s="424">
        <v>89.13</v>
      </c>
      <c r="AJ16" s="424">
        <v>42.02</v>
      </c>
      <c r="AK16" s="424">
        <v>13.68</v>
      </c>
      <c r="AL16" s="423">
        <v>6.54</v>
      </c>
      <c r="AM16" s="424">
        <v>54.4</v>
      </c>
      <c r="AN16" s="426">
        <f t="shared" si="3"/>
        <v>2.8202247191011236</v>
      </c>
      <c r="AO16" s="271"/>
      <c r="AP16" s="271"/>
    </row>
    <row r="17" spans="1:42" s="154" customFormat="1" x14ac:dyDescent="0.3">
      <c r="A17" s="253" t="s">
        <v>36</v>
      </c>
      <c r="B17" s="427">
        <v>38.7515</v>
      </c>
      <c r="C17" s="428">
        <v>75.162500000000009</v>
      </c>
      <c r="D17" s="428">
        <v>34.814999999999998</v>
      </c>
      <c r="E17" s="428">
        <v>15.065</v>
      </c>
      <c r="F17" s="428">
        <v>75.021200000000007</v>
      </c>
      <c r="G17" s="428">
        <v>23.684200000000001</v>
      </c>
      <c r="H17" s="428">
        <v>80.035600000000002</v>
      </c>
      <c r="I17" s="428">
        <v>84.603899999999982</v>
      </c>
      <c r="J17" s="428">
        <v>54.864099999999993</v>
      </c>
      <c r="K17" s="428">
        <v>36.957999999999998</v>
      </c>
      <c r="L17" s="428">
        <v>30.684999999999999</v>
      </c>
      <c r="M17" s="429">
        <v>62.423999999999999</v>
      </c>
      <c r="N17" s="428">
        <v>25.295999999999999</v>
      </c>
      <c r="O17" s="428">
        <v>104.945216</v>
      </c>
      <c r="P17" s="428">
        <v>59.148700000000005</v>
      </c>
      <c r="Q17" s="428">
        <v>0</v>
      </c>
      <c r="R17" s="428">
        <v>54.442500000000003</v>
      </c>
      <c r="S17" s="428">
        <v>91.696299999999994</v>
      </c>
      <c r="T17" s="428">
        <v>69.726349999999996</v>
      </c>
      <c r="U17" s="428">
        <v>121.43084999999999</v>
      </c>
      <c r="V17" s="428">
        <v>121.79310000000001</v>
      </c>
      <c r="W17" s="428">
        <v>96.589400000000012</v>
      </c>
      <c r="X17" s="428">
        <v>69.319199999999995</v>
      </c>
      <c r="Y17" s="428">
        <v>81.76915000000001</v>
      </c>
      <c r="Z17" s="423">
        <v>65.239999999999995</v>
      </c>
      <c r="AA17" s="424">
        <v>40.43</v>
      </c>
      <c r="AB17" s="424">
        <v>87.07</v>
      </c>
      <c r="AC17" s="424">
        <v>81.62</v>
      </c>
      <c r="AD17" s="424">
        <v>59.88</v>
      </c>
      <c r="AE17" s="424">
        <v>78.28</v>
      </c>
      <c r="AF17" s="424">
        <v>58.56</v>
      </c>
      <c r="AG17" s="424">
        <v>62.84</v>
      </c>
      <c r="AH17" s="424">
        <v>66.94</v>
      </c>
      <c r="AI17" s="424">
        <v>62.53</v>
      </c>
      <c r="AJ17" s="424">
        <v>54.72</v>
      </c>
      <c r="AK17" s="424">
        <v>23.65</v>
      </c>
      <c r="AL17" s="423">
        <v>87.41</v>
      </c>
      <c r="AM17" s="424">
        <v>0</v>
      </c>
      <c r="AN17" s="426">
        <f t="shared" si="3"/>
        <v>-1</v>
      </c>
      <c r="AO17" s="271"/>
      <c r="AP17" s="271"/>
    </row>
    <row r="18" spans="1:42" x14ac:dyDescent="0.3">
      <c r="A18" s="34" t="s">
        <v>37</v>
      </c>
      <c r="B18" s="423">
        <v>0</v>
      </c>
      <c r="C18" s="424">
        <v>0</v>
      </c>
      <c r="D18" s="424">
        <v>0</v>
      </c>
      <c r="E18" s="424">
        <v>0</v>
      </c>
      <c r="F18" s="424">
        <v>0</v>
      </c>
      <c r="G18" s="424">
        <v>0</v>
      </c>
      <c r="H18" s="424">
        <v>0</v>
      </c>
      <c r="I18" s="424">
        <v>0</v>
      </c>
      <c r="J18" s="424">
        <v>0</v>
      </c>
      <c r="K18" s="424">
        <v>0</v>
      </c>
      <c r="L18" s="424">
        <v>0.28000000000000003</v>
      </c>
      <c r="M18" s="425">
        <v>0</v>
      </c>
      <c r="N18" s="424">
        <v>0</v>
      </c>
      <c r="O18" s="424">
        <v>0</v>
      </c>
      <c r="P18" s="424">
        <v>0</v>
      </c>
      <c r="Q18" s="424">
        <v>0</v>
      </c>
      <c r="R18" s="424">
        <v>0</v>
      </c>
      <c r="S18" s="424">
        <v>0</v>
      </c>
      <c r="T18" s="424">
        <v>0</v>
      </c>
      <c r="U18" s="424">
        <v>0.04</v>
      </c>
      <c r="V18" s="424">
        <v>0</v>
      </c>
      <c r="W18" s="424">
        <v>2.5000000000000001E-2</v>
      </c>
      <c r="X18" s="424">
        <v>0</v>
      </c>
      <c r="Y18" s="424">
        <v>5</v>
      </c>
      <c r="Z18" s="438">
        <v>3.25</v>
      </c>
      <c r="AA18" s="437">
        <v>0</v>
      </c>
      <c r="AB18" s="437">
        <v>0</v>
      </c>
      <c r="AC18" s="424">
        <v>8.74</v>
      </c>
      <c r="AD18" s="424">
        <v>4.49</v>
      </c>
      <c r="AE18" s="424">
        <v>11.48</v>
      </c>
      <c r="AF18" s="424">
        <v>2.64</v>
      </c>
      <c r="AG18" s="424">
        <v>3.31</v>
      </c>
      <c r="AH18" s="424">
        <v>0</v>
      </c>
      <c r="AI18" s="424">
        <v>0</v>
      </c>
      <c r="AJ18" s="424">
        <v>24.41</v>
      </c>
      <c r="AK18" s="424">
        <v>10.39</v>
      </c>
      <c r="AL18" s="423">
        <v>0</v>
      </c>
      <c r="AM18" s="424">
        <v>0</v>
      </c>
      <c r="AN18" s="426" t="str">
        <f t="shared" si="3"/>
        <v>-</v>
      </c>
      <c r="AO18" s="271"/>
      <c r="AP18" s="271"/>
    </row>
    <row r="19" spans="1:42" x14ac:dyDescent="0.3">
      <c r="A19" s="30" t="s">
        <v>38</v>
      </c>
      <c r="B19" s="430">
        <v>93.836999999999989</v>
      </c>
      <c r="C19" s="431">
        <v>6.3980000000000246</v>
      </c>
      <c r="D19" s="431">
        <v>18.622000000000014</v>
      </c>
      <c r="E19" s="431">
        <v>602.6099999999999</v>
      </c>
      <c r="F19" s="431">
        <v>214.89400000000001</v>
      </c>
      <c r="G19" s="431">
        <v>636.02</v>
      </c>
      <c r="H19" s="431">
        <v>387.84399999999999</v>
      </c>
      <c r="I19" s="431">
        <v>263.56400000000002</v>
      </c>
      <c r="J19" s="431">
        <v>6.6800000000000068</v>
      </c>
      <c r="K19" s="431">
        <v>489.74</v>
      </c>
      <c r="L19" s="431">
        <v>655.30199999999991</v>
      </c>
      <c r="M19" s="432">
        <v>696.78099999999995</v>
      </c>
      <c r="N19" s="431">
        <v>27.544</v>
      </c>
      <c r="O19" s="431">
        <v>0</v>
      </c>
      <c r="P19" s="431">
        <v>0</v>
      </c>
      <c r="Q19" s="431">
        <v>2.5110000000000001</v>
      </c>
      <c r="R19" s="431">
        <v>35.198</v>
      </c>
      <c r="S19" s="431">
        <v>59.593000000000004</v>
      </c>
      <c r="T19" s="431">
        <v>42.883000000000003</v>
      </c>
      <c r="U19" s="431">
        <v>42.579000000000001</v>
      </c>
      <c r="V19" s="431">
        <v>7.0150000000000006</v>
      </c>
      <c r="W19" s="431">
        <v>6.532</v>
      </c>
      <c r="X19" s="431">
        <v>0.74299999999999999</v>
      </c>
      <c r="Y19" s="431">
        <v>6.444</v>
      </c>
      <c r="Z19" s="430">
        <v>684.39</v>
      </c>
      <c r="AA19" s="431">
        <v>725.25</v>
      </c>
      <c r="AB19" s="431">
        <v>255.38</v>
      </c>
      <c r="AC19" s="431">
        <v>860.19</v>
      </c>
      <c r="AD19" s="431">
        <v>673.49</v>
      </c>
      <c r="AE19" s="431">
        <v>365.34</v>
      </c>
      <c r="AF19" s="431">
        <v>109.17</v>
      </c>
      <c r="AG19" s="431">
        <v>603.46</v>
      </c>
      <c r="AH19" s="431">
        <v>159.07</v>
      </c>
      <c r="AI19" s="431">
        <v>884.01</v>
      </c>
      <c r="AJ19" s="431">
        <v>626.80999999999995</v>
      </c>
      <c r="AK19" s="431">
        <v>776.02</v>
      </c>
      <c r="AL19" s="430">
        <v>0</v>
      </c>
      <c r="AM19" s="431">
        <v>846.68</v>
      </c>
      <c r="AN19" s="433">
        <f t="shared" si="3"/>
        <v>0.16743192002757668</v>
      </c>
      <c r="AO19" s="271"/>
      <c r="AP19" s="271"/>
    </row>
    <row r="20" spans="1:42" x14ac:dyDescent="0.3">
      <c r="A20" s="1" t="s">
        <v>23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271"/>
      <c r="AP20" s="271"/>
    </row>
    <row r="21" spans="1:42" x14ac:dyDescent="0.3">
      <c r="A21" s="1" t="s">
        <v>24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271"/>
      <c r="AP21" s="271"/>
    </row>
    <row r="22" spans="1:42" x14ac:dyDescent="0.3">
      <c r="A22" s="2" t="s">
        <v>198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D22" s="130"/>
      <c r="AE22" s="130"/>
      <c r="AF22" s="130"/>
      <c r="AH22" s="130"/>
      <c r="AI22" s="130"/>
      <c r="AJ22" s="130"/>
      <c r="AK22" s="130"/>
      <c r="AL22" s="130"/>
      <c r="AM22" s="130"/>
      <c r="AN22" s="130"/>
      <c r="AO22" s="271"/>
      <c r="AP22" s="271"/>
    </row>
    <row r="23" spans="1:42" x14ac:dyDescent="0.3"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30"/>
      <c r="Z23" s="613"/>
      <c r="AA23" s="413"/>
      <c r="AB23" s="413"/>
      <c r="AC23" s="413"/>
      <c r="AD23" s="413"/>
      <c r="AE23" s="413"/>
      <c r="AF23" s="413"/>
      <c r="AG23" s="413"/>
      <c r="AH23" s="413"/>
      <c r="AI23" s="176"/>
      <c r="AJ23" s="176"/>
      <c r="AK23" s="176"/>
      <c r="AL23" s="176"/>
      <c r="AM23" s="176"/>
      <c r="AN23" s="122"/>
      <c r="AO23" s="271"/>
      <c r="AP23" s="271"/>
    </row>
    <row r="24" spans="1:42" x14ac:dyDescent="0.3">
      <c r="B24" s="130"/>
      <c r="H24" s="130"/>
      <c r="Y24" s="130"/>
      <c r="Z24" s="613"/>
      <c r="AA24" s="413"/>
      <c r="AB24" s="413"/>
      <c r="AC24" s="413"/>
      <c r="AD24" s="413"/>
      <c r="AE24" s="413"/>
      <c r="AF24" s="413"/>
      <c r="AG24" s="413"/>
      <c r="AH24" s="413"/>
      <c r="AI24" s="176"/>
      <c r="AJ24" s="176"/>
      <c r="AK24" s="176"/>
      <c r="AL24" s="176"/>
      <c r="AM24" s="176"/>
      <c r="AN24" s="122"/>
      <c r="AO24" s="271"/>
      <c r="AP24" s="271"/>
    </row>
    <row r="25" spans="1:42" x14ac:dyDescent="0.3">
      <c r="B25" s="34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R25"/>
      <c r="S25"/>
      <c r="T25"/>
      <c r="Y25" s="130"/>
      <c r="Z25" s="613"/>
      <c r="AA25" s="413"/>
      <c r="AB25" s="413"/>
      <c r="AC25" s="413"/>
      <c r="AD25" s="413"/>
      <c r="AE25" s="413"/>
      <c r="AF25" s="413"/>
      <c r="AG25" s="413"/>
      <c r="AH25" s="413"/>
      <c r="AI25" s="176"/>
      <c r="AJ25" s="176"/>
      <c r="AK25" s="176"/>
      <c r="AL25" s="176"/>
      <c r="AM25" s="176"/>
      <c r="AN25" s="122"/>
      <c r="AO25" s="271"/>
      <c r="AP25" s="271"/>
    </row>
    <row r="26" spans="1:42" x14ac:dyDescent="0.3">
      <c r="H26" s="130"/>
      <c r="R26"/>
      <c r="S26"/>
      <c r="T26"/>
      <c r="U26" s="130"/>
      <c r="V26" s="130"/>
      <c r="W26" s="130"/>
      <c r="X26" s="130"/>
      <c r="Y26" s="130"/>
      <c r="Z26" s="613"/>
      <c r="AA26" s="413"/>
      <c r="AB26" s="413"/>
      <c r="AC26" s="413"/>
      <c r="AD26" s="413"/>
      <c r="AE26" s="413"/>
      <c r="AF26" s="413"/>
      <c r="AG26" s="413"/>
      <c r="AH26" s="413"/>
      <c r="AI26" s="176"/>
      <c r="AJ26" s="176"/>
      <c r="AK26" s="176"/>
      <c r="AL26" s="176"/>
      <c r="AM26" s="176"/>
      <c r="AN26" s="122"/>
      <c r="AO26" s="271"/>
      <c r="AP26" s="271"/>
    </row>
    <row r="27" spans="1:42" x14ac:dyDescent="0.3">
      <c r="H27" s="130"/>
      <c r="Q27" s="271"/>
      <c r="R27"/>
      <c r="S27"/>
      <c r="T27"/>
      <c r="Z27" s="613"/>
      <c r="AA27" s="413"/>
      <c r="AB27" s="413"/>
      <c r="AC27" s="413"/>
      <c r="AD27" s="413"/>
      <c r="AE27" s="413"/>
      <c r="AF27" s="413"/>
      <c r="AG27" s="413"/>
      <c r="AH27" s="413"/>
      <c r="AI27" s="176"/>
      <c r="AJ27" s="176"/>
      <c r="AK27" s="176"/>
      <c r="AL27" s="176"/>
      <c r="AM27" s="176"/>
      <c r="AN27" s="122"/>
      <c r="AO27" s="271"/>
      <c r="AP27" s="271"/>
    </row>
    <row r="28" spans="1:42" x14ac:dyDescent="0.3">
      <c r="Q28" s="272"/>
      <c r="R28"/>
      <c r="S28"/>
      <c r="T28"/>
      <c r="Z28" s="613"/>
      <c r="AA28" s="413"/>
      <c r="AB28" s="413"/>
      <c r="AC28" s="413"/>
      <c r="AD28" s="413"/>
      <c r="AE28" s="413"/>
      <c r="AF28" s="413"/>
      <c r="AG28" s="413"/>
      <c r="AH28" s="413"/>
      <c r="AI28" s="176"/>
      <c r="AJ28" s="176"/>
      <c r="AK28" s="176"/>
      <c r="AL28" s="176"/>
      <c r="AM28" s="176"/>
      <c r="AN28" s="122"/>
      <c r="AO28" s="271"/>
      <c r="AP28" s="271"/>
    </row>
    <row r="29" spans="1:42" x14ac:dyDescent="0.3">
      <c r="Q29" s="272"/>
      <c r="R29"/>
      <c r="S29"/>
      <c r="T29"/>
      <c r="Z29" s="613"/>
      <c r="AA29" s="124"/>
      <c r="AB29" s="413"/>
      <c r="AC29" s="413"/>
      <c r="AD29" s="413"/>
      <c r="AE29" s="413"/>
      <c r="AF29" s="413"/>
      <c r="AG29" s="413"/>
      <c r="AH29" s="413"/>
      <c r="AI29" s="176"/>
      <c r="AJ29" s="176"/>
      <c r="AK29" s="176"/>
      <c r="AL29" s="176"/>
      <c r="AM29" s="176"/>
      <c r="AN29" s="122"/>
      <c r="AO29" s="271"/>
      <c r="AP29" s="271"/>
    </row>
    <row r="30" spans="1:42" x14ac:dyDescent="0.3">
      <c r="Q30" s="272"/>
      <c r="R30"/>
      <c r="S30"/>
      <c r="T30"/>
    </row>
    <row r="31" spans="1:42" x14ac:dyDescent="0.3">
      <c r="Q31" s="272"/>
      <c r="R31"/>
      <c r="S31"/>
      <c r="T31"/>
    </row>
    <row r="32" spans="1:42" x14ac:dyDescent="0.3">
      <c r="Q32" s="271"/>
      <c r="R32"/>
      <c r="S32"/>
      <c r="T32"/>
    </row>
    <row r="33" spans="17:20" x14ac:dyDescent="0.3">
      <c r="Q33" s="273"/>
      <c r="R33"/>
      <c r="S33"/>
      <c r="T33"/>
    </row>
    <row r="34" spans="17:20" x14ac:dyDescent="0.3">
      <c r="Q34" s="272"/>
      <c r="R34"/>
      <c r="S34"/>
      <c r="T34"/>
    </row>
    <row r="35" spans="17:20" x14ac:dyDescent="0.3">
      <c r="Q35" s="272"/>
      <c r="R35"/>
      <c r="S35"/>
      <c r="T35"/>
    </row>
    <row r="36" spans="17:20" x14ac:dyDescent="0.3">
      <c r="Q36" s="272"/>
      <c r="R36"/>
      <c r="S36"/>
      <c r="T36"/>
    </row>
    <row r="37" spans="17:20" x14ac:dyDescent="0.3">
      <c r="Q37" s="273"/>
    </row>
    <row r="38" spans="17:20" x14ac:dyDescent="0.3">
      <c r="Q38" s="273"/>
    </row>
    <row r="39" spans="17:20" x14ac:dyDescent="0.3">
      <c r="Q39" s="273"/>
    </row>
    <row r="40" spans="17:20" x14ac:dyDescent="0.3">
      <c r="Q40" s="273"/>
    </row>
  </sheetData>
  <sortState ref="Q28:Q38">
    <sortCondition ref="Q27:Q38"/>
  </sortState>
  <mergeCells count="5">
    <mergeCell ref="A6:A7"/>
    <mergeCell ref="B6:M6"/>
    <mergeCell ref="N6:Y6"/>
    <mergeCell ref="AL6:AN6"/>
    <mergeCell ref="Z6:AK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P73"/>
  <sheetViews>
    <sheetView showGridLines="0" zoomScale="70" zoomScaleNormal="70" workbookViewId="0">
      <pane xSplit="1" ySplit="7" topLeftCell="AA8" activePane="bottomRight" state="frozen"/>
      <selection activeCell="AD14" sqref="AD14"/>
      <selection pane="topRight" activeCell="AD14" sqref="AD14"/>
      <selection pane="bottomLeft" activeCell="AD14" sqref="AD14"/>
      <selection pane="bottomRight" activeCell="AJ27" sqref="AJ27"/>
    </sheetView>
  </sheetViews>
  <sheetFormatPr baseColWidth="10" defaultRowHeight="14.4" x14ac:dyDescent="0.3"/>
  <cols>
    <col min="1" max="1" width="18.109375" customWidth="1"/>
    <col min="2" max="3" width="10.33203125" style="169" bestFit="1" customWidth="1"/>
    <col min="4" max="4" width="10" style="169" bestFit="1" customWidth="1"/>
    <col min="5" max="5" width="10.33203125" style="169" bestFit="1" customWidth="1"/>
    <col min="6" max="7" width="10" style="169" bestFit="1" customWidth="1"/>
    <col min="8" max="8" width="10.33203125" style="169" bestFit="1" customWidth="1"/>
    <col min="9" max="9" width="9.5546875" style="169" bestFit="1" customWidth="1"/>
    <col min="10" max="10" width="10.33203125" style="169" bestFit="1" customWidth="1"/>
    <col min="11" max="11" width="10" style="169" bestFit="1" customWidth="1"/>
    <col min="12" max="12" width="10.33203125" style="169" bestFit="1" customWidth="1"/>
    <col min="13" max="13" width="9.5546875" style="169" bestFit="1" customWidth="1"/>
    <col min="14" max="14" width="10.33203125" style="169" bestFit="1" customWidth="1"/>
    <col min="15" max="16" width="10" style="169" bestFit="1" customWidth="1"/>
    <col min="17" max="18" width="9.5546875" style="169" bestFit="1" customWidth="1"/>
    <col min="19" max="20" width="10.33203125" style="169" bestFit="1" customWidth="1"/>
    <col min="21" max="21" width="9.5546875" style="274" bestFit="1" customWidth="1"/>
    <col min="22" max="23" width="10.6640625" style="276" bestFit="1" customWidth="1"/>
    <col min="24" max="24" width="10" style="276" bestFit="1" customWidth="1"/>
    <col min="25" max="25" width="10.33203125" style="276" bestFit="1" customWidth="1"/>
    <col min="26" max="26" width="10" style="276" bestFit="1" customWidth="1"/>
    <col min="27" max="27" width="10.6640625" style="276" bestFit="1" customWidth="1"/>
    <col min="28" max="31" width="10.33203125" style="276" bestFit="1" customWidth="1"/>
    <col min="32" max="39" width="10.33203125" style="276" customWidth="1"/>
    <col min="40" max="40" width="12.44140625" customWidth="1"/>
    <col min="41" max="41" width="11.88671875" bestFit="1" customWidth="1"/>
  </cols>
  <sheetData>
    <row r="1" spans="1:42" x14ac:dyDescent="0.3">
      <c r="A1" s="22" t="s">
        <v>191</v>
      </c>
    </row>
    <row r="2" spans="1:42" x14ac:dyDescent="0.3">
      <c r="A2" s="22"/>
    </row>
    <row r="3" spans="1:42" x14ac:dyDescent="0.3">
      <c r="A3" s="11" t="s">
        <v>39</v>
      </c>
    </row>
    <row r="4" spans="1:42" ht="13.5" customHeight="1" x14ac:dyDescent="0.3">
      <c r="A4" s="36" t="s">
        <v>231</v>
      </c>
    </row>
    <row r="5" spans="1:42" x14ac:dyDescent="0.3">
      <c r="A5" s="37" t="s">
        <v>201</v>
      </c>
      <c r="N5" s="276"/>
      <c r="O5" s="276"/>
      <c r="P5" s="276"/>
      <c r="Q5" s="276"/>
      <c r="R5" s="276"/>
      <c r="S5" s="276"/>
      <c r="T5" s="276"/>
      <c r="U5" s="276"/>
    </row>
    <row r="6" spans="1:42" x14ac:dyDescent="0.3">
      <c r="A6" s="667" t="s">
        <v>193</v>
      </c>
      <c r="B6" s="669">
        <v>2019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69">
        <v>2020</v>
      </c>
      <c r="O6" s="670"/>
      <c r="P6" s="670"/>
      <c r="Q6" s="670"/>
      <c r="R6" s="670"/>
      <c r="S6" s="670"/>
      <c r="T6" s="670"/>
      <c r="U6" s="670"/>
      <c r="V6" s="670"/>
      <c r="W6" s="670"/>
      <c r="X6" s="670"/>
      <c r="Y6" s="670"/>
      <c r="Z6" s="662">
        <v>2021</v>
      </c>
      <c r="AA6" s="663"/>
      <c r="AB6" s="663"/>
      <c r="AC6" s="663"/>
      <c r="AD6" s="663"/>
      <c r="AE6" s="663"/>
      <c r="AF6" s="663"/>
      <c r="AG6" s="663"/>
      <c r="AH6" s="663"/>
      <c r="AI6" s="663"/>
      <c r="AJ6" s="663"/>
      <c r="AK6" s="663"/>
      <c r="AL6" s="662">
        <v>2022</v>
      </c>
      <c r="AM6" s="663"/>
      <c r="AN6" s="664"/>
    </row>
    <row r="7" spans="1:42" ht="25.2" x14ac:dyDescent="0.3">
      <c r="A7" s="668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2" t="s">
        <v>10</v>
      </c>
      <c r="L7" s="261" t="s">
        <v>11</v>
      </c>
      <c r="M7" s="262" t="s">
        <v>12</v>
      </c>
      <c r="N7" s="226" t="s">
        <v>1</v>
      </c>
      <c r="O7" s="409" t="s">
        <v>2</v>
      </c>
      <c r="P7" s="409" t="s">
        <v>3</v>
      </c>
      <c r="Q7" s="409" t="s">
        <v>4</v>
      </c>
      <c r="R7" s="409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8" t="s">
        <v>6</v>
      </c>
      <c r="AF7" s="576" t="s">
        <v>7</v>
      </c>
      <c r="AG7" s="579" t="s">
        <v>8</v>
      </c>
      <c r="AH7" s="605" t="s">
        <v>264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51" t="s">
        <v>268</v>
      </c>
    </row>
    <row r="8" spans="1:42" x14ac:dyDescent="0.3">
      <c r="A8" s="27" t="s">
        <v>13</v>
      </c>
      <c r="B8" s="447">
        <f t="shared" ref="B8:X8" si="0">SUM(B9:B25)</f>
        <v>90585</v>
      </c>
      <c r="C8" s="447">
        <f t="shared" si="0"/>
        <v>117840.99999999999</v>
      </c>
      <c r="D8" s="447">
        <f t="shared" si="0"/>
        <v>95912.000000000015</v>
      </c>
      <c r="E8" s="447">
        <f t="shared" si="0"/>
        <v>50734</v>
      </c>
      <c r="F8" s="447">
        <f t="shared" si="0"/>
        <v>48816</v>
      </c>
      <c r="G8" s="447">
        <f t="shared" si="0"/>
        <v>72590.999999999971</v>
      </c>
      <c r="H8" s="447">
        <f t="shared" si="0"/>
        <v>74685.999999999985</v>
      </c>
      <c r="I8" s="447">
        <f t="shared" si="0"/>
        <v>61420.999999999993</v>
      </c>
      <c r="J8" s="447">
        <f t="shared" si="0"/>
        <v>46860</v>
      </c>
      <c r="K8" s="447">
        <f t="shared" si="0"/>
        <v>53517.000000000007</v>
      </c>
      <c r="L8" s="447">
        <f t="shared" si="0"/>
        <v>36760</v>
      </c>
      <c r="M8" s="447">
        <f t="shared" si="0"/>
        <v>31413.999999999996</v>
      </c>
      <c r="N8" s="447">
        <f t="shared" si="0"/>
        <v>58244.747129241448</v>
      </c>
      <c r="O8" s="447">
        <f t="shared" si="0"/>
        <v>81782.809390977185</v>
      </c>
      <c r="P8" s="447">
        <f t="shared" si="0"/>
        <v>24510.784335884964</v>
      </c>
      <c r="Q8" s="447">
        <f t="shared" si="0"/>
        <v>10312.934749667709</v>
      </c>
      <c r="R8" s="447">
        <f t="shared" si="0"/>
        <v>12654.07763009558</v>
      </c>
      <c r="S8" s="447">
        <f t="shared" si="0"/>
        <v>47758.328230647377</v>
      </c>
      <c r="T8" s="447">
        <f t="shared" si="0"/>
        <v>96557.852160145063</v>
      </c>
      <c r="U8" s="447">
        <f t="shared" si="0"/>
        <v>81172.322639388003</v>
      </c>
      <c r="V8" s="447">
        <f t="shared" si="0"/>
        <v>116549.47576991701</v>
      </c>
      <c r="W8" s="447">
        <f t="shared" si="0"/>
        <v>101772.96314505379</v>
      </c>
      <c r="X8" s="447">
        <f t="shared" si="0"/>
        <v>54489.073606766695</v>
      </c>
      <c r="Y8" s="448">
        <f>SUM(Y9:Y25)</f>
        <v>63535.447676193013</v>
      </c>
      <c r="Z8" s="439">
        <f t="shared" ref="Z8:AG8" si="1">SUM(Z9:Z25)</f>
        <v>61646.76</v>
      </c>
      <c r="AA8" s="417">
        <f t="shared" si="1"/>
        <v>127218.70000000001</v>
      </c>
      <c r="AB8" s="417">
        <f t="shared" si="1"/>
        <v>83055.5</v>
      </c>
      <c r="AC8" s="417">
        <f t="shared" si="1"/>
        <v>54433.350000000006</v>
      </c>
      <c r="AD8" s="417">
        <f t="shared" si="1"/>
        <v>70794.489999999991</v>
      </c>
      <c r="AE8" s="417">
        <f t="shared" si="1"/>
        <v>77804.19</v>
      </c>
      <c r="AF8" s="417">
        <f t="shared" si="1"/>
        <v>61622.219999999994</v>
      </c>
      <c r="AG8" s="417">
        <f t="shared" si="1"/>
        <v>57767.170000000006</v>
      </c>
      <c r="AH8" s="417">
        <f t="shared" ref="AH8:AM8" si="2">SUM(AH9:AH25)</f>
        <v>30255.030000000002</v>
      </c>
      <c r="AI8" s="417">
        <f t="shared" si="2"/>
        <v>32717.680000000004</v>
      </c>
      <c r="AJ8" s="417">
        <f t="shared" si="2"/>
        <v>36381.78</v>
      </c>
      <c r="AK8" s="417">
        <f t="shared" si="2"/>
        <v>47643.38</v>
      </c>
      <c r="AL8" s="439">
        <f t="shared" si="2"/>
        <v>111649.54</v>
      </c>
      <c r="AM8" s="417">
        <f t="shared" si="2"/>
        <v>47312.37000000001</v>
      </c>
      <c r="AN8" s="344">
        <f t="shared" ref="AN8:AN25" si="3">+IFERROR(AM8/AA8-1,"-")</f>
        <v>-0.6281020793326767</v>
      </c>
    </row>
    <row r="9" spans="1:42" s="154" customFormat="1" x14ac:dyDescent="0.3">
      <c r="A9" s="253" t="s">
        <v>21</v>
      </c>
      <c r="B9" s="255">
        <v>2622.1469999999999</v>
      </c>
      <c r="C9" s="254">
        <v>3031.56</v>
      </c>
      <c r="D9" s="254">
        <v>2507.1460000000002</v>
      </c>
      <c r="E9" s="254">
        <v>3715.6770000000006</v>
      </c>
      <c r="F9" s="254">
        <v>1831.328</v>
      </c>
      <c r="G9" s="254">
        <v>1664.981</v>
      </c>
      <c r="H9" s="254">
        <v>3034.3740000000003</v>
      </c>
      <c r="I9" s="254">
        <v>3091.2350000000001</v>
      </c>
      <c r="J9" s="254">
        <v>1600.6180000000002</v>
      </c>
      <c r="K9" s="254">
        <v>1008.894</v>
      </c>
      <c r="L9" s="254">
        <v>1263.8140000000001</v>
      </c>
      <c r="M9" s="254">
        <v>812.12599999999986</v>
      </c>
      <c r="N9" s="255">
        <v>390.64500000000004</v>
      </c>
      <c r="O9" s="254">
        <v>943.98</v>
      </c>
      <c r="P9" s="254">
        <v>783.96640000000002</v>
      </c>
      <c r="Q9" s="254">
        <v>1582.1524999999999</v>
      </c>
      <c r="R9" s="254">
        <v>812.5230499999999</v>
      </c>
      <c r="S9" s="254">
        <v>1226.0570500000001</v>
      </c>
      <c r="T9" s="254">
        <v>1277.8611500000002</v>
      </c>
      <c r="U9" s="254">
        <v>972.80140000000017</v>
      </c>
      <c r="V9" s="254">
        <v>1516.6659500000001</v>
      </c>
      <c r="W9" s="254">
        <v>3806.1462000000006</v>
      </c>
      <c r="X9" s="254">
        <v>851.65645000000006</v>
      </c>
      <c r="Y9" s="254">
        <v>2490.6459500000005</v>
      </c>
      <c r="Z9" s="440">
        <v>3893.89</v>
      </c>
      <c r="AA9" s="441">
        <v>3826.98</v>
      </c>
      <c r="AB9" s="441">
        <v>3241.44</v>
      </c>
      <c r="AC9" s="441">
        <v>963.19</v>
      </c>
      <c r="AD9" s="441">
        <v>1701.52</v>
      </c>
      <c r="AE9" s="441">
        <v>475.48</v>
      </c>
      <c r="AF9" s="441">
        <v>635</v>
      </c>
      <c r="AG9" s="441">
        <v>1331.52</v>
      </c>
      <c r="AH9" s="441">
        <v>739.09</v>
      </c>
      <c r="AI9" s="441">
        <v>326.98</v>
      </c>
      <c r="AJ9" s="441">
        <v>1718.52</v>
      </c>
      <c r="AK9" s="441">
        <v>1862.75</v>
      </c>
      <c r="AL9" s="440">
        <v>1268.82</v>
      </c>
      <c r="AM9" s="441">
        <v>896.33</v>
      </c>
      <c r="AN9" s="315">
        <f t="shared" si="3"/>
        <v>-0.76578659935510507</v>
      </c>
      <c r="AO9" s="271"/>
      <c r="AP9" s="271"/>
    </row>
    <row r="10" spans="1:42" s="154" customFormat="1" x14ac:dyDescent="0.3">
      <c r="A10" s="253" t="s">
        <v>40</v>
      </c>
      <c r="B10" s="255">
        <v>359.78699999999998</v>
      </c>
      <c r="C10" s="254">
        <v>310.76800000000003</v>
      </c>
      <c r="D10" s="254">
        <v>394.786</v>
      </c>
      <c r="E10" s="254">
        <v>330.30100000000004</v>
      </c>
      <c r="F10" s="254">
        <v>380.99400000000003</v>
      </c>
      <c r="G10" s="254">
        <v>331.09199999999998</v>
      </c>
      <c r="H10" s="254">
        <v>307.15600000000001</v>
      </c>
      <c r="I10" s="254">
        <v>359.4</v>
      </c>
      <c r="J10" s="254">
        <v>302.97399999999999</v>
      </c>
      <c r="K10" s="254">
        <v>362.38800000000003</v>
      </c>
      <c r="L10" s="254">
        <v>320.62700000000001</v>
      </c>
      <c r="M10" s="254">
        <v>260.41300000000001</v>
      </c>
      <c r="N10" s="255">
        <v>359.63499999999999</v>
      </c>
      <c r="O10" s="254">
        <v>341.64800000000002</v>
      </c>
      <c r="P10" s="254">
        <v>196.71199999999999</v>
      </c>
      <c r="Q10" s="254">
        <v>40.313000000000002</v>
      </c>
      <c r="R10" s="254">
        <v>191.66499999999999</v>
      </c>
      <c r="S10" s="254">
        <v>147.001</v>
      </c>
      <c r="T10" s="254">
        <v>221.92699999999999</v>
      </c>
      <c r="U10" s="254">
        <v>287.51499999999999</v>
      </c>
      <c r="V10" s="254">
        <v>239.52099999999999</v>
      </c>
      <c r="W10" s="254">
        <v>278.75599999999997</v>
      </c>
      <c r="X10" s="254">
        <v>177.13800000000001</v>
      </c>
      <c r="Y10" s="254">
        <v>269.09399999999999</v>
      </c>
      <c r="Z10" s="440">
        <v>241.02</v>
      </c>
      <c r="AA10" s="441">
        <v>104</v>
      </c>
      <c r="AB10" s="441">
        <v>152.43</v>
      </c>
      <c r="AC10" s="441">
        <v>48.07</v>
      </c>
      <c r="AD10" s="441">
        <v>112.08</v>
      </c>
      <c r="AE10" s="441">
        <v>64.069999999999993</v>
      </c>
      <c r="AF10" s="441">
        <v>201.14</v>
      </c>
      <c r="AG10" s="441">
        <v>273.42</v>
      </c>
      <c r="AH10" s="441">
        <v>253.95</v>
      </c>
      <c r="AI10" s="441">
        <v>258.5</v>
      </c>
      <c r="AJ10" s="441">
        <v>250.28</v>
      </c>
      <c r="AK10" s="441">
        <v>249.23</v>
      </c>
      <c r="AL10" s="440">
        <v>108</v>
      </c>
      <c r="AM10" s="441">
        <v>338.43</v>
      </c>
      <c r="AN10" s="315">
        <f t="shared" si="3"/>
        <v>2.2541346153846153</v>
      </c>
      <c r="AO10" s="271"/>
      <c r="AP10" s="271"/>
    </row>
    <row r="11" spans="1:42" s="154" customFormat="1" x14ac:dyDescent="0.3">
      <c r="A11" s="253" t="s">
        <v>259</v>
      </c>
      <c r="B11" s="255">
        <v>602.1160000000001</v>
      </c>
      <c r="C11" s="254">
        <v>1007.2280470150839</v>
      </c>
      <c r="D11" s="254">
        <v>352.596</v>
      </c>
      <c r="E11" s="254">
        <v>519.85900000000004</v>
      </c>
      <c r="F11" s="254">
        <v>1403.9060999999999</v>
      </c>
      <c r="G11" s="254">
        <v>1201.2885999999999</v>
      </c>
      <c r="H11" s="254">
        <v>1334.5043999999998</v>
      </c>
      <c r="I11" s="254">
        <v>683.37299999999993</v>
      </c>
      <c r="J11" s="254">
        <v>692.54150000000004</v>
      </c>
      <c r="K11" s="254">
        <v>1000.8</v>
      </c>
      <c r="L11" s="254">
        <v>1176.2649999999999</v>
      </c>
      <c r="M11" s="254">
        <v>699.24800000000005</v>
      </c>
      <c r="N11" s="255">
        <v>182.76900000000001</v>
      </c>
      <c r="O11" s="254">
        <v>139.55948578257969</v>
      </c>
      <c r="P11" s="254">
        <v>227.46568059137599</v>
      </c>
      <c r="Q11" s="254">
        <v>101.64367641056789</v>
      </c>
      <c r="R11" s="254">
        <v>29.27862385484076</v>
      </c>
      <c r="S11" s="254">
        <v>354.190554527247</v>
      </c>
      <c r="T11" s="254">
        <v>120.58948804186844</v>
      </c>
      <c r="U11" s="254">
        <v>33.106699999999996</v>
      </c>
      <c r="V11" s="254">
        <v>130.457219516176</v>
      </c>
      <c r="W11" s="254">
        <v>42.007066032933295</v>
      </c>
      <c r="X11" s="254">
        <v>95.575580000000002</v>
      </c>
      <c r="Y11" s="254">
        <v>69.430927999999994</v>
      </c>
      <c r="Z11" s="440">
        <v>509.89</v>
      </c>
      <c r="AA11" s="441">
        <v>304.86</v>
      </c>
      <c r="AB11" s="441">
        <v>722.79</v>
      </c>
      <c r="AC11" s="441">
        <v>422.1</v>
      </c>
      <c r="AD11" s="441">
        <v>318.70999999999998</v>
      </c>
      <c r="AE11" s="441">
        <v>154.88999999999999</v>
      </c>
      <c r="AF11" s="441">
        <v>66.489999999999995</v>
      </c>
      <c r="AG11" s="441">
        <v>23.17</v>
      </c>
      <c r="AH11" s="441">
        <v>235.77</v>
      </c>
      <c r="AI11" s="441">
        <v>106.17</v>
      </c>
      <c r="AJ11" s="441">
        <v>464.26</v>
      </c>
      <c r="AK11" s="441">
        <v>211.21</v>
      </c>
      <c r="AL11" s="440">
        <v>11.53</v>
      </c>
      <c r="AM11" s="441">
        <v>280.20999999999998</v>
      </c>
      <c r="AN11" s="315">
        <f t="shared" si="3"/>
        <v>-8.0856786721773988E-2</v>
      </c>
      <c r="AO11" s="271"/>
      <c r="AP11" s="271"/>
    </row>
    <row r="12" spans="1:42" s="154" customFormat="1" x14ac:dyDescent="0.3">
      <c r="A12" s="253" t="s">
        <v>30</v>
      </c>
      <c r="B12" s="153">
        <v>1065.3456699999999</v>
      </c>
      <c r="C12" s="254">
        <v>980.57550000000003</v>
      </c>
      <c r="D12" s="254">
        <v>543.67729999999995</v>
      </c>
      <c r="E12" s="254">
        <v>1974.412</v>
      </c>
      <c r="F12" s="254">
        <v>978.0711</v>
      </c>
      <c r="G12" s="254">
        <v>812.7595</v>
      </c>
      <c r="H12" s="254">
        <v>625.11450000000002</v>
      </c>
      <c r="I12" s="254">
        <v>163.785</v>
      </c>
      <c r="J12" s="254">
        <v>103.9665</v>
      </c>
      <c r="K12" s="254">
        <v>350.69499999999999</v>
      </c>
      <c r="L12" s="254">
        <v>1162.0854999999999</v>
      </c>
      <c r="M12" s="254">
        <v>1298.3664999999999</v>
      </c>
      <c r="N12" s="153">
        <v>27.125</v>
      </c>
      <c r="O12" s="254">
        <v>28.109414921090387</v>
      </c>
      <c r="P12" s="254">
        <v>32.816470000000002</v>
      </c>
      <c r="Q12" s="254">
        <v>20.883459999999989</v>
      </c>
      <c r="R12" s="254">
        <v>427.48000000000008</v>
      </c>
      <c r="S12" s="254">
        <v>81.877199999999988</v>
      </c>
      <c r="T12" s="254">
        <v>50.077500000000001</v>
      </c>
      <c r="U12" s="254">
        <v>0</v>
      </c>
      <c r="V12" s="254">
        <v>0</v>
      </c>
      <c r="W12" s="254">
        <v>0</v>
      </c>
      <c r="X12" s="254">
        <v>179.61726999999999</v>
      </c>
      <c r="Y12" s="254">
        <v>106.68929656862437</v>
      </c>
      <c r="Z12" s="440">
        <v>530.80999999999995</v>
      </c>
      <c r="AA12" s="441">
        <v>1053.43</v>
      </c>
      <c r="AB12" s="441">
        <v>1874.99</v>
      </c>
      <c r="AC12" s="441">
        <v>834.79</v>
      </c>
      <c r="AD12" s="441">
        <v>973.04</v>
      </c>
      <c r="AE12" s="441">
        <v>456.79</v>
      </c>
      <c r="AF12" s="441">
        <v>2.71</v>
      </c>
      <c r="AG12" s="441">
        <v>0</v>
      </c>
      <c r="AH12" s="441">
        <v>536.61</v>
      </c>
      <c r="AI12" s="441">
        <v>401.88</v>
      </c>
      <c r="AJ12" s="441">
        <v>836.86</v>
      </c>
      <c r="AK12" s="441">
        <v>663.49</v>
      </c>
      <c r="AL12" s="440">
        <v>520.05999999999995</v>
      </c>
      <c r="AM12" s="441">
        <v>187.02</v>
      </c>
      <c r="AN12" s="315">
        <f t="shared" si="3"/>
        <v>-0.82246565979704389</v>
      </c>
      <c r="AO12" s="271"/>
      <c r="AP12" s="271"/>
    </row>
    <row r="13" spans="1:42" s="154" customFormat="1" x14ac:dyDescent="0.3">
      <c r="A13" s="253" t="s">
        <v>31</v>
      </c>
      <c r="B13" s="153">
        <v>123.46300000000001</v>
      </c>
      <c r="C13" s="254">
        <v>406.32600000000002</v>
      </c>
      <c r="D13" s="254">
        <v>276.892</v>
      </c>
      <c r="E13" s="254">
        <v>203.87100000000001</v>
      </c>
      <c r="F13" s="254">
        <v>459.0025</v>
      </c>
      <c r="G13" s="254">
        <v>0</v>
      </c>
      <c r="H13" s="254">
        <v>0.53500000000000003</v>
      </c>
      <c r="I13" s="254">
        <v>0</v>
      </c>
      <c r="J13" s="254">
        <v>0</v>
      </c>
      <c r="K13" s="254">
        <v>149.70400000000001</v>
      </c>
      <c r="L13" s="254">
        <v>486.39100000000008</v>
      </c>
      <c r="M13" s="254">
        <v>665.2</v>
      </c>
      <c r="N13" s="153">
        <v>578.75699999999995</v>
      </c>
      <c r="O13" s="254">
        <v>617.00126</v>
      </c>
      <c r="P13" s="254">
        <v>615.84410000000025</v>
      </c>
      <c r="Q13" s="254">
        <v>0</v>
      </c>
      <c r="R13" s="254">
        <v>49.327500000000001</v>
      </c>
      <c r="S13" s="254">
        <v>8.6229999999999993</v>
      </c>
      <c r="T13" s="254">
        <v>52.08</v>
      </c>
      <c r="U13" s="254">
        <v>133.523</v>
      </c>
      <c r="V13" s="254">
        <v>281.09119999999996</v>
      </c>
      <c r="W13" s="254">
        <v>864.24409297780949</v>
      </c>
      <c r="X13" s="254">
        <v>52.252000000000002</v>
      </c>
      <c r="Y13" s="254">
        <v>1299.8732</v>
      </c>
      <c r="Z13" s="440">
        <v>665.26</v>
      </c>
      <c r="AA13" s="441">
        <v>1439.23</v>
      </c>
      <c r="AB13" s="441">
        <v>543.01</v>
      </c>
      <c r="AC13" s="441">
        <v>81.25</v>
      </c>
      <c r="AD13" s="441">
        <v>24.45</v>
      </c>
      <c r="AE13" s="441">
        <v>0.59</v>
      </c>
      <c r="AF13" s="441">
        <v>0</v>
      </c>
      <c r="AG13" s="441">
        <v>0</v>
      </c>
      <c r="AH13" s="441">
        <v>0</v>
      </c>
      <c r="AI13" s="441">
        <v>163.71</v>
      </c>
      <c r="AJ13" s="441">
        <v>308.23</v>
      </c>
      <c r="AK13" s="441">
        <v>72.27</v>
      </c>
      <c r="AL13" s="440">
        <v>787.36</v>
      </c>
      <c r="AM13" s="441">
        <v>2087.6799999999998</v>
      </c>
      <c r="AN13" s="315">
        <f t="shared" si="3"/>
        <v>0.45055342092646744</v>
      </c>
      <c r="AO13" s="271"/>
      <c r="AP13" s="271"/>
    </row>
    <row r="14" spans="1:42" s="7" customFormat="1" x14ac:dyDescent="0.3">
      <c r="A14" s="253" t="s">
        <v>32</v>
      </c>
      <c r="B14" s="257">
        <v>7081.1470000000008</v>
      </c>
      <c r="C14" s="258">
        <v>8750.1659999999993</v>
      </c>
      <c r="D14" s="258">
        <v>3593.8380000000006</v>
      </c>
      <c r="E14" s="258">
        <v>0</v>
      </c>
      <c r="F14" s="258">
        <v>0</v>
      </c>
      <c r="G14" s="258">
        <v>0</v>
      </c>
      <c r="H14" s="258">
        <v>181.85599999999999</v>
      </c>
      <c r="I14" s="258">
        <v>0</v>
      </c>
      <c r="J14" s="258">
        <v>0</v>
      </c>
      <c r="K14" s="258">
        <v>422.55799999999999</v>
      </c>
      <c r="L14" s="258">
        <v>0</v>
      </c>
      <c r="M14" s="258">
        <v>0</v>
      </c>
      <c r="N14" s="257">
        <v>9144.7650000000012</v>
      </c>
      <c r="O14" s="258">
        <v>16693.08701533006</v>
      </c>
      <c r="P14" s="258">
        <v>634.58271034854897</v>
      </c>
      <c r="Q14" s="258">
        <v>117.158</v>
      </c>
      <c r="R14" s="258">
        <v>6.8000000000000005E-2</v>
      </c>
      <c r="S14" s="258">
        <v>0</v>
      </c>
      <c r="T14" s="258">
        <v>0</v>
      </c>
      <c r="U14" s="258">
        <v>0</v>
      </c>
      <c r="V14" s="258">
        <v>4637.8838881975007</v>
      </c>
      <c r="W14" s="258">
        <v>5162.0126095278902</v>
      </c>
      <c r="X14" s="258">
        <v>80.105500000000006</v>
      </c>
      <c r="Y14" s="258">
        <v>261.63350000000003</v>
      </c>
      <c r="Z14" s="97">
        <v>1518.96</v>
      </c>
      <c r="AA14" s="441">
        <v>13164.77</v>
      </c>
      <c r="AB14" s="441">
        <v>11059.32</v>
      </c>
      <c r="AC14" s="441">
        <v>1.79</v>
      </c>
      <c r="AD14" s="26">
        <v>0</v>
      </c>
      <c r="AE14" s="26">
        <v>0</v>
      </c>
      <c r="AF14" s="26">
        <v>0</v>
      </c>
      <c r="AG14" s="26">
        <v>0</v>
      </c>
      <c r="AH14" s="26">
        <v>36.79</v>
      </c>
      <c r="AI14" s="26">
        <v>0</v>
      </c>
      <c r="AJ14" s="26">
        <v>1131.6099999999999</v>
      </c>
      <c r="AK14" s="26">
        <v>981.24</v>
      </c>
      <c r="AL14" s="440">
        <v>6930.7</v>
      </c>
      <c r="AM14" s="26">
        <v>1589.41</v>
      </c>
      <c r="AN14" s="315">
        <f t="shared" si="3"/>
        <v>-0.87926792492386874</v>
      </c>
      <c r="AO14" s="271"/>
      <c r="AP14" s="271"/>
    </row>
    <row r="15" spans="1:42" s="154" customFormat="1" x14ac:dyDescent="0.3">
      <c r="A15" s="253" t="s">
        <v>33</v>
      </c>
      <c r="B15" s="255">
        <v>0.98699999999999999</v>
      </c>
      <c r="C15" s="254">
        <v>0.81</v>
      </c>
      <c r="D15" s="254">
        <v>11.93</v>
      </c>
      <c r="E15" s="254">
        <v>12.129999999999999</v>
      </c>
      <c r="F15" s="254">
        <v>2445.6806000000006</v>
      </c>
      <c r="G15" s="254">
        <v>2219.7984000000001</v>
      </c>
      <c r="H15" s="254">
        <v>748.54565000000002</v>
      </c>
      <c r="I15" s="254">
        <v>54.554149999999993</v>
      </c>
      <c r="J15" s="254">
        <v>41.304000000000002</v>
      </c>
      <c r="K15" s="254">
        <v>145.5652</v>
      </c>
      <c r="L15" s="254">
        <v>22.110050000000001</v>
      </c>
      <c r="M15" s="254">
        <v>0</v>
      </c>
      <c r="N15" s="255">
        <v>33.219000000000001</v>
      </c>
      <c r="O15" s="254">
        <v>70.359500000000011</v>
      </c>
      <c r="P15" s="254">
        <v>35.885999999999996</v>
      </c>
      <c r="Q15" s="254">
        <v>27.561</v>
      </c>
      <c r="R15" s="254">
        <v>177.19900000000001</v>
      </c>
      <c r="S15" s="254">
        <v>212.14943</v>
      </c>
      <c r="T15" s="254">
        <v>113.96827</v>
      </c>
      <c r="U15" s="254">
        <v>0</v>
      </c>
      <c r="V15" s="254">
        <v>0.1</v>
      </c>
      <c r="W15" s="254">
        <v>0.97</v>
      </c>
      <c r="X15" s="254">
        <v>0</v>
      </c>
      <c r="Y15" s="254">
        <v>0</v>
      </c>
      <c r="Z15" s="97">
        <v>0</v>
      </c>
      <c r="AA15" s="26">
        <v>0</v>
      </c>
      <c r="AB15" s="26">
        <v>0</v>
      </c>
      <c r="AC15" s="441">
        <v>4.5599999999999996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440">
        <v>0</v>
      </c>
      <c r="AM15" s="26">
        <v>1.82</v>
      </c>
      <c r="AN15" s="315" t="str">
        <f t="shared" si="3"/>
        <v>-</v>
      </c>
      <c r="AO15" s="271"/>
      <c r="AP15" s="271"/>
    </row>
    <row r="16" spans="1:42" s="154" customFormat="1" x14ac:dyDescent="0.3">
      <c r="A16" s="253" t="s">
        <v>41</v>
      </c>
      <c r="B16" s="255">
        <v>5429.2029685185198</v>
      </c>
      <c r="C16" s="254">
        <v>3099.4628299999999</v>
      </c>
      <c r="D16" s="254">
        <v>1778.6087268899112</v>
      </c>
      <c r="E16" s="254">
        <v>1695.048457768489</v>
      </c>
      <c r="F16" s="254">
        <v>4173.246903621889</v>
      </c>
      <c r="G16" s="254">
        <v>1155.3658585852756</v>
      </c>
      <c r="H16" s="254">
        <v>7509.9124759848</v>
      </c>
      <c r="I16" s="254">
        <v>5506.0299049869573</v>
      </c>
      <c r="J16" s="254">
        <v>6653.9397156409768</v>
      </c>
      <c r="K16" s="254">
        <v>8505.5713026882677</v>
      </c>
      <c r="L16" s="254">
        <v>5579.0717044444436</v>
      </c>
      <c r="M16" s="254">
        <v>2027.4023933333335</v>
      </c>
      <c r="N16" s="255">
        <v>4698.443638772198</v>
      </c>
      <c r="O16" s="254">
        <v>3907.3181647058827</v>
      </c>
      <c r="P16" s="254">
        <v>2387.4009788235294</v>
      </c>
      <c r="Q16" s="254">
        <v>563.2007877882354</v>
      </c>
      <c r="R16" s="254">
        <v>771.04354030588229</v>
      </c>
      <c r="S16" s="254">
        <v>943.01926109803958</v>
      </c>
      <c r="T16" s="254">
        <v>1220.049235469281</v>
      </c>
      <c r="U16" s="254">
        <v>6099.2198399999997</v>
      </c>
      <c r="V16" s="254">
        <v>7206.8701856627449</v>
      </c>
      <c r="W16" s="254">
        <v>7532.3076296366007</v>
      </c>
      <c r="X16" s="254">
        <v>7861.8338830885341</v>
      </c>
      <c r="Y16" s="254">
        <v>4373.0149601621033</v>
      </c>
      <c r="Z16" s="440">
        <v>4034.95</v>
      </c>
      <c r="AA16" s="441">
        <v>4171.43</v>
      </c>
      <c r="AB16" s="441">
        <v>3970.64</v>
      </c>
      <c r="AC16" s="441">
        <v>3154.65</v>
      </c>
      <c r="AD16" s="441">
        <v>2187.02</v>
      </c>
      <c r="AE16" s="441">
        <v>2136.71</v>
      </c>
      <c r="AF16" s="441">
        <v>999.48</v>
      </c>
      <c r="AG16" s="441">
        <v>1555.17</v>
      </c>
      <c r="AH16" s="441">
        <v>2489.86</v>
      </c>
      <c r="AI16" s="441">
        <v>2652.23</v>
      </c>
      <c r="AJ16" s="441">
        <v>3032.3</v>
      </c>
      <c r="AK16" s="441">
        <v>1906.71</v>
      </c>
      <c r="AL16" s="440">
        <v>1434.17</v>
      </c>
      <c r="AM16" s="441">
        <v>1776.89</v>
      </c>
      <c r="AN16" s="315">
        <f t="shared" si="3"/>
        <v>-0.57403336505706681</v>
      </c>
      <c r="AO16" s="271"/>
      <c r="AP16" s="271"/>
    </row>
    <row r="17" spans="1:42" s="154" customFormat="1" x14ac:dyDescent="0.3">
      <c r="A17" s="253" t="s">
        <v>34</v>
      </c>
      <c r="B17" s="255">
        <v>10794.528700000001</v>
      </c>
      <c r="C17" s="254">
        <v>42124.328500000003</v>
      </c>
      <c r="D17" s="254">
        <v>10081.290000000001</v>
      </c>
      <c r="E17" s="254">
        <v>0</v>
      </c>
      <c r="F17" s="254">
        <v>4.71</v>
      </c>
      <c r="G17" s="254">
        <v>203.2595</v>
      </c>
      <c r="H17" s="254">
        <v>309.16849999999994</v>
      </c>
      <c r="I17" s="254">
        <v>338.14049999999992</v>
      </c>
      <c r="J17" s="254">
        <v>27.369</v>
      </c>
      <c r="K17" s="254">
        <v>6911.451</v>
      </c>
      <c r="L17" s="254">
        <v>0</v>
      </c>
      <c r="M17" s="254">
        <v>0</v>
      </c>
      <c r="N17" s="255">
        <v>15677.577999999998</v>
      </c>
      <c r="O17" s="254">
        <v>40039.537174669946</v>
      </c>
      <c r="P17" s="254">
        <v>5750.7935896514491</v>
      </c>
      <c r="Q17" s="254">
        <v>0</v>
      </c>
      <c r="R17" s="254">
        <v>8.4030000000000005</v>
      </c>
      <c r="S17" s="254">
        <v>8.7810000000000006</v>
      </c>
      <c r="T17" s="254">
        <v>27.302</v>
      </c>
      <c r="U17" s="254">
        <v>64.819999999999993</v>
      </c>
      <c r="V17" s="254">
        <v>9860.2844118024987</v>
      </c>
      <c r="W17" s="254">
        <v>7350.7109974943005</v>
      </c>
      <c r="X17" s="254">
        <v>176.20250000000001</v>
      </c>
      <c r="Y17" s="254">
        <v>16.794800000000002</v>
      </c>
      <c r="Z17" s="440">
        <v>2549.62</v>
      </c>
      <c r="AA17" s="441">
        <v>48795.13</v>
      </c>
      <c r="AB17" s="441">
        <v>514.73</v>
      </c>
      <c r="AC17" s="441">
        <v>25.48</v>
      </c>
      <c r="AD17" s="442">
        <v>38.72</v>
      </c>
      <c r="AE17" s="26">
        <v>0</v>
      </c>
      <c r="AF17" s="26">
        <v>0.11</v>
      </c>
      <c r="AG17" s="26">
        <v>0</v>
      </c>
      <c r="AH17" s="26">
        <v>636.39</v>
      </c>
      <c r="AI17" s="26">
        <v>118.02</v>
      </c>
      <c r="AJ17" s="26">
        <v>163.66</v>
      </c>
      <c r="AK17" s="26">
        <v>2025.15</v>
      </c>
      <c r="AL17" s="440">
        <v>50211.68</v>
      </c>
      <c r="AM17" s="26">
        <v>3418.34</v>
      </c>
      <c r="AN17" s="315">
        <f t="shared" si="3"/>
        <v>-0.92994505804165295</v>
      </c>
      <c r="AO17" s="271"/>
      <c r="AP17" s="271"/>
    </row>
    <row r="18" spans="1:42" s="154" customFormat="1" x14ac:dyDescent="0.3">
      <c r="A18" s="253" t="s">
        <v>42</v>
      </c>
      <c r="B18" s="255">
        <v>4986.7305384506762</v>
      </c>
      <c r="C18" s="254">
        <v>3300.9683199812084</v>
      </c>
      <c r="D18" s="254">
        <v>4350.1630769242947</v>
      </c>
      <c r="E18" s="254">
        <v>4571.60452160355</v>
      </c>
      <c r="F18" s="254">
        <v>3783.1599369310375</v>
      </c>
      <c r="G18" s="254">
        <v>2845.0308413017751</v>
      </c>
      <c r="H18" s="254">
        <v>3322.7966402370216</v>
      </c>
      <c r="I18" s="254">
        <v>2762.7497355024598</v>
      </c>
      <c r="J18" s="254">
        <v>3867.6263169257995</v>
      </c>
      <c r="K18" s="254">
        <v>2746.1873030769234</v>
      </c>
      <c r="L18" s="254">
        <v>2933.6315173964495</v>
      </c>
      <c r="M18" s="254">
        <v>3386.9884615384608</v>
      </c>
      <c r="N18" s="255">
        <v>3416.3451746153855</v>
      </c>
      <c r="O18" s="254">
        <v>4037.9006175527488</v>
      </c>
      <c r="P18" s="254">
        <v>2596.7331188671337</v>
      </c>
      <c r="Q18" s="254">
        <v>4530.3281803076943</v>
      </c>
      <c r="R18" s="254">
        <v>3545.966897205747</v>
      </c>
      <c r="S18" s="254">
        <v>3599.9972575846996</v>
      </c>
      <c r="T18" s="254">
        <v>1893.4781715234144</v>
      </c>
      <c r="U18" s="254">
        <v>2327.8981148741259</v>
      </c>
      <c r="V18" s="254">
        <v>1256.4505153846148</v>
      </c>
      <c r="W18" s="254">
        <v>2207.5157146923084</v>
      </c>
      <c r="X18" s="254">
        <v>2602.3538372307958</v>
      </c>
      <c r="Y18" s="254">
        <v>2571.9707538461535</v>
      </c>
      <c r="Z18" s="440">
        <v>3008.46</v>
      </c>
      <c r="AA18" s="441">
        <v>3350.97</v>
      </c>
      <c r="AB18" s="441">
        <v>2830.55</v>
      </c>
      <c r="AC18" s="441">
        <v>3182.73</v>
      </c>
      <c r="AD18" s="441">
        <v>2613.71</v>
      </c>
      <c r="AE18" s="441">
        <v>2185.9499999999998</v>
      </c>
      <c r="AF18" s="441">
        <v>2713.66</v>
      </c>
      <c r="AG18" s="441">
        <v>2541.52</v>
      </c>
      <c r="AH18" s="441">
        <v>2134.9899999999998</v>
      </c>
      <c r="AI18" s="441">
        <v>2950.07</v>
      </c>
      <c r="AJ18" s="441">
        <v>3479.89</v>
      </c>
      <c r="AK18" s="441">
        <v>3599.86</v>
      </c>
      <c r="AL18" s="440">
        <v>4374.59</v>
      </c>
      <c r="AM18" s="441">
        <v>4714.8599999999997</v>
      </c>
      <c r="AN18" s="315">
        <f t="shared" si="3"/>
        <v>0.40701349161586053</v>
      </c>
      <c r="AO18" s="271"/>
      <c r="AP18" s="271"/>
    </row>
    <row r="19" spans="1:42" s="154" customFormat="1" x14ac:dyDescent="0.3">
      <c r="A19" s="253" t="s">
        <v>43</v>
      </c>
      <c r="B19" s="255">
        <v>5425.8559999999998</v>
      </c>
      <c r="C19" s="254">
        <v>3337.1616000000004</v>
      </c>
      <c r="D19" s="254">
        <v>3898.4395000000004</v>
      </c>
      <c r="E19" s="254">
        <v>2910.9334999999996</v>
      </c>
      <c r="F19" s="254">
        <v>2801.7915000000003</v>
      </c>
      <c r="G19" s="254">
        <v>2284.3995</v>
      </c>
      <c r="H19" s="254">
        <v>1957.1095</v>
      </c>
      <c r="I19" s="254">
        <v>2778.6275000000001</v>
      </c>
      <c r="J19" s="254">
        <v>1022.5924999999999</v>
      </c>
      <c r="K19" s="254">
        <v>976.9615</v>
      </c>
      <c r="L19" s="254">
        <v>405.56999999999994</v>
      </c>
      <c r="M19" s="254">
        <v>1180.4068</v>
      </c>
      <c r="N19" s="255">
        <v>652.69499999999994</v>
      </c>
      <c r="O19" s="254">
        <v>1178.4661000000001</v>
      </c>
      <c r="P19" s="254">
        <v>83.251999999999995</v>
      </c>
      <c r="Q19" s="254">
        <v>1129.367</v>
      </c>
      <c r="R19" s="254">
        <v>2093.5995000000003</v>
      </c>
      <c r="S19" s="254">
        <v>2614.1470999999997</v>
      </c>
      <c r="T19" s="254">
        <v>2907.7608</v>
      </c>
      <c r="U19" s="254">
        <v>3433.5724999999998</v>
      </c>
      <c r="V19" s="254">
        <v>763.81470000000002</v>
      </c>
      <c r="W19" s="254">
        <v>779.9224999999999</v>
      </c>
      <c r="X19" s="254">
        <v>2144.7476999999994</v>
      </c>
      <c r="Y19" s="254">
        <v>2468.3892999999998</v>
      </c>
      <c r="Z19" s="440">
        <v>2775.16</v>
      </c>
      <c r="AA19" s="441">
        <v>2744.96</v>
      </c>
      <c r="AB19" s="441">
        <v>3328.1</v>
      </c>
      <c r="AC19" s="441">
        <v>3286.52</v>
      </c>
      <c r="AD19" s="441">
        <v>2839.27</v>
      </c>
      <c r="AE19" s="441">
        <v>3685.35</v>
      </c>
      <c r="AF19" s="441">
        <v>2400.33</v>
      </c>
      <c r="AG19" s="441">
        <v>3399.26</v>
      </c>
      <c r="AH19" s="441">
        <v>138.21</v>
      </c>
      <c r="AI19" s="441">
        <v>708.53</v>
      </c>
      <c r="AJ19" s="441">
        <v>3263.05</v>
      </c>
      <c r="AK19" s="441">
        <v>3742.17</v>
      </c>
      <c r="AL19" s="440">
        <v>3459.14</v>
      </c>
      <c r="AM19" s="441">
        <v>3253.15</v>
      </c>
      <c r="AN19" s="315">
        <f t="shared" si="3"/>
        <v>0.18513566682210314</v>
      </c>
      <c r="AO19" s="271"/>
      <c r="AP19" s="271"/>
    </row>
    <row r="20" spans="1:42" s="154" customFormat="1" x14ac:dyDescent="0.3">
      <c r="A20" s="253" t="s">
        <v>44</v>
      </c>
      <c r="B20" s="153">
        <v>25.922000000000001</v>
      </c>
      <c r="C20" s="254">
        <v>5.8479999999999999</v>
      </c>
      <c r="D20" s="254">
        <v>47.444000000000003</v>
      </c>
      <c r="E20" s="254">
        <v>188.81250000000003</v>
      </c>
      <c r="F20" s="254">
        <v>124.491</v>
      </c>
      <c r="G20" s="254">
        <v>19.534000000000002</v>
      </c>
      <c r="H20" s="254">
        <v>58.615700000000004</v>
      </c>
      <c r="I20" s="254">
        <v>236.28979999999999</v>
      </c>
      <c r="J20" s="254">
        <v>4.492</v>
      </c>
      <c r="K20" s="254">
        <v>23.5535</v>
      </c>
      <c r="L20" s="254">
        <v>6.5960000000000001</v>
      </c>
      <c r="M20" s="254">
        <v>68.774299999999997</v>
      </c>
      <c r="N20" s="153">
        <v>81.930400000000006</v>
      </c>
      <c r="O20" s="254">
        <v>214.55330000000001</v>
      </c>
      <c r="P20" s="254">
        <v>165.93369999999999</v>
      </c>
      <c r="Q20" s="254">
        <v>172.62630000000001</v>
      </c>
      <c r="R20" s="254">
        <v>364.87700000000001</v>
      </c>
      <c r="S20" s="254">
        <v>322.78084500000011</v>
      </c>
      <c r="T20" s="254">
        <v>490.33897999999988</v>
      </c>
      <c r="U20" s="254">
        <v>847.62679500000002</v>
      </c>
      <c r="V20" s="254">
        <v>635.27611999999988</v>
      </c>
      <c r="W20" s="254">
        <v>268.82529</v>
      </c>
      <c r="X20" s="254">
        <v>19.576000000000001</v>
      </c>
      <c r="Y20" s="254">
        <v>4.49</v>
      </c>
      <c r="Z20" s="97">
        <v>22.54</v>
      </c>
      <c r="AA20" s="441">
        <v>109.78</v>
      </c>
      <c r="AB20" s="441">
        <v>80.790000000000006</v>
      </c>
      <c r="AC20" s="441">
        <v>89.18</v>
      </c>
      <c r="AD20" s="441">
        <v>80.13</v>
      </c>
      <c r="AE20" s="441">
        <v>114.03</v>
      </c>
      <c r="AF20" s="441">
        <v>368.29</v>
      </c>
      <c r="AG20" s="441">
        <v>229.43</v>
      </c>
      <c r="AH20" s="441">
        <v>388.34</v>
      </c>
      <c r="AI20" s="441">
        <v>117.08</v>
      </c>
      <c r="AJ20" s="441">
        <v>84.64</v>
      </c>
      <c r="AK20" s="441">
        <v>0</v>
      </c>
      <c r="AL20" s="440">
        <v>7.86</v>
      </c>
      <c r="AM20" s="441">
        <v>0</v>
      </c>
      <c r="AN20" s="315">
        <f t="shared" si="3"/>
        <v>-1</v>
      </c>
      <c r="AO20" s="271"/>
      <c r="AP20" s="271"/>
    </row>
    <row r="21" spans="1:42" s="154" customFormat="1" x14ac:dyDescent="0.3">
      <c r="A21" s="253" t="s">
        <v>45</v>
      </c>
      <c r="B21" s="153">
        <v>4170.2383592999986</v>
      </c>
      <c r="C21" s="254">
        <v>1178.6564780000001</v>
      </c>
      <c r="D21" s="254">
        <v>213.37195904999996</v>
      </c>
      <c r="E21" s="254">
        <v>155.09487390000001</v>
      </c>
      <c r="F21" s="254">
        <v>4.6180000000000003</v>
      </c>
      <c r="G21" s="254">
        <v>133.04500000000002</v>
      </c>
      <c r="H21" s="254">
        <v>0</v>
      </c>
      <c r="I21" s="254">
        <v>69.86</v>
      </c>
      <c r="J21" s="254">
        <v>0</v>
      </c>
      <c r="K21" s="254">
        <v>737.31539489999989</v>
      </c>
      <c r="L21" s="254">
        <v>1883.9295130999994</v>
      </c>
      <c r="M21" s="254">
        <v>9546.1025918499981</v>
      </c>
      <c r="N21" s="153">
        <v>9334.2445046699977</v>
      </c>
      <c r="O21" s="254">
        <v>4889.1248289799987</v>
      </c>
      <c r="P21" s="254">
        <v>959.89175699999987</v>
      </c>
      <c r="Q21" s="254">
        <v>69.193000000000012</v>
      </c>
      <c r="R21" s="254">
        <v>32.153300000000002</v>
      </c>
      <c r="S21" s="254">
        <v>24.1555432</v>
      </c>
      <c r="T21" s="254">
        <v>0</v>
      </c>
      <c r="U21" s="254">
        <v>0</v>
      </c>
      <c r="V21" s="254">
        <v>73.7098929</v>
      </c>
      <c r="W21" s="254">
        <v>493.78767955000006</v>
      </c>
      <c r="X21" s="254">
        <v>1236.3650712000001</v>
      </c>
      <c r="Y21" s="254">
        <v>6725.1394239000037</v>
      </c>
      <c r="Z21" s="440">
        <v>10791.11</v>
      </c>
      <c r="AA21" s="441">
        <v>8158.27</v>
      </c>
      <c r="AB21" s="441">
        <v>2584.4499999999998</v>
      </c>
      <c r="AC21" s="441">
        <v>67.989999999999995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3111.27</v>
      </c>
      <c r="AJ21" s="26">
        <v>4851.3999999999996</v>
      </c>
      <c r="AK21" s="26">
        <v>11449.57</v>
      </c>
      <c r="AL21" s="440">
        <v>14829.33</v>
      </c>
      <c r="AM21" s="26">
        <v>11184.82</v>
      </c>
      <c r="AN21" s="315">
        <f t="shared" si="3"/>
        <v>0.37097938656112128</v>
      </c>
      <c r="AO21" s="271"/>
      <c r="AP21" s="271"/>
    </row>
    <row r="22" spans="1:42" s="154" customFormat="1" x14ac:dyDescent="0.3">
      <c r="A22" s="253" t="s">
        <v>27</v>
      </c>
      <c r="B22" s="259">
        <v>0</v>
      </c>
      <c r="C22" s="254">
        <v>0</v>
      </c>
      <c r="D22" s="254">
        <v>0</v>
      </c>
      <c r="E22" s="254">
        <v>0</v>
      </c>
      <c r="F22" s="254">
        <v>0</v>
      </c>
      <c r="G22" s="254">
        <v>0</v>
      </c>
      <c r="H22" s="254">
        <v>82.496000000000009</v>
      </c>
      <c r="I22" s="254">
        <v>7.4779999999999998</v>
      </c>
      <c r="J22" s="254">
        <v>10.135</v>
      </c>
      <c r="K22" s="254">
        <v>1.8075000000000001</v>
      </c>
      <c r="L22" s="254">
        <v>0</v>
      </c>
      <c r="M22" s="254">
        <v>0</v>
      </c>
      <c r="N22" s="259">
        <v>23.8125</v>
      </c>
      <c r="O22" s="254">
        <v>2.415</v>
      </c>
      <c r="P22" s="254">
        <v>13.4725</v>
      </c>
      <c r="Q22" s="254">
        <v>0</v>
      </c>
      <c r="R22" s="254">
        <v>0</v>
      </c>
      <c r="S22" s="254">
        <v>0</v>
      </c>
      <c r="T22" s="254">
        <v>77.011050000000012</v>
      </c>
      <c r="U22" s="254">
        <v>15.477499999999999</v>
      </c>
      <c r="V22" s="254">
        <v>22.02075</v>
      </c>
      <c r="W22" s="254">
        <v>0</v>
      </c>
      <c r="X22" s="254">
        <v>0</v>
      </c>
      <c r="Y22" s="254">
        <v>0</v>
      </c>
      <c r="Z22" s="440">
        <v>111.29</v>
      </c>
      <c r="AA22" s="441">
        <v>45.06</v>
      </c>
      <c r="AB22" s="441">
        <v>4.9400000000000004</v>
      </c>
      <c r="AC22" s="26">
        <v>0</v>
      </c>
      <c r="AD22" s="26">
        <v>0</v>
      </c>
      <c r="AE22" s="26">
        <v>0</v>
      </c>
      <c r="AF22" s="26">
        <v>53.35</v>
      </c>
      <c r="AG22" s="26">
        <v>53.35</v>
      </c>
      <c r="AH22" s="26">
        <v>47.81</v>
      </c>
      <c r="AI22" s="26">
        <v>0</v>
      </c>
      <c r="AJ22" s="26">
        <v>0</v>
      </c>
      <c r="AK22" s="26">
        <v>0</v>
      </c>
      <c r="AL22" s="440">
        <v>110.81</v>
      </c>
      <c r="AM22" s="26">
        <v>49.6</v>
      </c>
      <c r="AN22" s="315">
        <f t="shared" si="3"/>
        <v>0.10075454948956941</v>
      </c>
      <c r="AO22" s="271"/>
      <c r="AP22" s="271"/>
    </row>
    <row r="23" spans="1:42" s="154" customFormat="1" x14ac:dyDescent="0.3">
      <c r="A23" s="253" t="s">
        <v>36</v>
      </c>
      <c r="B23" s="255">
        <v>47746.551700000004</v>
      </c>
      <c r="C23" s="254">
        <v>50173.400299999987</v>
      </c>
      <c r="D23" s="254">
        <v>67550.702850000001</v>
      </c>
      <c r="E23" s="254">
        <v>34286.404465</v>
      </c>
      <c r="F23" s="254">
        <v>30128.790450000015</v>
      </c>
      <c r="G23" s="254">
        <v>59231.560270000002</v>
      </c>
      <c r="H23" s="254">
        <v>54861.393349999984</v>
      </c>
      <c r="I23" s="254">
        <v>44759.632824999979</v>
      </c>
      <c r="J23" s="254">
        <v>32269.526650000007</v>
      </c>
      <c r="K23" s="254">
        <v>29927.449399999987</v>
      </c>
      <c r="L23" s="254">
        <v>21420.717975</v>
      </c>
      <c r="M23" s="254">
        <v>11409.1091</v>
      </c>
      <c r="N23" s="255">
        <v>12476.513559999999</v>
      </c>
      <c r="O23" s="254">
        <v>7367.8180320000029</v>
      </c>
      <c r="P23" s="254">
        <v>8585.3978600000028</v>
      </c>
      <c r="Q23" s="254">
        <v>691.11899999999991</v>
      </c>
      <c r="R23" s="254">
        <v>2331.3866399999997</v>
      </c>
      <c r="S23" s="254">
        <v>36590.775349999989</v>
      </c>
      <c r="T23" s="254">
        <v>86204.621763999967</v>
      </c>
      <c r="U23" s="254">
        <v>65303.1174245</v>
      </c>
      <c r="V23" s="254">
        <v>88246.191961999968</v>
      </c>
      <c r="W23" s="254">
        <v>71425.321230000016</v>
      </c>
      <c r="X23" s="254">
        <v>37398.76236500001</v>
      </c>
      <c r="Y23" s="254">
        <v>41429.644354099983</v>
      </c>
      <c r="Z23" s="440">
        <v>30233.37</v>
      </c>
      <c r="AA23" s="441">
        <v>38626.959999999999</v>
      </c>
      <c r="AB23" s="441">
        <v>51282.879999999997</v>
      </c>
      <c r="AC23" s="441">
        <v>42094.83</v>
      </c>
      <c r="AD23" s="441">
        <v>59617.2</v>
      </c>
      <c r="AE23" s="441">
        <v>68204.14</v>
      </c>
      <c r="AF23" s="441">
        <v>53707.88</v>
      </c>
      <c r="AG23" s="441">
        <v>47425.08</v>
      </c>
      <c r="AH23" s="441">
        <v>22350.49</v>
      </c>
      <c r="AI23" s="441">
        <v>21518.14</v>
      </c>
      <c r="AJ23" s="441">
        <v>16515.61</v>
      </c>
      <c r="AK23" s="441">
        <v>20253.28</v>
      </c>
      <c r="AL23" s="440">
        <v>27071.67</v>
      </c>
      <c r="AM23" s="441">
        <v>17070.07</v>
      </c>
      <c r="AN23" s="315">
        <f t="shared" si="3"/>
        <v>-0.5580788651242552</v>
      </c>
      <c r="AO23" s="271"/>
      <c r="AP23" s="271"/>
    </row>
    <row r="24" spans="1:42" s="154" customFormat="1" x14ac:dyDescent="0.3">
      <c r="A24" s="253" t="s">
        <v>37</v>
      </c>
      <c r="B24" s="255">
        <v>12.298999999999999</v>
      </c>
      <c r="C24" s="254">
        <v>13.077000000000002</v>
      </c>
      <c r="D24" s="254">
        <v>27.011000000000003</v>
      </c>
      <c r="E24" s="254">
        <v>55.484999999999999</v>
      </c>
      <c r="F24" s="254">
        <v>32.505000000000003</v>
      </c>
      <c r="G24" s="254">
        <v>224.59609999999998</v>
      </c>
      <c r="H24" s="254">
        <v>108.059</v>
      </c>
      <c r="I24" s="254">
        <v>168.28900000000002</v>
      </c>
      <c r="J24" s="254">
        <v>185.672</v>
      </c>
      <c r="K24" s="254">
        <v>132.23000000000002</v>
      </c>
      <c r="L24" s="254">
        <v>5.36</v>
      </c>
      <c r="M24" s="254">
        <v>19.695499999999999</v>
      </c>
      <c r="N24" s="255">
        <v>57.25</v>
      </c>
      <c r="O24" s="254">
        <v>58.204300000000003</v>
      </c>
      <c r="P24" s="254">
        <v>53.31</v>
      </c>
      <c r="Q24" s="254">
        <v>109.74100000000001</v>
      </c>
      <c r="R24" s="254">
        <v>162.60749999999996</v>
      </c>
      <c r="S24" s="254">
        <v>106.17505</v>
      </c>
      <c r="T24" s="254">
        <v>202.41210000000004</v>
      </c>
      <c r="U24" s="254">
        <v>98.163299999999992</v>
      </c>
      <c r="V24" s="254">
        <v>68.872</v>
      </c>
      <c r="W24" s="254">
        <v>85.361099999999993</v>
      </c>
      <c r="X24" s="254">
        <v>18.968499999999999</v>
      </c>
      <c r="Y24" s="254">
        <v>130.60974999999999</v>
      </c>
      <c r="Z24" s="97">
        <v>13.67</v>
      </c>
      <c r="AA24" s="443">
        <v>48.12</v>
      </c>
      <c r="AB24" s="443">
        <v>39.909999999999997</v>
      </c>
      <c r="AC24" s="443">
        <v>62.6</v>
      </c>
      <c r="AD24" s="443">
        <v>152.03</v>
      </c>
      <c r="AE24" s="441">
        <v>107.86</v>
      </c>
      <c r="AF24" s="441">
        <v>70.28</v>
      </c>
      <c r="AG24" s="441">
        <v>115.29</v>
      </c>
      <c r="AH24" s="441">
        <v>59.68</v>
      </c>
      <c r="AI24" s="441">
        <v>53.79</v>
      </c>
      <c r="AJ24" s="441">
        <v>9.93</v>
      </c>
      <c r="AK24" s="441">
        <v>0.27</v>
      </c>
      <c r="AL24" s="440">
        <v>1.0900000000000001</v>
      </c>
      <c r="AM24" s="441">
        <v>84.62</v>
      </c>
      <c r="AN24" s="315">
        <f t="shared" si="3"/>
        <v>0.7585203657522861</v>
      </c>
      <c r="AO24" s="271"/>
      <c r="AP24" s="271"/>
    </row>
    <row r="25" spans="1:42" x14ac:dyDescent="0.3">
      <c r="A25" s="30" t="s">
        <v>38</v>
      </c>
      <c r="B25" s="189">
        <v>138.67806373079452</v>
      </c>
      <c r="C25" s="158">
        <v>120.66342500370945</v>
      </c>
      <c r="D25" s="158">
        <v>284.10358713580422</v>
      </c>
      <c r="E25" s="158">
        <v>114.36668172796158</v>
      </c>
      <c r="F25" s="158">
        <v>263.70490944706091</v>
      </c>
      <c r="G25" s="158">
        <v>264.28943011292733</v>
      </c>
      <c r="H25" s="158">
        <v>244.3632837781945</v>
      </c>
      <c r="I25" s="158">
        <v>441.55558451060267</v>
      </c>
      <c r="J25" s="158">
        <v>77.242817433215635</v>
      </c>
      <c r="K25" s="158">
        <v>113.86889933482098</v>
      </c>
      <c r="L25" s="158">
        <v>93.830740059104528</v>
      </c>
      <c r="M25" s="158">
        <v>40.167353278203109</v>
      </c>
      <c r="N25" s="189">
        <v>1109.0193511838745</v>
      </c>
      <c r="O25" s="158">
        <v>1253.7271970348711</v>
      </c>
      <c r="P25" s="158">
        <v>1387.3254706029213</v>
      </c>
      <c r="Q25" s="158">
        <v>1157.6478451612111</v>
      </c>
      <c r="R25" s="158">
        <v>1656.499078729111</v>
      </c>
      <c r="S25" s="158">
        <v>1518.5985892374033</v>
      </c>
      <c r="T25" s="158">
        <v>1698.3746511105276</v>
      </c>
      <c r="U25" s="158">
        <v>1555.48106501388</v>
      </c>
      <c r="V25" s="158">
        <v>1610.2659744535054</v>
      </c>
      <c r="W25" s="158">
        <v>1475.0750351419226</v>
      </c>
      <c r="X25" s="158">
        <v>1593.9189502473528</v>
      </c>
      <c r="Y25" s="158">
        <v>1318.02745961614</v>
      </c>
      <c r="Z25" s="444">
        <v>746.76</v>
      </c>
      <c r="AA25" s="445">
        <v>1274.75</v>
      </c>
      <c r="AB25" s="445">
        <v>824.53</v>
      </c>
      <c r="AC25" s="445">
        <v>113.62</v>
      </c>
      <c r="AD25" s="445">
        <v>136.61000000000001</v>
      </c>
      <c r="AE25" s="445">
        <v>218.33</v>
      </c>
      <c r="AF25" s="445">
        <v>403.5</v>
      </c>
      <c r="AG25" s="445">
        <v>819.96</v>
      </c>
      <c r="AH25" s="445">
        <v>207.05</v>
      </c>
      <c r="AI25" s="445">
        <v>231.31</v>
      </c>
      <c r="AJ25" s="445">
        <v>271.54000000000002</v>
      </c>
      <c r="AK25" s="445">
        <v>626.17999999999995</v>
      </c>
      <c r="AL25" s="624">
        <v>522.73</v>
      </c>
      <c r="AM25" s="445">
        <v>379.12</v>
      </c>
      <c r="AN25" s="446">
        <f t="shared" si="3"/>
        <v>-0.70259266522847619</v>
      </c>
      <c r="AO25" s="271"/>
      <c r="AP25" s="271"/>
    </row>
    <row r="26" spans="1:42" x14ac:dyDescent="0.3">
      <c r="A26" s="1" t="s">
        <v>23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O26" s="271"/>
      <c r="AP26" s="271"/>
    </row>
    <row r="27" spans="1:42" x14ac:dyDescent="0.3">
      <c r="A27" s="1" t="s">
        <v>24</v>
      </c>
      <c r="B27" s="276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O27" s="271"/>
      <c r="AP27" s="271"/>
    </row>
    <row r="28" spans="1:42" x14ac:dyDescent="0.3">
      <c r="A28" s="2" t="s">
        <v>198</v>
      </c>
      <c r="B28" s="276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6"/>
      <c r="AO28" s="271"/>
      <c r="AP28" s="271"/>
    </row>
    <row r="29" spans="1:42" x14ac:dyDescent="0.3">
      <c r="A29" s="6"/>
      <c r="B29" s="276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O29" s="154"/>
    </row>
    <row r="30" spans="1:42" x14ac:dyDescent="0.3">
      <c r="B30" s="276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AO30" s="154"/>
    </row>
    <row r="31" spans="1:42" x14ac:dyDescent="0.3"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AO31" s="154"/>
    </row>
    <row r="32" spans="1:42" x14ac:dyDescent="0.3"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/>
      <c r="T32"/>
      <c r="U32"/>
    </row>
    <row r="33" spans="6:21" x14ac:dyDescent="0.3"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/>
      <c r="T33"/>
      <c r="U33"/>
    </row>
    <row r="34" spans="6:21" x14ac:dyDescent="0.3"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/>
      <c r="T34"/>
      <c r="U34"/>
    </row>
    <row r="35" spans="6:21" x14ac:dyDescent="0.3"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/>
      <c r="T35"/>
      <c r="U35"/>
    </row>
    <row r="36" spans="6:21" x14ac:dyDescent="0.3">
      <c r="S36"/>
      <c r="T36"/>
      <c r="U36"/>
    </row>
    <row r="37" spans="6:21" x14ac:dyDescent="0.3">
      <c r="S37"/>
      <c r="T37"/>
      <c r="U37"/>
    </row>
    <row r="38" spans="6:21" x14ac:dyDescent="0.3">
      <c r="S38"/>
      <c r="T38"/>
      <c r="U38"/>
    </row>
    <row r="39" spans="6:21" x14ac:dyDescent="0.3">
      <c r="S39"/>
      <c r="T39"/>
      <c r="U39"/>
    </row>
    <row r="40" spans="6:21" x14ac:dyDescent="0.3">
      <c r="S40"/>
      <c r="T40"/>
      <c r="U40"/>
    </row>
    <row r="41" spans="6:21" x14ac:dyDescent="0.3">
      <c r="S41"/>
      <c r="T41"/>
      <c r="U41"/>
    </row>
    <row r="42" spans="6:21" x14ac:dyDescent="0.3">
      <c r="S42"/>
      <c r="T42"/>
      <c r="U42"/>
    </row>
    <row r="43" spans="6:21" x14ac:dyDescent="0.3">
      <c r="S43"/>
      <c r="T43"/>
      <c r="U43"/>
    </row>
    <row r="44" spans="6:21" x14ac:dyDescent="0.3">
      <c r="S44"/>
      <c r="T44"/>
      <c r="U44"/>
    </row>
    <row r="45" spans="6:21" x14ac:dyDescent="0.3">
      <c r="S45"/>
      <c r="T45"/>
      <c r="U45"/>
    </row>
    <row r="46" spans="6:21" x14ac:dyDescent="0.3">
      <c r="S46"/>
      <c r="T46"/>
      <c r="U46"/>
    </row>
    <row r="47" spans="6:21" x14ac:dyDescent="0.3">
      <c r="S47"/>
      <c r="T47"/>
      <c r="U47"/>
    </row>
    <row r="48" spans="6:21" x14ac:dyDescent="0.3">
      <c r="S48"/>
      <c r="T48"/>
      <c r="U48"/>
    </row>
    <row r="73" spans="1:1" x14ac:dyDescent="0.3">
      <c r="A73" s="171" t="s">
        <v>219</v>
      </c>
    </row>
  </sheetData>
  <sortState ref="S29:U45">
    <sortCondition descending="1" ref="U29"/>
  </sortState>
  <mergeCells count="5">
    <mergeCell ref="A6:A7"/>
    <mergeCell ref="B6:M6"/>
    <mergeCell ref="N6:Y6"/>
    <mergeCell ref="AL6:AN6"/>
    <mergeCell ref="Z6:AK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V38"/>
  <sheetViews>
    <sheetView showGridLines="0" zoomScale="70" zoomScaleNormal="70" workbookViewId="0">
      <pane xSplit="1" ySplit="7" topLeftCell="AA8" activePane="bottomRight" state="frozen"/>
      <selection activeCell="AD14" sqref="AD14"/>
      <selection pane="topRight" activeCell="AD14" sqref="AD14"/>
      <selection pane="bottomLeft" activeCell="AD14" sqref="AD14"/>
      <selection pane="bottomRight" activeCell="AG27" sqref="AG27"/>
    </sheetView>
  </sheetViews>
  <sheetFormatPr baseColWidth="10" defaultColWidth="11.44140625" defaultRowHeight="12.6" x14ac:dyDescent="0.25"/>
  <cols>
    <col min="1" max="1" width="16.109375" style="13" customWidth="1"/>
    <col min="2" max="16" width="6.6640625" style="170" bestFit="1" customWidth="1"/>
    <col min="17" max="17" width="6.88671875" style="170" bestFit="1" customWidth="1"/>
    <col min="18" max="18" width="7.6640625" style="170" bestFit="1" customWidth="1"/>
    <col min="19" max="19" width="10.5546875" style="170" bestFit="1" customWidth="1"/>
    <col min="20" max="20" width="10.33203125" style="170" bestFit="1" customWidth="1"/>
    <col min="21" max="21" width="10.5546875" style="170" bestFit="1" customWidth="1"/>
    <col min="22" max="22" width="10" style="170" bestFit="1" customWidth="1"/>
    <col min="23" max="23" width="10.5546875" style="170" bestFit="1" customWidth="1"/>
    <col min="24" max="24" width="10" style="170" bestFit="1" customWidth="1"/>
    <col min="25" max="25" width="10.5546875" style="170" bestFit="1" customWidth="1"/>
    <col min="26" max="26" width="10" style="170" bestFit="1" customWidth="1"/>
    <col min="27" max="32" width="10.5546875" style="170" bestFit="1" customWidth="1"/>
    <col min="33" max="39" width="10.5546875" style="170" customWidth="1"/>
    <col min="40" max="40" width="11.33203125" style="13" customWidth="1"/>
    <col min="41" max="41" width="11.88671875" style="13" bestFit="1" customWidth="1"/>
    <col min="42" max="16384" width="11.44140625" style="13"/>
  </cols>
  <sheetData>
    <row r="1" spans="1:48" x14ac:dyDescent="0.25">
      <c r="A1" s="47" t="s">
        <v>191</v>
      </c>
    </row>
    <row r="3" spans="1:48" x14ac:dyDescent="0.25">
      <c r="A3" s="11" t="s">
        <v>46</v>
      </c>
    </row>
    <row r="4" spans="1:48" x14ac:dyDescent="0.25">
      <c r="A4" s="36" t="s">
        <v>232</v>
      </c>
    </row>
    <row r="5" spans="1:48" x14ac:dyDescent="0.25">
      <c r="A5" s="37" t="s">
        <v>201</v>
      </c>
    </row>
    <row r="6" spans="1:48" x14ac:dyDescent="0.25">
      <c r="A6" s="671" t="s">
        <v>193</v>
      </c>
      <c r="B6" s="669">
        <v>2019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69">
        <v>2020</v>
      </c>
      <c r="O6" s="670"/>
      <c r="P6" s="670"/>
      <c r="Q6" s="670"/>
      <c r="R6" s="670"/>
      <c r="S6" s="670"/>
      <c r="T6" s="670"/>
      <c r="U6" s="670"/>
      <c r="V6" s="670"/>
      <c r="W6" s="670"/>
      <c r="X6" s="670"/>
      <c r="Y6" s="673"/>
      <c r="Z6" s="625">
        <v>2021</v>
      </c>
      <c r="AA6" s="625"/>
      <c r="AB6" s="625"/>
      <c r="AC6" s="625"/>
      <c r="AD6" s="625"/>
      <c r="AE6" s="625"/>
      <c r="AF6" s="625"/>
      <c r="AG6" s="625"/>
      <c r="AH6" s="625"/>
      <c r="AI6" s="625"/>
      <c r="AJ6" s="625"/>
      <c r="AK6" s="625"/>
      <c r="AL6" s="662">
        <v>2022</v>
      </c>
      <c r="AM6" s="663"/>
      <c r="AN6" s="664"/>
    </row>
    <row r="7" spans="1:48" ht="25.2" x14ac:dyDescent="0.25">
      <c r="A7" s="672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6" t="s">
        <v>10</v>
      </c>
      <c r="L7" s="261" t="s">
        <v>11</v>
      </c>
      <c r="M7" s="262" t="s">
        <v>12</v>
      </c>
      <c r="N7" s="226" t="s">
        <v>1</v>
      </c>
      <c r="O7" s="409" t="s">
        <v>2</v>
      </c>
      <c r="P7" s="409" t="s">
        <v>3</v>
      </c>
      <c r="Q7" s="409" t="s">
        <v>4</v>
      </c>
      <c r="R7" s="409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50" t="s">
        <v>12</v>
      </c>
      <c r="Z7" s="267" t="s">
        <v>1</v>
      </c>
      <c r="AA7" s="362" t="s">
        <v>2</v>
      </c>
      <c r="AB7" s="393" t="s">
        <v>3</v>
      </c>
      <c r="AC7" s="296" t="s">
        <v>4</v>
      </c>
      <c r="AD7" s="296" t="s">
        <v>5</v>
      </c>
      <c r="AE7" s="296" t="s">
        <v>6</v>
      </c>
      <c r="AF7" s="576" t="s">
        <v>7</v>
      </c>
      <c r="AG7" s="579" t="s">
        <v>8</v>
      </c>
      <c r="AH7" s="605" t="s">
        <v>264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51" t="s">
        <v>268</v>
      </c>
    </row>
    <row r="8" spans="1:48" x14ac:dyDescent="0.25">
      <c r="A8" s="27" t="s">
        <v>13</v>
      </c>
      <c r="B8" s="190">
        <f t="shared" ref="B8:X8" si="0">SUM(B9:B19)</f>
        <v>9300.5064631354035</v>
      </c>
      <c r="C8" s="449">
        <f t="shared" si="0"/>
        <v>7493.4091773598975</v>
      </c>
      <c r="D8" s="449">
        <f t="shared" si="0"/>
        <v>6735.492657428812</v>
      </c>
      <c r="E8" s="449">
        <f t="shared" si="0"/>
        <v>6245.8990423237501</v>
      </c>
      <c r="F8" s="449">
        <f t="shared" si="0"/>
        <v>7169.5942152942098</v>
      </c>
      <c r="G8" s="449">
        <f t="shared" si="0"/>
        <v>6760.8795670691361</v>
      </c>
      <c r="H8" s="449">
        <f t="shared" si="0"/>
        <v>5286.2962950563997</v>
      </c>
      <c r="I8" s="449">
        <f t="shared" si="0"/>
        <v>4575.1803471616613</v>
      </c>
      <c r="J8" s="449">
        <f t="shared" si="0"/>
        <v>5188.1234528538407</v>
      </c>
      <c r="K8" s="449">
        <f t="shared" si="0"/>
        <v>5924.7195330024797</v>
      </c>
      <c r="L8" s="449">
        <f t="shared" si="0"/>
        <v>6617.0015537942072</v>
      </c>
      <c r="M8" s="449">
        <f t="shared" si="0"/>
        <v>5307.7453969289299</v>
      </c>
      <c r="N8" s="190">
        <f t="shared" si="0"/>
        <v>7290.0783593481474</v>
      </c>
      <c r="O8" s="449">
        <f t="shared" si="0"/>
        <v>7463.9535263603448</v>
      </c>
      <c r="P8" s="449">
        <f t="shared" si="0"/>
        <v>4848.095853023081</v>
      </c>
      <c r="Q8" s="449">
        <f t="shared" si="0"/>
        <v>1173.5140158547456</v>
      </c>
      <c r="R8" s="449">
        <f t="shared" si="0"/>
        <v>1893.5772285953217</v>
      </c>
      <c r="S8" s="447">
        <f t="shared" si="0"/>
        <v>3286.3569822982104</v>
      </c>
      <c r="T8" s="447">
        <f t="shared" si="0"/>
        <v>9818.5226898723377</v>
      </c>
      <c r="U8" s="447">
        <f t="shared" si="0"/>
        <v>9998.8244291852134</v>
      </c>
      <c r="V8" s="447">
        <f t="shared" si="0"/>
        <v>9531.9078155116058</v>
      </c>
      <c r="W8" s="447">
        <f t="shared" si="0"/>
        <v>9623.0391774631426</v>
      </c>
      <c r="X8" s="447">
        <f t="shared" si="0"/>
        <v>9516.1257553508476</v>
      </c>
      <c r="Y8" s="580">
        <f>SUM(Y9:Y19)</f>
        <v>7072.8736758829236</v>
      </c>
      <c r="Z8" s="581">
        <f t="shared" ref="Z8:AG8" si="1">SUM(Z9:Z19)</f>
        <v>4119.0599999999995</v>
      </c>
      <c r="AA8" s="581">
        <f t="shared" si="1"/>
        <v>4923.68</v>
      </c>
      <c r="AB8" s="581">
        <f t="shared" si="1"/>
        <v>5362.28</v>
      </c>
      <c r="AC8" s="581">
        <f t="shared" si="1"/>
        <v>5040.68</v>
      </c>
      <c r="AD8" s="581">
        <f t="shared" si="1"/>
        <v>4689.4500000000007</v>
      </c>
      <c r="AE8" s="582">
        <f t="shared" si="1"/>
        <v>3754.6699999999996</v>
      </c>
      <c r="AF8" s="582">
        <f t="shared" si="1"/>
        <v>3777.2</v>
      </c>
      <c r="AG8" s="582">
        <f t="shared" si="1"/>
        <v>4527.16</v>
      </c>
      <c r="AH8" s="582">
        <f t="shared" ref="AH8:AM8" si="2">SUM(AH9:AH19)</f>
        <v>4579.7299999999996</v>
      </c>
      <c r="AI8" s="582">
        <f t="shared" si="2"/>
        <v>3523.71</v>
      </c>
      <c r="AJ8" s="582">
        <f t="shared" si="2"/>
        <v>4420.3</v>
      </c>
      <c r="AK8" s="582">
        <f t="shared" si="2"/>
        <v>3748.55</v>
      </c>
      <c r="AL8" s="626">
        <f t="shared" si="2"/>
        <v>3080.9199999999996</v>
      </c>
      <c r="AM8" s="582">
        <f t="shared" si="2"/>
        <v>3752.6800000000003</v>
      </c>
      <c r="AN8" s="344">
        <f t="shared" ref="AN8:AN19" si="3">+IFERROR(AM8/AA8-1,"-")</f>
        <v>-0.23783024079550252</v>
      </c>
      <c r="AO8" s="170"/>
      <c r="AP8" s="170"/>
      <c r="AQ8" s="170"/>
      <c r="AR8" s="170"/>
      <c r="AS8" s="170"/>
      <c r="AT8" s="170"/>
      <c r="AU8" s="170"/>
      <c r="AV8" s="170"/>
    </row>
    <row r="9" spans="1:48" x14ac:dyDescent="0.25">
      <c r="A9" s="48" t="s">
        <v>21</v>
      </c>
      <c r="B9" s="191">
        <v>5022</v>
      </c>
      <c r="C9" s="156">
        <v>2651</v>
      </c>
      <c r="D9" s="156">
        <v>2537</v>
      </c>
      <c r="E9" s="156">
        <v>2765</v>
      </c>
      <c r="F9" s="156">
        <v>2941</v>
      </c>
      <c r="G9" s="156">
        <v>3133</v>
      </c>
      <c r="H9" s="156">
        <v>2639</v>
      </c>
      <c r="I9" s="156">
        <v>3462</v>
      </c>
      <c r="J9" s="156">
        <v>3142</v>
      </c>
      <c r="K9" s="156">
        <v>2708</v>
      </c>
      <c r="L9" s="156">
        <v>3323</v>
      </c>
      <c r="M9" s="156">
        <v>1775</v>
      </c>
      <c r="N9" s="191">
        <v>2010.03656</v>
      </c>
      <c r="O9" s="156">
        <v>1854.9896285714287</v>
      </c>
      <c r="P9" s="156">
        <v>1237.931493871866</v>
      </c>
      <c r="Q9" s="156">
        <v>801.80539999999985</v>
      </c>
      <c r="R9" s="156">
        <v>1380.5407789473682</v>
      </c>
      <c r="S9" s="583">
        <v>1456.9865202947087</v>
      </c>
      <c r="T9" s="583">
        <v>1716.2736000000002</v>
      </c>
      <c r="U9" s="583">
        <v>1678.0108</v>
      </c>
      <c r="V9" s="583">
        <v>1992.7579000000001</v>
      </c>
      <c r="W9" s="583">
        <v>2744.5190000000002</v>
      </c>
      <c r="X9" s="583">
        <v>3594.5779599999996</v>
      </c>
      <c r="Y9" s="584">
        <v>2533.0466999999999</v>
      </c>
      <c r="Z9" s="585">
        <v>1772.13</v>
      </c>
      <c r="AA9" s="585">
        <v>2814.64</v>
      </c>
      <c r="AB9" s="585">
        <v>2405.1999999999998</v>
      </c>
      <c r="AC9" s="585">
        <v>2131.71</v>
      </c>
      <c r="AD9" s="585">
        <v>2333.5700000000002</v>
      </c>
      <c r="AE9" s="585">
        <v>1963.11</v>
      </c>
      <c r="AF9" s="585">
        <v>1734.12</v>
      </c>
      <c r="AG9" s="585">
        <v>1762.38</v>
      </c>
      <c r="AH9" s="585">
        <v>1541.82</v>
      </c>
      <c r="AI9" s="585">
        <v>1967.41</v>
      </c>
      <c r="AJ9" s="585">
        <v>2367.3000000000002</v>
      </c>
      <c r="AK9" s="585">
        <f>+VLOOKUP(A9,[1]D_Curado_Especie!$B$9:$O$19,14,FALSE)</f>
        <v>1559.71</v>
      </c>
      <c r="AL9" s="627">
        <v>1338.57</v>
      </c>
      <c r="AM9" s="585">
        <v>1749.94</v>
      </c>
      <c r="AN9" s="628">
        <f t="shared" si="3"/>
        <v>-0.37827217690361814</v>
      </c>
      <c r="AO9" s="170"/>
      <c r="AP9" s="170"/>
      <c r="AQ9" s="170"/>
      <c r="AR9" s="170"/>
      <c r="AS9" s="170"/>
      <c r="AT9" s="170"/>
      <c r="AU9" s="170"/>
      <c r="AV9" s="170"/>
    </row>
    <row r="10" spans="1:48" x14ac:dyDescent="0.25">
      <c r="A10" s="48" t="s">
        <v>32</v>
      </c>
      <c r="B10" s="191">
        <v>210.87576333293217</v>
      </c>
      <c r="C10" s="156">
        <v>228.87184038194721</v>
      </c>
      <c r="D10" s="156">
        <v>179.42279691096809</v>
      </c>
      <c r="E10" s="156">
        <v>0</v>
      </c>
      <c r="F10" s="156">
        <v>0</v>
      </c>
      <c r="G10" s="156">
        <v>208.15899025851178</v>
      </c>
      <c r="H10" s="156">
        <v>86.721148004366981</v>
      </c>
      <c r="I10" s="156">
        <v>124.02506917089987</v>
      </c>
      <c r="J10" s="156">
        <v>130.41954965772797</v>
      </c>
      <c r="K10" s="156">
        <v>136.30745674720177</v>
      </c>
      <c r="L10" s="156">
        <v>103.84574172686838</v>
      </c>
      <c r="M10" s="156">
        <v>71.239998781664681</v>
      </c>
      <c r="N10" s="191">
        <v>286.45363691145508</v>
      </c>
      <c r="O10" s="156">
        <v>310.89950797483709</v>
      </c>
      <c r="P10" s="156">
        <v>243.72792732385903</v>
      </c>
      <c r="Q10" s="156">
        <v>0</v>
      </c>
      <c r="R10" s="156">
        <v>0</v>
      </c>
      <c r="S10" s="583">
        <v>282.76317236716244</v>
      </c>
      <c r="T10" s="583">
        <v>117.80200744913211</v>
      </c>
      <c r="U10" s="583">
        <v>168.47565396175037</v>
      </c>
      <c r="V10" s="583">
        <v>177.16191625505772</v>
      </c>
      <c r="W10" s="583">
        <v>185.16004924539891</v>
      </c>
      <c r="X10" s="583">
        <v>141.06405556177802</v>
      </c>
      <c r="Y10" s="584">
        <v>96.772414345013317</v>
      </c>
      <c r="Z10" s="585">
        <v>10</v>
      </c>
      <c r="AA10" s="585">
        <v>14.5</v>
      </c>
      <c r="AB10" s="585">
        <v>2</v>
      </c>
      <c r="AC10" s="585">
        <v>10</v>
      </c>
      <c r="AD10" s="585">
        <v>8.5</v>
      </c>
      <c r="AE10" s="585">
        <v>5</v>
      </c>
      <c r="AF10" s="585">
        <v>8.98</v>
      </c>
      <c r="AG10" s="585">
        <v>4.7</v>
      </c>
      <c r="AH10" s="585">
        <v>9.5</v>
      </c>
      <c r="AI10" s="585">
        <v>5</v>
      </c>
      <c r="AJ10" s="585">
        <v>9.5</v>
      </c>
      <c r="AK10" s="585">
        <f>+VLOOKUP(A10,[1]D_Curado_Especie!$B$9:$O$19,14,FALSE)</f>
        <v>11.5</v>
      </c>
      <c r="AL10" s="627">
        <v>9.4499999999999993</v>
      </c>
      <c r="AM10" s="585">
        <v>9</v>
      </c>
      <c r="AN10" s="628">
        <f t="shared" si="3"/>
        <v>-0.37931034482758619</v>
      </c>
      <c r="AO10" s="170"/>
      <c r="AP10" s="170"/>
      <c r="AQ10" s="170"/>
      <c r="AR10" s="170"/>
      <c r="AS10" s="170"/>
      <c r="AT10" s="170"/>
      <c r="AU10" s="170"/>
      <c r="AV10" s="170"/>
    </row>
    <row r="11" spans="1:48" x14ac:dyDescent="0.25">
      <c r="A11" s="48" t="s">
        <v>47</v>
      </c>
      <c r="B11" s="192">
        <v>67.120400000000004</v>
      </c>
      <c r="C11" s="156">
        <v>45.379280000000001</v>
      </c>
      <c r="D11" s="156">
        <v>24.689640000000001</v>
      </c>
      <c r="E11" s="156">
        <v>61.725000000000001</v>
      </c>
      <c r="F11" s="156">
        <v>68.768900000000002</v>
      </c>
      <c r="G11" s="156">
        <v>63.591000000000001</v>
      </c>
      <c r="H11" s="156">
        <v>0</v>
      </c>
      <c r="I11" s="156">
        <v>43.853999999999999</v>
      </c>
      <c r="J11" s="156">
        <v>52.698</v>
      </c>
      <c r="K11" s="156">
        <v>63.115699999999997</v>
      </c>
      <c r="L11" s="156">
        <v>32.1006</v>
      </c>
      <c r="M11" s="104">
        <v>41.378900000000002</v>
      </c>
      <c r="N11" s="192">
        <v>51.857221039999999</v>
      </c>
      <c r="O11" s="156">
        <v>35.060031727999998</v>
      </c>
      <c r="P11" s="156">
        <v>19.075215864</v>
      </c>
      <c r="Q11" s="156">
        <v>47.688734999999994</v>
      </c>
      <c r="R11" s="156">
        <v>53.130852139999995</v>
      </c>
      <c r="S11" s="583">
        <v>49.130406600000001</v>
      </c>
      <c r="T11" s="583">
        <v>0</v>
      </c>
      <c r="U11" s="583">
        <v>33.881600399999996</v>
      </c>
      <c r="V11" s="583">
        <v>40.714474799999998</v>
      </c>
      <c r="W11" s="583">
        <v>48.763189819999987</v>
      </c>
      <c r="X11" s="583">
        <v>24.800923559999998</v>
      </c>
      <c r="Y11" s="586">
        <v>31.969338139999998</v>
      </c>
      <c r="Z11" s="587">
        <v>4.5</v>
      </c>
      <c r="AA11" s="588">
        <v>4</v>
      </c>
      <c r="AB11" s="588">
        <v>4</v>
      </c>
      <c r="AC11" s="588">
        <v>3</v>
      </c>
      <c r="AD11" s="588">
        <v>3.5</v>
      </c>
      <c r="AE11" s="585">
        <v>3</v>
      </c>
      <c r="AF11" s="585">
        <v>3.55</v>
      </c>
      <c r="AG11" s="585">
        <v>3</v>
      </c>
      <c r="AH11" s="585">
        <v>2.5</v>
      </c>
      <c r="AI11" s="585">
        <v>2</v>
      </c>
      <c r="AJ11" s="585">
        <v>2</v>
      </c>
      <c r="AK11" s="585">
        <f>+VLOOKUP(A11,[1]D_Curado_Especie!$B$9:$O$19,14,FALSE)</f>
        <v>2.5</v>
      </c>
      <c r="AL11" s="627">
        <v>3</v>
      </c>
      <c r="AM11" s="585">
        <v>3</v>
      </c>
      <c r="AN11" s="628">
        <f t="shared" si="3"/>
        <v>-0.25</v>
      </c>
      <c r="AO11" s="170"/>
      <c r="AP11" s="170"/>
      <c r="AQ11" s="170"/>
      <c r="AR11" s="170"/>
      <c r="AS11" s="170"/>
      <c r="AT11" s="170"/>
      <c r="AU11" s="170"/>
      <c r="AV11" s="170"/>
    </row>
    <row r="12" spans="1:48" x14ac:dyDescent="0.25">
      <c r="A12" s="48" t="s">
        <v>34</v>
      </c>
      <c r="B12" s="192">
        <v>39.29095147419109</v>
      </c>
      <c r="C12" s="156">
        <v>30.752180143392543</v>
      </c>
      <c r="D12" s="156">
        <v>37.003442992213323</v>
      </c>
      <c r="E12" s="156">
        <v>0</v>
      </c>
      <c r="F12" s="156">
        <v>0</v>
      </c>
      <c r="G12" s="156">
        <v>75.620115106702997</v>
      </c>
      <c r="H12" s="156">
        <v>9.9629501653081203</v>
      </c>
      <c r="I12" s="156">
        <v>13.025564827129589</v>
      </c>
      <c r="J12" s="156">
        <v>67.219980653600047</v>
      </c>
      <c r="K12" s="156" t="s">
        <v>256</v>
      </c>
      <c r="L12" s="156">
        <v>60.278568902246683</v>
      </c>
      <c r="M12" s="104">
        <v>89.427461140622228</v>
      </c>
      <c r="N12" s="192">
        <v>42.846782582605385</v>
      </c>
      <c r="O12" s="156">
        <v>33.535252446369569</v>
      </c>
      <c r="P12" s="156">
        <v>40.35225458300863</v>
      </c>
      <c r="Q12" s="156">
        <v>0</v>
      </c>
      <c r="R12" s="156">
        <v>0</v>
      </c>
      <c r="S12" s="583">
        <v>82.463735523859626</v>
      </c>
      <c r="T12" s="583">
        <v>10.864597155268505</v>
      </c>
      <c r="U12" s="583">
        <v>14.204378443984817</v>
      </c>
      <c r="V12" s="583">
        <v>73.303388902750854</v>
      </c>
      <c r="W12" s="583">
        <v>67.911755699657391</v>
      </c>
      <c r="X12" s="583">
        <v>65.733779387900015</v>
      </c>
      <c r="Y12" s="586">
        <v>97.520646373848535</v>
      </c>
      <c r="Z12" s="587">
        <v>5.5</v>
      </c>
      <c r="AA12" s="585">
        <v>9.5500000000000007</v>
      </c>
      <c r="AB12" s="585">
        <v>4.8499999999999996</v>
      </c>
      <c r="AC12" s="587">
        <v>0</v>
      </c>
      <c r="AD12" s="587">
        <v>0</v>
      </c>
      <c r="AE12" s="585">
        <v>7.5</v>
      </c>
      <c r="AF12" s="585">
        <v>5.5</v>
      </c>
      <c r="AG12" s="585">
        <v>1.5</v>
      </c>
      <c r="AH12" s="585">
        <v>4.5</v>
      </c>
      <c r="AI12" s="585">
        <v>0</v>
      </c>
      <c r="AJ12" s="585">
        <v>1.2</v>
      </c>
      <c r="AK12" s="585">
        <f>+VLOOKUP(A12,[1]D_Curado_Especie!$B$9:$O$19,14,FALSE)</f>
        <v>10</v>
      </c>
      <c r="AL12" s="627">
        <v>15.6</v>
      </c>
      <c r="AM12" s="585">
        <v>10.75</v>
      </c>
      <c r="AN12" s="628">
        <f t="shared" si="3"/>
        <v>0.12565445026178002</v>
      </c>
      <c r="AO12" s="170"/>
      <c r="AP12" s="170"/>
      <c r="AQ12" s="170"/>
      <c r="AR12" s="170"/>
      <c r="AS12" s="170"/>
      <c r="AT12" s="170"/>
      <c r="AU12" s="170"/>
      <c r="AV12" s="170"/>
    </row>
    <row r="13" spans="1:48" x14ac:dyDescent="0.25">
      <c r="A13" s="48" t="s">
        <v>48</v>
      </c>
      <c r="B13" s="191">
        <v>197.30887340298659</v>
      </c>
      <c r="C13" s="156">
        <v>217.42291458723952</v>
      </c>
      <c r="D13" s="156">
        <v>206.4649990214387</v>
      </c>
      <c r="E13" s="156">
        <v>148.21028397663193</v>
      </c>
      <c r="F13" s="156">
        <v>202.76739341245798</v>
      </c>
      <c r="G13" s="156">
        <v>164.40200819659316</v>
      </c>
      <c r="H13" s="156">
        <v>138.24714325622605</v>
      </c>
      <c r="I13" s="156">
        <v>149.45637108781193</v>
      </c>
      <c r="J13" s="156">
        <v>95.801540756292056</v>
      </c>
      <c r="K13" s="156">
        <v>105.73585949275783</v>
      </c>
      <c r="L13" s="156">
        <v>141.91377959721342</v>
      </c>
      <c r="M13" s="156">
        <v>69.75272995176239</v>
      </c>
      <c r="N13" s="191">
        <v>124.12683611612331</v>
      </c>
      <c r="O13" s="156">
        <v>135.95435641097873</v>
      </c>
      <c r="P13" s="156">
        <v>129.07221288947562</v>
      </c>
      <c r="Q13" s="156">
        <v>92.645196173020651</v>
      </c>
      <c r="R13" s="156">
        <v>126.50657675003252</v>
      </c>
      <c r="S13" s="583">
        <v>103.44791291385447</v>
      </c>
      <c r="T13" s="583">
        <v>89.221332677559445</v>
      </c>
      <c r="U13" s="583">
        <v>107.42830992168587</v>
      </c>
      <c r="V13" s="583">
        <v>63.595181277850614</v>
      </c>
      <c r="W13" s="583">
        <v>71.168602737531614</v>
      </c>
      <c r="X13" s="583">
        <v>99.297507090701444</v>
      </c>
      <c r="Y13" s="584">
        <v>54.958728216904547</v>
      </c>
      <c r="Z13" s="585">
        <v>4.3499999999999996</v>
      </c>
      <c r="AA13" s="585">
        <v>7.35</v>
      </c>
      <c r="AB13" s="585">
        <v>6</v>
      </c>
      <c r="AC13" s="585">
        <v>7</v>
      </c>
      <c r="AD13" s="585">
        <v>8</v>
      </c>
      <c r="AE13" s="585">
        <v>4.5</v>
      </c>
      <c r="AF13" s="585">
        <v>5.95</v>
      </c>
      <c r="AG13" s="585">
        <v>6.5</v>
      </c>
      <c r="AH13" s="585">
        <v>3.6</v>
      </c>
      <c r="AI13" s="585">
        <v>3</v>
      </c>
      <c r="AJ13" s="585">
        <v>2.5</v>
      </c>
      <c r="AK13" s="585">
        <f>+VLOOKUP(A13,[1]D_Curado_Especie!$B$9:$O$19,14,FALSE)</f>
        <v>3</v>
      </c>
      <c r="AL13" s="627">
        <v>4.3499999999999996</v>
      </c>
      <c r="AM13" s="585">
        <v>3.5</v>
      </c>
      <c r="AN13" s="628">
        <f t="shared" si="3"/>
        <v>-0.52380952380952372</v>
      </c>
      <c r="AO13" s="170"/>
      <c r="AP13" s="170"/>
      <c r="AQ13" s="170"/>
      <c r="AR13" s="170"/>
      <c r="AS13" s="170"/>
      <c r="AT13" s="170"/>
      <c r="AU13" s="170"/>
      <c r="AV13" s="170"/>
    </row>
    <row r="14" spans="1:48" x14ac:dyDescent="0.25">
      <c r="A14" s="48" t="s">
        <v>43</v>
      </c>
      <c r="B14" s="191">
        <v>17.256898062811704</v>
      </c>
      <c r="C14" s="156">
        <v>8.628449031405852</v>
      </c>
      <c r="D14" s="156">
        <v>4.314224515702926</v>
      </c>
      <c r="E14" s="156">
        <v>0</v>
      </c>
      <c r="F14" s="156">
        <v>6.9027592251246821</v>
      </c>
      <c r="G14" s="156">
        <v>56.08491870413804</v>
      </c>
      <c r="H14" s="156">
        <v>0</v>
      </c>
      <c r="I14" s="156">
        <v>7.7656041282652675</v>
      </c>
      <c r="J14" s="156">
        <v>4.314224515702926</v>
      </c>
      <c r="K14" s="156">
        <v>0</v>
      </c>
      <c r="L14" s="156">
        <v>0</v>
      </c>
      <c r="M14" s="156">
        <v>8.628449031405852</v>
      </c>
      <c r="N14" s="191">
        <v>7.4825910000351543</v>
      </c>
      <c r="O14" s="156">
        <v>3.7412955000175772</v>
      </c>
      <c r="P14" s="156">
        <v>1.8706477500087886</v>
      </c>
      <c r="Q14" s="156">
        <v>0</v>
      </c>
      <c r="R14" s="156">
        <v>2.9930364000140619</v>
      </c>
      <c r="S14" s="583">
        <v>24.318420750114253</v>
      </c>
      <c r="T14" s="583">
        <v>0</v>
      </c>
      <c r="U14" s="583">
        <v>3.3671659500158198</v>
      </c>
      <c r="V14" s="583">
        <v>1.8706477500087886</v>
      </c>
      <c r="W14" s="583">
        <v>0</v>
      </c>
      <c r="X14" s="583">
        <v>0</v>
      </c>
      <c r="Y14" s="584">
        <v>3.7412955000175772</v>
      </c>
      <c r="Z14" s="585">
        <v>4</v>
      </c>
      <c r="AA14" s="585">
        <v>3.5</v>
      </c>
      <c r="AB14" s="585">
        <v>4</v>
      </c>
      <c r="AC14" s="585">
        <v>3</v>
      </c>
      <c r="AD14" s="585">
        <v>3</v>
      </c>
      <c r="AE14" s="585">
        <v>3.5</v>
      </c>
      <c r="AF14" s="585">
        <v>4</v>
      </c>
      <c r="AG14" s="585">
        <v>5</v>
      </c>
      <c r="AH14" s="585">
        <v>2.5</v>
      </c>
      <c r="AI14" s="585">
        <v>2</v>
      </c>
      <c r="AJ14" s="585">
        <v>3</v>
      </c>
      <c r="AK14" s="585">
        <f>+VLOOKUP(A14,[1]D_Curado_Especie!$B$9:$O$19,14,FALSE)</f>
        <v>2</v>
      </c>
      <c r="AL14" s="627">
        <v>2.5</v>
      </c>
      <c r="AM14" s="585">
        <v>2</v>
      </c>
      <c r="AN14" s="628">
        <f t="shared" si="3"/>
        <v>-0.4285714285714286</v>
      </c>
      <c r="AO14" s="170"/>
      <c r="AP14" s="170"/>
      <c r="AQ14" s="170"/>
      <c r="AR14" s="170"/>
      <c r="AS14" s="170"/>
      <c r="AT14" s="170"/>
      <c r="AU14" s="170"/>
      <c r="AV14" s="170"/>
    </row>
    <row r="15" spans="1:48" x14ac:dyDescent="0.25">
      <c r="A15" s="48" t="s">
        <v>45</v>
      </c>
      <c r="B15" s="191">
        <v>12.098733672744869</v>
      </c>
      <c r="C15" s="156">
        <v>9.96052644367008</v>
      </c>
      <c r="D15" s="156">
        <v>8.3662023501704272</v>
      </c>
      <c r="E15" s="156">
        <v>2.2491385765373737</v>
      </c>
      <c r="F15" s="156">
        <v>1.5996562811033324</v>
      </c>
      <c r="G15" s="156">
        <v>0</v>
      </c>
      <c r="H15" s="156">
        <v>0</v>
      </c>
      <c r="I15" s="156">
        <v>0</v>
      </c>
      <c r="J15" s="156">
        <v>0</v>
      </c>
      <c r="K15" s="156">
        <v>5.3321876036777738</v>
      </c>
      <c r="L15" s="156">
        <v>6.4572791880537839</v>
      </c>
      <c r="M15" s="156">
        <v>10.264461137079715</v>
      </c>
      <c r="N15" s="191">
        <v>13.139224768600927</v>
      </c>
      <c r="O15" s="156">
        <v>10.817131717825706</v>
      </c>
      <c r="P15" s="156">
        <v>9.0856957522850852</v>
      </c>
      <c r="Q15" s="156">
        <v>2.4425644941195879</v>
      </c>
      <c r="R15" s="156">
        <v>1.7372267212782191</v>
      </c>
      <c r="S15" s="583">
        <v>0</v>
      </c>
      <c r="T15" s="583">
        <v>0</v>
      </c>
      <c r="U15" s="583">
        <v>0</v>
      </c>
      <c r="V15" s="583">
        <v>0</v>
      </c>
      <c r="W15" s="583">
        <v>5.790755737594063</v>
      </c>
      <c r="X15" s="583">
        <v>7.0126051982264093</v>
      </c>
      <c r="Y15" s="584">
        <v>11.147204794868571</v>
      </c>
      <c r="Z15" s="585">
        <v>20</v>
      </c>
      <c r="AA15" s="585">
        <v>13</v>
      </c>
      <c r="AB15" s="585">
        <v>7.5</v>
      </c>
      <c r="AC15" s="585">
        <v>3.5</v>
      </c>
      <c r="AD15" s="587">
        <v>0</v>
      </c>
      <c r="AE15" s="587">
        <v>0</v>
      </c>
      <c r="AF15" s="587">
        <v>0</v>
      </c>
      <c r="AG15" s="587">
        <v>0</v>
      </c>
      <c r="AH15" s="587">
        <v>0</v>
      </c>
      <c r="AI15" s="587">
        <v>5.5</v>
      </c>
      <c r="AJ15" s="587">
        <v>5</v>
      </c>
      <c r="AK15" s="587">
        <f>+VLOOKUP(A15,[1]D_Curado_Especie!$B$9:$O$19,14,FALSE)</f>
        <v>7</v>
      </c>
      <c r="AL15" s="438">
        <v>9</v>
      </c>
      <c r="AM15" s="587">
        <v>8</v>
      </c>
      <c r="AN15" s="628">
        <f t="shared" si="3"/>
        <v>-0.38461538461538458</v>
      </c>
      <c r="AO15" s="170"/>
      <c r="AP15" s="170"/>
      <c r="AQ15" s="170"/>
      <c r="AR15" s="170"/>
      <c r="AS15" s="170"/>
      <c r="AT15" s="170"/>
      <c r="AU15" s="170"/>
      <c r="AV15" s="170"/>
    </row>
    <row r="16" spans="1:48" x14ac:dyDescent="0.25">
      <c r="A16" s="48" t="s">
        <v>213</v>
      </c>
      <c r="B16" s="191">
        <v>89.526460377094637</v>
      </c>
      <c r="C16" s="156">
        <v>87.585544089355878</v>
      </c>
      <c r="D16" s="156">
        <v>75.41749197776322</v>
      </c>
      <c r="E16" s="156">
        <v>17.950082451289816</v>
      </c>
      <c r="F16" s="156">
        <v>21.702973035623756</v>
      </c>
      <c r="G16" s="156">
        <v>22.021934803189211</v>
      </c>
      <c r="H16" s="156">
        <v>13.362462134816504</v>
      </c>
      <c r="I16" s="156">
        <v>29.075687257055154</v>
      </c>
      <c r="J16" s="156">
        <v>14.634333741106303</v>
      </c>
      <c r="K16" s="156">
        <v>27.055827567073894</v>
      </c>
      <c r="L16" s="156">
        <v>21.395074295788824</v>
      </c>
      <c r="M16" s="156">
        <v>38.242247952033829</v>
      </c>
      <c r="N16" s="191">
        <v>86.196076051066711</v>
      </c>
      <c r="O16" s="156">
        <v>84.327361849231835</v>
      </c>
      <c r="P16" s="156">
        <v>72.611961276190428</v>
      </c>
      <c r="Q16" s="156">
        <v>17.282339384101835</v>
      </c>
      <c r="R16" s="156">
        <v>20.895622438698553</v>
      </c>
      <c r="S16" s="583">
        <v>21.202718828510573</v>
      </c>
      <c r="T16" s="583">
        <v>12.865378543401329</v>
      </c>
      <c r="U16" s="583">
        <v>27.994071691092699</v>
      </c>
      <c r="V16" s="583">
        <v>14.08993652593715</v>
      </c>
      <c r="W16" s="583">
        <v>26.049350781578745</v>
      </c>
      <c r="X16" s="583">
        <v>20.599177531985479</v>
      </c>
      <c r="Y16" s="584">
        <v>36.819636328218166</v>
      </c>
      <c r="Z16" s="585">
        <v>3.5</v>
      </c>
      <c r="AA16" s="585">
        <v>3</v>
      </c>
      <c r="AB16" s="585">
        <v>5.5</v>
      </c>
      <c r="AC16" s="585">
        <v>7</v>
      </c>
      <c r="AD16" s="589">
        <v>7.5</v>
      </c>
      <c r="AE16" s="585">
        <v>7</v>
      </c>
      <c r="AF16" s="585">
        <v>8.35</v>
      </c>
      <c r="AG16" s="585">
        <v>7.5</v>
      </c>
      <c r="AH16" s="585">
        <v>5</v>
      </c>
      <c r="AI16" s="585">
        <v>4.5</v>
      </c>
      <c r="AJ16" s="585">
        <v>4</v>
      </c>
      <c r="AK16" s="585">
        <f>+VLOOKUP(A16,[1]D_Curado_Especie!$B$9:$O$19,14,FALSE)</f>
        <v>4</v>
      </c>
      <c r="AL16" s="627">
        <v>5.8</v>
      </c>
      <c r="AM16" s="585">
        <v>6</v>
      </c>
      <c r="AN16" s="628">
        <f t="shared" si="3"/>
        <v>1</v>
      </c>
      <c r="AO16" s="170"/>
      <c r="AP16" s="170"/>
      <c r="AQ16" s="170"/>
      <c r="AR16" s="170"/>
      <c r="AS16" s="170"/>
      <c r="AT16" s="170"/>
      <c r="AU16" s="170"/>
      <c r="AV16" s="170"/>
    </row>
    <row r="17" spans="1:48" x14ac:dyDescent="0.25">
      <c r="A17" s="48" t="s">
        <v>49</v>
      </c>
      <c r="B17" s="191">
        <v>13.982159283229381</v>
      </c>
      <c r="C17" s="156">
        <v>14.665842682886392</v>
      </c>
      <c r="D17" s="156">
        <v>8.851359660554845</v>
      </c>
      <c r="E17" s="156">
        <v>17.750137319291234</v>
      </c>
      <c r="F17" s="156">
        <v>17.212733339900407</v>
      </c>
      <c r="G17" s="156">
        <v>0</v>
      </c>
      <c r="H17" s="156">
        <v>13.150591495681486</v>
      </c>
      <c r="I17" s="156">
        <v>9.2130506904999798</v>
      </c>
      <c r="J17" s="156">
        <v>0</v>
      </c>
      <c r="K17" s="156">
        <v>16.408401591768289</v>
      </c>
      <c r="L17" s="156">
        <v>0</v>
      </c>
      <c r="M17" s="156">
        <v>14.157248934361053</v>
      </c>
      <c r="N17" s="191">
        <v>9.7875114982605673</v>
      </c>
      <c r="O17" s="156">
        <v>10.266089878020473</v>
      </c>
      <c r="P17" s="156">
        <v>6.1959517623883906</v>
      </c>
      <c r="Q17" s="156">
        <v>12.425096123503863</v>
      </c>
      <c r="R17" s="156">
        <v>12.048913337930284</v>
      </c>
      <c r="S17" s="583">
        <v>0</v>
      </c>
      <c r="T17" s="583">
        <v>9.2054140469770385</v>
      </c>
      <c r="U17" s="583">
        <v>6.4491354833499859</v>
      </c>
      <c r="V17" s="583">
        <v>0</v>
      </c>
      <c r="W17" s="583">
        <v>11.485881114237802</v>
      </c>
      <c r="X17" s="583">
        <v>0</v>
      </c>
      <c r="Y17" s="584">
        <v>9.9100742540527378</v>
      </c>
      <c r="Z17" s="587">
        <v>3</v>
      </c>
      <c r="AA17" s="585">
        <v>2</v>
      </c>
      <c r="AB17" s="585">
        <v>3.5</v>
      </c>
      <c r="AC17" s="585">
        <v>3</v>
      </c>
      <c r="AD17" s="585">
        <v>2.5</v>
      </c>
      <c r="AE17" s="585">
        <v>2</v>
      </c>
      <c r="AF17" s="585">
        <v>1.75</v>
      </c>
      <c r="AG17" s="585">
        <v>2.5</v>
      </c>
      <c r="AH17" s="585">
        <v>2</v>
      </c>
      <c r="AI17" s="585">
        <v>1</v>
      </c>
      <c r="AJ17" s="585">
        <v>1</v>
      </c>
      <c r="AK17" s="585">
        <f>+VLOOKUP(A17,[1]D_Curado_Especie!$B$9:$O$19,14,FALSE)</f>
        <v>1.5</v>
      </c>
      <c r="AL17" s="627">
        <v>2.1</v>
      </c>
      <c r="AM17" s="585">
        <v>2.5</v>
      </c>
      <c r="AN17" s="628">
        <f t="shared" si="3"/>
        <v>0.25</v>
      </c>
      <c r="AO17" s="170"/>
      <c r="AP17" s="170"/>
      <c r="AQ17" s="170"/>
      <c r="AR17" s="170"/>
      <c r="AS17" s="170"/>
      <c r="AT17" s="170"/>
      <c r="AU17" s="170"/>
      <c r="AV17" s="170"/>
    </row>
    <row r="18" spans="1:48" s="50" customFormat="1" x14ac:dyDescent="0.25">
      <c r="A18" s="49" t="s">
        <v>38</v>
      </c>
      <c r="B18" s="193">
        <v>54.246223529411758</v>
      </c>
      <c r="C18" s="156">
        <v>51.672599999999996</v>
      </c>
      <c r="D18" s="156">
        <v>81.774500000000003</v>
      </c>
      <c r="E18" s="156">
        <v>87.834400000000002</v>
      </c>
      <c r="F18" s="156">
        <v>83.779800000000009</v>
      </c>
      <c r="G18" s="156">
        <v>52.390599999999999</v>
      </c>
      <c r="H18" s="156">
        <v>6.9619999999999997</v>
      </c>
      <c r="I18" s="156">
        <v>2.9950000000000001</v>
      </c>
      <c r="J18" s="156">
        <v>1.72282352941176</v>
      </c>
      <c r="K18" s="156">
        <v>46.089099999999995</v>
      </c>
      <c r="L18" s="156">
        <v>72.50765294117646</v>
      </c>
      <c r="M18" s="181">
        <v>70.128900000000002</v>
      </c>
      <c r="N18" s="193">
        <v>300.79195937999998</v>
      </c>
      <c r="O18" s="156">
        <v>219.66896391999998</v>
      </c>
      <c r="P18" s="156">
        <v>288.86589194999999</v>
      </c>
      <c r="Q18" s="156">
        <v>184.15070467999996</v>
      </c>
      <c r="R18" s="156">
        <v>276.22071186000005</v>
      </c>
      <c r="S18" s="583">
        <v>427.56654502000004</v>
      </c>
      <c r="T18" s="583">
        <v>470.2371599999999</v>
      </c>
      <c r="U18" s="583">
        <v>506.26249999999999</v>
      </c>
      <c r="V18" s="583">
        <v>577.82983000000002</v>
      </c>
      <c r="W18" s="583">
        <v>586.78737946999979</v>
      </c>
      <c r="X18" s="583">
        <v>332.29058061000012</v>
      </c>
      <c r="Y18" s="590">
        <v>383.70685792999996</v>
      </c>
      <c r="Z18" s="585">
        <v>110</v>
      </c>
      <c r="AA18" s="585">
        <v>100.5</v>
      </c>
      <c r="AB18" s="585">
        <v>95</v>
      </c>
      <c r="AC18" s="585">
        <v>85</v>
      </c>
      <c r="AD18" s="585">
        <v>90</v>
      </c>
      <c r="AE18" s="585">
        <v>110</v>
      </c>
      <c r="AF18" s="585">
        <v>115</v>
      </c>
      <c r="AG18" s="585">
        <v>105</v>
      </c>
      <c r="AH18" s="585">
        <v>110</v>
      </c>
      <c r="AI18" s="585">
        <v>120</v>
      </c>
      <c r="AJ18" s="585">
        <v>110</v>
      </c>
      <c r="AK18" s="585">
        <f>+VLOOKUP(A18,[1]D_Curado_Especie!$B$9:$O$19,14,FALSE)</f>
        <v>115</v>
      </c>
      <c r="AL18" s="627">
        <v>120</v>
      </c>
      <c r="AM18" s="585">
        <v>110</v>
      </c>
      <c r="AN18" s="628">
        <f t="shared" si="3"/>
        <v>9.4527363184079505E-2</v>
      </c>
      <c r="AO18" s="170"/>
      <c r="AP18" s="170"/>
      <c r="AQ18" s="170"/>
      <c r="AR18" s="170"/>
      <c r="AS18" s="170"/>
      <c r="AT18" s="170"/>
      <c r="AU18" s="170"/>
      <c r="AV18" s="170"/>
    </row>
    <row r="19" spans="1:48" s="50" customFormat="1" x14ac:dyDescent="0.25">
      <c r="A19" s="51" t="s">
        <v>50</v>
      </c>
      <c r="B19" s="194">
        <v>3576.8</v>
      </c>
      <c r="C19" s="195">
        <v>4147.47</v>
      </c>
      <c r="D19" s="195">
        <v>3572.1880000000001</v>
      </c>
      <c r="E19" s="195">
        <v>3145.18</v>
      </c>
      <c r="F19" s="195">
        <v>3825.86</v>
      </c>
      <c r="G19" s="195">
        <v>2985.61</v>
      </c>
      <c r="H19" s="195">
        <v>2378.89</v>
      </c>
      <c r="I19" s="195">
        <v>733.77</v>
      </c>
      <c r="J19" s="195">
        <v>1679.3130000000001</v>
      </c>
      <c r="K19" s="195">
        <v>2816.6750000000002</v>
      </c>
      <c r="L19" s="195">
        <v>2855.5028571428602</v>
      </c>
      <c r="M19" s="134">
        <v>3119.5250000000001</v>
      </c>
      <c r="N19" s="194">
        <v>4357.3599600000007</v>
      </c>
      <c r="O19" s="195">
        <v>4764.6939063636355</v>
      </c>
      <c r="P19" s="195">
        <v>2799.306599999999</v>
      </c>
      <c r="Q19" s="195">
        <v>15.073979999999999</v>
      </c>
      <c r="R19" s="195">
        <v>19.503509999999999</v>
      </c>
      <c r="S19" s="591">
        <v>838.47755000000006</v>
      </c>
      <c r="T19" s="591">
        <v>7392.0532000000003</v>
      </c>
      <c r="U19" s="591">
        <v>7452.750813333334</v>
      </c>
      <c r="V19" s="591">
        <v>6590.5845400000007</v>
      </c>
      <c r="W19" s="591">
        <v>5875.4032128571425</v>
      </c>
      <c r="X19" s="591">
        <v>5230.7491664102563</v>
      </c>
      <c r="Y19" s="592">
        <v>3813.28078</v>
      </c>
      <c r="Z19" s="591">
        <v>2182.08</v>
      </c>
      <c r="AA19" s="591">
        <v>1951.64</v>
      </c>
      <c r="AB19" s="591">
        <v>2824.73</v>
      </c>
      <c r="AC19" s="591">
        <v>2787.47</v>
      </c>
      <c r="AD19" s="591">
        <v>2232.88</v>
      </c>
      <c r="AE19" s="591">
        <v>1649.06</v>
      </c>
      <c r="AF19" s="591">
        <v>1890</v>
      </c>
      <c r="AG19" s="591">
        <v>2629.08</v>
      </c>
      <c r="AH19" s="591">
        <v>2898.31</v>
      </c>
      <c r="AI19" s="591">
        <v>1413.3</v>
      </c>
      <c r="AJ19" s="591">
        <v>1914.8</v>
      </c>
      <c r="AK19" s="591">
        <f>+VLOOKUP(A19,[1]D_Curado_Especie!$B$9:$O$19,14,FALSE)</f>
        <v>2032.34</v>
      </c>
      <c r="AL19" s="629">
        <v>1570.55</v>
      </c>
      <c r="AM19" s="591">
        <v>1847.99</v>
      </c>
      <c r="AN19" s="630">
        <f t="shared" si="3"/>
        <v>-5.3109179971716158E-2</v>
      </c>
      <c r="AO19" s="170"/>
      <c r="AP19" s="170"/>
      <c r="AQ19" s="170"/>
      <c r="AR19" s="170"/>
      <c r="AS19" s="170"/>
      <c r="AT19" s="170"/>
      <c r="AU19" s="170"/>
      <c r="AV19" s="170"/>
    </row>
    <row r="20" spans="1:48" x14ac:dyDescent="0.25">
      <c r="A20" s="2" t="s">
        <v>23</v>
      </c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O20" s="170"/>
      <c r="AP20" s="170"/>
      <c r="AQ20" s="170"/>
      <c r="AR20" s="170"/>
      <c r="AS20" s="170"/>
      <c r="AT20" s="170"/>
      <c r="AU20" s="170"/>
      <c r="AV20" s="170"/>
    </row>
    <row r="21" spans="1:48" x14ac:dyDescent="0.25">
      <c r="A21" s="2" t="s">
        <v>24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O21" s="170"/>
      <c r="AP21" s="170"/>
      <c r="AQ21" s="170"/>
      <c r="AR21" s="170"/>
      <c r="AS21" s="170"/>
      <c r="AT21" s="170"/>
      <c r="AU21" s="170"/>
      <c r="AV21" s="170"/>
    </row>
    <row r="22" spans="1:48" x14ac:dyDescent="0.25">
      <c r="A22" s="2" t="s">
        <v>198</v>
      </c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O22" s="170"/>
      <c r="AP22" s="170"/>
      <c r="AQ22" s="170"/>
      <c r="AR22" s="170"/>
      <c r="AS22" s="170"/>
      <c r="AT22" s="170"/>
      <c r="AU22" s="170"/>
      <c r="AV22" s="170"/>
    </row>
    <row r="23" spans="1:48" ht="14.4" x14ac:dyDescent="0.3">
      <c r="D23" s="156"/>
      <c r="Y23" s="156"/>
      <c r="Z23" s="156"/>
      <c r="AO23"/>
      <c r="AP23"/>
    </row>
    <row r="24" spans="1:48" ht="14.4" x14ac:dyDescent="0.3">
      <c r="Y24" s="156"/>
      <c r="Z24" s="156"/>
      <c r="AO24"/>
      <c r="AP24"/>
    </row>
    <row r="25" spans="1:48" x14ac:dyDescent="0.25">
      <c r="Y25" s="156"/>
      <c r="Z25" s="156"/>
    </row>
    <row r="26" spans="1:48" x14ac:dyDescent="0.25">
      <c r="Y26" s="156"/>
      <c r="Z26" s="156"/>
    </row>
    <row r="28" spans="1:48" ht="14.4" x14ac:dyDescent="0.3">
      <c r="R28"/>
      <c r="S28"/>
      <c r="T28"/>
    </row>
    <row r="29" spans="1:48" ht="14.4" x14ac:dyDescent="0.3">
      <c r="R29"/>
      <c r="S29"/>
      <c r="T29"/>
    </row>
    <row r="30" spans="1:48" ht="14.4" x14ac:dyDescent="0.3">
      <c r="R30"/>
      <c r="S30"/>
      <c r="T30"/>
    </row>
    <row r="31" spans="1:48" ht="14.4" x14ac:dyDescent="0.3">
      <c r="R31"/>
      <c r="S31"/>
      <c r="T31"/>
    </row>
    <row r="32" spans="1:48" ht="14.4" x14ac:dyDescent="0.3">
      <c r="R32"/>
      <c r="S32"/>
      <c r="T32"/>
    </row>
    <row r="33" spans="18:20" ht="14.4" x14ac:dyDescent="0.3">
      <c r="R33"/>
      <c r="S33"/>
      <c r="T33"/>
    </row>
    <row r="34" spans="18:20" ht="14.4" x14ac:dyDescent="0.3">
      <c r="R34"/>
      <c r="S34"/>
      <c r="T34"/>
    </row>
    <row r="35" spans="18:20" ht="14.4" x14ac:dyDescent="0.3">
      <c r="R35"/>
      <c r="S35"/>
      <c r="T35"/>
    </row>
    <row r="36" spans="18:20" ht="14.4" x14ac:dyDescent="0.3">
      <c r="R36"/>
      <c r="S36"/>
      <c r="T36"/>
    </row>
    <row r="37" spans="18:20" ht="14.4" x14ac:dyDescent="0.3">
      <c r="R37"/>
      <c r="S37"/>
      <c r="T37"/>
    </row>
    <row r="38" spans="18:20" ht="14.4" x14ac:dyDescent="0.3">
      <c r="R38"/>
      <c r="S38"/>
      <c r="T38"/>
    </row>
  </sheetData>
  <sortState ref="R26:T36">
    <sortCondition descending="1" ref="T26"/>
  </sortState>
  <mergeCells count="4">
    <mergeCell ref="A6:A7"/>
    <mergeCell ref="B6:M6"/>
    <mergeCell ref="N6:Y6"/>
    <mergeCell ref="AL6:AN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T68"/>
  <sheetViews>
    <sheetView showGridLines="0" zoomScale="70" zoomScaleNormal="70" workbookViewId="0">
      <pane xSplit="1" ySplit="7" topLeftCell="AA8" activePane="bottomRight" state="frozen"/>
      <selection activeCell="AD14" sqref="AD14"/>
      <selection pane="topRight" activeCell="AD14" sqref="AD14"/>
      <selection pane="bottomLeft" activeCell="AD14" sqref="AD14"/>
      <selection pane="bottomRight" activeCell="AG37" sqref="AG37:AG38"/>
    </sheetView>
  </sheetViews>
  <sheetFormatPr baseColWidth="10" defaultRowHeight="14.4" x14ac:dyDescent="0.3"/>
  <cols>
    <col min="1" max="1" width="18.44140625" customWidth="1"/>
    <col min="2" max="2" width="10" style="169" bestFit="1" customWidth="1"/>
    <col min="3" max="3" width="10.33203125" style="169" bestFit="1" customWidth="1"/>
    <col min="4" max="6" width="10" style="169" bestFit="1" customWidth="1"/>
    <col min="7" max="11" width="10.33203125" style="169" bestFit="1" customWidth="1"/>
    <col min="12" max="20" width="11.44140625" style="169" customWidth="1"/>
    <col min="21" max="21" width="11.44140625" style="274" customWidth="1"/>
    <col min="22" max="24" width="11.44140625" style="276" customWidth="1"/>
    <col min="25" max="25" width="14" style="276" bestFit="1" customWidth="1"/>
    <col min="26" max="39" width="11.44140625" style="276" customWidth="1"/>
    <col min="40" max="40" width="12.44140625" customWidth="1"/>
    <col min="41" max="41" width="14" bestFit="1" customWidth="1"/>
  </cols>
  <sheetData>
    <row r="1" spans="1:42" x14ac:dyDescent="0.3">
      <c r="A1" s="22" t="s">
        <v>191</v>
      </c>
      <c r="U1" s="276"/>
      <c r="AN1" s="276"/>
      <c r="AO1" s="276"/>
      <c r="AP1" s="276"/>
    </row>
    <row r="2" spans="1:42" x14ac:dyDescent="0.3">
      <c r="A2" s="22"/>
    </row>
    <row r="3" spans="1:42" x14ac:dyDescent="0.3">
      <c r="A3" s="11" t="s">
        <v>51</v>
      </c>
    </row>
    <row r="4" spans="1:42" x14ac:dyDescent="0.3">
      <c r="A4" s="36" t="s">
        <v>233</v>
      </c>
    </row>
    <row r="5" spans="1:42" x14ac:dyDescent="0.3">
      <c r="A5" s="37" t="s">
        <v>201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</row>
    <row r="6" spans="1:42" x14ac:dyDescent="0.3">
      <c r="A6" s="668" t="s">
        <v>193</v>
      </c>
      <c r="B6" s="675">
        <v>2019</v>
      </c>
      <c r="C6" s="676"/>
      <c r="D6" s="676"/>
      <c r="E6" s="676"/>
      <c r="F6" s="676"/>
      <c r="G6" s="676"/>
      <c r="H6" s="676"/>
      <c r="I6" s="676"/>
      <c r="J6" s="676"/>
      <c r="K6" s="676"/>
      <c r="L6" s="676"/>
      <c r="M6" s="676"/>
      <c r="N6" s="675">
        <v>2020</v>
      </c>
      <c r="O6" s="676"/>
      <c r="P6" s="676"/>
      <c r="Q6" s="676"/>
      <c r="R6" s="676"/>
      <c r="S6" s="676"/>
      <c r="T6" s="676"/>
      <c r="U6" s="676"/>
      <c r="V6" s="676"/>
      <c r="W6" s="676"/>
      <c r="X6" s="676"/>
      <c r="Y6" s="677"/>
      <c r="Z6" s="678">
        <v>2021</v>
      </c>
      <c r="AA6" s="679"/>
      <c r="AB6" s="679"/>
      <c r="AC6" s="679"/>
      <c r="AD6" s="679"/>
      <c r="AE6" s="679"/>
      <c r="AF6" s="679"/>
      <c r="AG6" s="679"/>
      <c r="AH6" s="679"/>
      <c r="AI6" s="679"/>
      <c r="AJ6" s="679"/>
      <c r="AK6" s="679"/>
      <c r="AL6" s="662">
        <v>2022</v>
      </c>
      <c r="AM6" s="663"/>
      <c r="AN6" s="664"/>
    </row>
    <row r="7" spans="1:42" ht="32.4" customHeight="1" x14ac:dyDescent="0.3">
      <c r="A7" s="674"/>
      <c r="B7" s="229" t="s">
        <v>1</v>
      </c>
      <c r="C7" s="229" t="s">
        <v>2</v>
      </c>
      <c r="D7" s="266" t="s">
        <v>3</v>
      </c>
      <c r="E7" s="229" t="s">
        <v>4</v>
      </c>
      <c r="F7" s="241" t="s">
        <v>5</v>
      </c>
      <c r="G7" s="266" t="s">
        <v>6</v>
      </c>
      <c r="H7" s="266" t="s">
        <v>7</v>
      </c>
      <c r="I7" s="266" t="s">
        <v>8</v>
      </c>
      <c r="J7" s="266" t="s">
        <v>9</v>
      </c>
      <c r="K7" s="266" t="s">
        <v>10</v>
      </c>
      <c r="L7" s="266" t="s">
        <v>11</v>
      </c>
      <c r="M7" s="230" t="s">
        <v>12</v>
      </c>
      <c r="N7" s="229" t="s">
        <v>1</v>
      </c>
      <c r="O7" s="229" t="s">
        <v>2</v>
      </c>
      <c r="P7" s="410" t="s">
        <v>3</v>
      </c>
      <c r="Q7" s="229" t="s">
        <v>4</v>
      </c>
      <c r="R7" s="241" t="s">
        <v>5</v>
      </c>
      <c r="S7" s="410" t="s">
        <v>6</v>
      </c>
      <c r="T7" s="410" t="s">
        <v>7</v>
      </c>
      <c r="U7" s="410" t="s">
        <v>8</v>
      </c>
      <c r="V7" s="410" t="s">
        <v>9</v>
      </c>
      <c r="W7" s="410" t="s">
        <v>10</v>
      </c>
      <c r="X7" s="410" t="s">
        <v>11</v>
      </c>
      <c r="Y7" s="268" t="s">
        <v>12</v>
      </c>
      <c r="Z7" s="267" t="s">
        <v>1</v>
      </c>
      <c r="AA7" s="362" t="s">
        <v>2</v>
      </c>
      <c r="AB7" s="393" t="s">
        <v>3</v>
      </c>
      <c r="AC7" s="296" t="s">
        <v>4</v>
      </c>
      <c r="AD7" s="296" t="s">
        <v>5</v>
      </c>
      <c r="AE7" s="296" t="s">
        <v>6</v>
      </c>
      <c r="AF7" s="576" t="s">
        <v>7</v>
      </c>
      <c r="AG7" s="579" t="s">
        <v>8</v>
      </c>
      <c r="AH7" s="605" t="s">
        <v>264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51" t="s">
        <v>268</v>
      </c>
    </row>
    <row r="8" spans="1:42" x14ac:dyDescent="0.3">
      <c r="A8" s="31" t="s">
        <v>13</v>
      </c>
      <c r="B8" s="451">
        <f t="shared" ref="B8:AD8" si="0">SUM(B9:B29)</f>
        <v>31895.000000000004</v>
      </c>
      <c r="C8" s="452">
        <f t="shared" si="0"/>
        <v>32399</v>
      </c>
      <c r="D8" s="452">
        <f t="shared" si="0"/>
        <v>34518</v>
      </c>
      <c r="E8" s="452">
        <f t="shared" si="0"/>
        <v>33105</v>
      </c>
      <c r="F8" s="452">
        <f t="shared" si="0"/>
        <v>35219</v>
      </c>
      <c r="G8" s="452">
        <f t="shared" si="0"/>
        <v>33465</v>
      </c>
      <c r="H8" s="452">
        <f t="shared" si="0"/>
        <v>33064</v>
      </c>
      <c r="I8" s="452">
        <f t="shared" si="0"/>
        <v>35490</v>
      </c>
      <c r="J8" s="452">
        <f t="shared" si="0"/>
        <v>27297</v>
      </c>
      <c r="K8" s="452">
        <f t="shared" si="0"/>
        <v>33655</v>
      </c>
      <c r="L8" s="452">
        <f t="shared" si="0"/>
        <v>32461</v>
      </c>
      <c r="M8" s="452">
        <f t="shared" si="0"/>
        <v>35426</v>
      </c>
      <c r="N8" s="451">
        <f>SUM(N9:N29)</f>
        <v>44733.962385800492</v>
      </c>
      <c r="O8" s="452">
        <f t="shared" si="0"/>
        <v>49962.567018678346</v>
      </c>
      <c r="P8" s="452">
        <f t="shared" si="0"/>
        <v>41889.472399575003</v>
      </c>
      <c r="Q8" s="452">
        <f t="shared" si="0"/>
        <v>18380.816217647898</v>
      </c>
      <c r="R8" s="452">
        <f t="shared" si="0"/>
        <v>24542.948562397527</v>
      </c>
      <c r="S8" s="452">
        <f t="shared" si="0"/>
        <v>29269.112615235117</v>
      </c>
      <c r="T8" s="452">
        <f t="shared" si="0"/>
        <v>32151.061531018138</v>
      </c>
      <c r="U8" s="452">
        <f t="shared" si="0"/>
        <v>37339.341696948039</v>
      </c>
      <c r="V8" s="452">
        <f t="shared" si="0"/>
        <v>37916.920732686929</v>
      </c>
      <c r="W8" s="452">
        <f t="shared" si="0"/>
        <v>44017.752738784809</v>
      </c>
      <c r="X8" s="452">
        <f t="shared" si="0"/>
        <v>41446.93979895697</v>
      </c>
      <c r="Y8" s="453">
        <f t="shared" si="0"/>
        <v>40194.387346415795</v>
      </c>
      <c r="Z8" s="385">
        <f t="shared" si="0"/>
        <v>38499.910000000003</v>
      </c>
      <c r="AA8" s="385">
        <f t="shared" si="0"/>
        <v>37142.490000000005</v>
      </c>
      <c r="AB8" s="385">
        <f t="shared" si="0"/>
        <v>35849.279999999992</v>
      </c>
      <c r="AC8" s="385">
        <f t="shared" si="0"/>
        <v>30825.343999999997</v>
      </c>
      <c r="AD8" s="385">
        <f t="shared" si="0"/>
        <v>30298.69</v>
      </c>
      <c r="AE8" s="385">
        <f t="shared" ref="AE8:AJ8" si="1">SUM(AE9:AE29)</f>
        <v>27110.82</v>
      </c>
      <c r="AF8" s="385">
        <f t="shared" si="1"/>
        <v>28348.18</v>
      </c>
      <c r="AG8" s="385">
        <f t="shared" si="1"/>
        <v>27051.67</v>
      </c>
      <c r="AH8" s="385">
        <f t="shared" si="1"/>
        <v>27831.18</v>
      </c>
      <c r="AI8" s="385">
        <f t="shared" si="1"/>
        <v>32124.720000000001</v>
      </c>
      <c r="AJ8" s="385">
        <f t="shared" si="1"/>
        <v>32406.400000000001</v>
      </c>
      <c r="AK8" s="385">
        <f>SUM(AK9:AK29)</f>
        <v>33973.370000000003</v>
      </c>
      <c r="AL8" s="557">
        <f>SUM(AL9:AL29)</f>
        <v>35126.639999999999</v>
      </c>
      <c r="AM8" s="385">
        <f>SUM(AM9:AM29)</f>
        <v>32464.239999999998</v>
      </c>
      <c r="AN8" s="344">
        <f>+IFERROR(AM8/AA8-1,"-")</f>
        <v>-0.12595412962351227</v>
      </c>
    </row>
    <row r="9" spans="1:42" x14ac:dyDescent="0.3">
      <c r="A9" s="32" t="s">
        <v>21</v>
      </c>
      <c r="B9" s="454">
        <v>11.852</v>
      </c>
      <c r="C9" s="455">
        <v>9.6460000000000008</v>
      </c>
      <c r="D9" s="455">
        <v>11.976000000000001</v>
      </c>
      <c r="E9" s="455">
        <v>15.566000000000001</v>
      </c>
      <c r="F9" s="455">
        <v>14.554</v>
      </c>
      <c r="G9" s="455">
        <v>18.134</v>
      </c>
      <c r="H9" s="455">
        <v>24.89</v>
      </c>
      <c r="I9" s="455">
        <v>29.763999999999999</v>
      </c>
      <c r="J9" s="455">
        <v>35.741999999999997</v>
      </c>
      <c r="K9" s="455">
        <v>33.07800000000001</v>
      </c>
      <c r="L9" s="455">
        <v>33.23599999999999</v>
      </c>
      <c r="M9" s="455">
        <v>26.457999999999995</v>
      </c>
      <c r="N9" s="454">
        <v>6.12</v>
      </c>
      <c r="O9" s="455">
        <v>1.27</v>
      </c>
      <c r="P9" s="455">
        <v>0.78000000000000014</v>
      </c>
      <c r="Q9" s="455">
        <v>1.93</v>
      </c>
      <c r="R9" s="455">
        <v>5.4499999999999993</v>
      </c>
      <c r="S9" s="455">
        <v>2.3499999999999996</v>
      </c>
      <c r="T9" s="455">
        <v>2.11</v>
      </c>
      <c r="U9" s="455">
        <v>4.7</v>
      </c>
      <c r="V9" s="455">
        <v>9.9199999999999982</v>
      </c>
      <c r="W9" s="455">
        <v>8</v>
      </c>
      <c r="X9" s="455">
        <v>11.78</v>
      </c>
      <c r="Y9" s="456">
        <v>11.65</v>
      </c>
      <c r="Z9" s="402">
        <v>7</v>
      </c>
      <c r="AA9" s="461">
        <v>5.52</v>
      </c>
      <c r="AB9" s="461">
        <v>4.95</v>
      </c>
      <c r="AC9" s="461">
        <v>3.25</v>
      </c>
      <c r="AD9" s="461">
        <v>2.6</v>
      </c>
      <c r="AE9" s="461">
        <v>1.93</v>
      </c>
      <c r="AF9" s="461">
        <v>3</v>
      </c>
      <c r="AG9" s="461">
        <v>10.87</v>
      </c>
      <c r="AH9" s="461">
        <v>12.42</v>
      </c>
      <c r="AI9" s="461">
        <v>6.2</v>
      </c>
      <c r="AJ9" s="461">
        <v>9.1999999999999993</v>
      </c>
      <c r="AK9" s="461">
        <v>11.17</v>
      </c>
      <c r="AL9" s="631">
        <v>10.4</v>
      </c>
      <c r="AM9" s="461">
        <v>7.13</v>
      </c>
      <c r="AN9" s="364">
        <f t="shared" ref="AN9:AN29" si="2">+IFERROR(AM9/AA9-1,"-")</f>
        <v>0.29166666666666674</v>
      </c>
      <c r="AO9" s="271"/>
      <c r="AP9" s="271"/>
    </row>
    <row r="10" spans="1:42" x14ac:dyDescent="0.3">
      <c r="A10" s="32" t="s">
        <v>31</v>
      </c>
      <c r="B10" s="462">
        <v>5248.7700000000013</v>
      </c>
      <c r="C10" s="455">
        <v>5052.5199999999995</v>
      </c>
      <c r="D10" s="455">
        <v>8231.4000000000033</v>
      </c>
      <c r="E10" s="455">
        <v>10566.130000000003</v>
      </c>
      <c r="F10" s="455">
        <v>9037.5999999999985</v>
      </c>
      <c r="G10" s="455">
        <v>6224.3799999999992</v>
      </c>
      <c r="H10" s="455">
        <v>1735.56</v>
      </c>
      <c r="I10" s="455">
        <v>2010.31</v>
      </c>
      <c r="J10" s="455">
        <v>1564.8</v>
      </c>
      <c r="K10" s="455">
        <v>6073.5599999999995</v>
      </c>
      <c r="L10" s="455">
        <v>10526.750000000002</v>
      </c>
      <c r="M10" s="455">
        <v>10556.410000000002</v>
      </c>
      <c r="N10" s="462">
        <v>10417.800000000001</v>
      </c>
      <c r="O10" s="455">
        <v>10593.67</v>
      </c>
      <c r="P10" s="455">
        <v>13833.62</v>
      </c>
      <c r="Q10" s="455">
        <v>5904.05</v>
      </c>
      <c r="R10" s="455">
        <v>6647.7300000000023</v>
      </c>
      <c r="S10" s="455">
        <v>5055.8899999999976</v>
      </c>
      <c r="T10" s="455">
        <v>4553.5919999999987</v>
      </c>
      <c r="U10" s="455">
        <v>3774.3400000000011</v>
      </c>
      <c r="V10" s="455">
        <v>5957.6500000000024</v>
      </c>
      <c r="W10" s="455">
        <v>12344.43</v>
      </c>
      <c r="X10" s="455">
        <v>7837.1069999999982</v>
      </c>
      <c r="Y10" s="456">
        <v>9882.3119999999999</v>
      </c>
      <c r="Z10" s="463">
        <v>8680.9599999999991</v>
      </c>
      <c r="AA10" s="461">
        <v>8961.99</v>
      </c>
      <c r="AB10" s="461">
        <v>9501.59</v>
      </c>
      <c r="AC10" s="461">
        <v>8049.71</v>
      </c>
      <c r="AD10" s="463">
        <v>6128.09</v>
      </c>
      <c r="AE10" s="463">
        <v>2406.61</v>
      </c>
      <c r="AF10" s="463">
        <v>2025.56</v>
      </c>
      <c r="AG10" s="463">
        <v>1586.45</v>
      </c>
      <c r="AH10" s="463">
        <v>1381.11</v>
      </c>
      <c r="AI10" s="463">
        <v>5280.09</v>
      </c>
      <c r="AJ10" s="463">
        <v>4419.18</v>
      </c>
      <c r="AK10" s="463">
        <v>2022.79</v>
      </c>
      <c r="AL10" s="631">
        <v>3951.45</v>
      </c>
      <c r="AM10" s="463">
        <v>5110.9399999999996</v>
      </c>
      <c r="AN10" s="364">
        <f t="shared" si="2"/>
        <v>-0.42970924984294789</v>
      </c>
      <c r="AO10" s="271"/>
      <c r="AP10" s="271"/>
    </row>
    <row r="11" spans="1:42" x14ac:dyDescent="0.3">
      <c r="A11" s="32" t="s">
        <v>32</v>
      </c>
      <c r="B11" s="462">
        <v>1555.1859999999999</v>
      </c>
      <c r="C11" s="455">
        <v>3240.7184600000023</v>
      </c>
      <c r="D11" s="455">
        <v>2198.5440000000008</v>
      </c>
      <c r="E11" s="455">
        <v>473.11399999999992</v>
      </c>
      <c r="F11" s="455">
        <v>320.81700000000001</v>
      </c>
      <c r="G11" s="455">
        <v>886.06619999999998</v>
      </c>
      <c r="H11" s="455">
        <v>1296.1060000000002</v>
      </c>
      <c r="I11" s="455">
        <v>1250.0689999999997</v>
      </c>
      <c r="J11" s="455">
        <v>725.93600000000004</v>
      </c>
      <c r="K11" s="455">
        <v>847.14039999999966</v>
      </c>
      <c r="L11" s="455">
        <v>601.08499999999981</v>
      </c>
      <c r="M11" s="455">
        <v>1017.0080400000002</v>
      </c>
      <c r="N11" s="462">
        <v>1889.732</v>
      </c>
      <c r="O11" s="455">
        <v>3631.4799999999991</v>
      </c>
      <c r="P11" s="455">
        <v>2150.2600000000002</v>
      </c>
      <c r="Q11" s="455">
        <v>601.56000000000006</v>
      </c>
      <c r="R11" s="455">
        <v>635.29199999999992</v>
      </c>
      <c r="S11" s="455">
        <v>800.76900000000012</v>
      </c>
      <c r="T11" s="455">
        <v>1494.7359709999998</v>
      </c>
      <c r="U11" s="455">
        <v>1682.2629999999999</v>
      </c>
      <c r="V11" s="455">
        <v>3102.5600000000018</v>
      </c>
      <c r="W11" s="455">
        <v>4917.4300000000012</v>
      </c>
      <c r="X11" s="455">
        <v>3752.2610000000004</v>
      </c>
      <c r="Y11" s="456">
        <v>3565.3300000000008</v>
      </c>
      <c r="Z11" s="463">
        <v>3074.33</v>
      </c>
      <c r="AA11" s="461">
        <v>4323.46</v>
      </c>
      <c r="AB11" s="461">
        <v>323.32</v>
      </c>
      <c r="AC11" s="461">
        <v>2816.46</v>
      </c>
      <c r="AD11" s="463">
        <v>2265.15</v>
      </c>
      <c r="AE11" s="463">
        <v>1201.5999999999999</v>
      </c>
      <c r="AF11" s="463">
        <v>2157.08</v>
      </c>
      <c r="AG11" s="463">
        <v>1135.53</v>
      </c>
      <c r="AH11" s="463">
        <v>3624.93</v>
      </c>
      <c r="AI11" s="463">
        <v>2007.71</v>
      </c>
      <c r="AJ11" s="463">
        <v>4268.34</v>
      </c>
      <c r="AK11" s="463">
        <v>5379.66</v>
      </c>
      <c r="AL11" s="631">
        <v>3909.84</v>
      </c>
      <c r="AM11" s="463">
        <v>3778.91</v>
      </c>
      <c r="AN11" s="364">
        <f t="shared" si="2"/>
        <v>-0.12595236222840045</v>
      </c>
      <c r="AO11" s="271"/>
      <c r="AP11" s="271"/>
    </row>
    <row r="12" spans="1:42" x14ac:dyDescent="0.3">
      <c r="A12" s="32" t="s">
        <v>52</v>
      </c>
      <c r="B12" s="462">
        <v>377.87</v>
      </c>
      <c r="C12" s="455">
        <v>263.64</v>
      </c>
      <c r="D12" s="455">
        <v>219.95</v>
      </c>
      <c r="E12" s="455">
        <v>78.19</v>
      </c>
      <c r="F12" s="455">
        <v>150.25</v>
      </c>
      <c r="G12" s="455">
        <v>166.35</v>
      </c>
      <c r="H12" s="455">
        <v>201.42</v>
      </c>
      <c r="I12" s="455">
        <v>269.51</v>
      </c>
      <c r="J12" s="455">
        <v>339.09</v>
      </c>
      <c r="K12" s="455">
        <v>269.20999999999998</v>
      </c>
      <c r="L12" s="455">
        <v>364.34</v>
      </c>
      <c r="M12" s="455">
        <v>407.89</v>
      </c>
      <c r="N12" s="462">
        <v>377.67</v>
      </c>
      <c r="O12" s="455">
        <v>263.64</v>
      </c>
      <c r="P12" s="455">
        <v>219.94999999999996</v>
      </c>
      <c r="Q12" s="455">
        <v>114.57700000000001</v>
      </c>
      <c r="R12" s="455">
        <v>150.25</v>
      </c>
      <c r="S12" s="455">
        <v>166.34999999999997</v>
      </c>
      <c r="T12" s="455">
        <v>241.18549999999999</v>
      </c>
      <c r="U12" s="455">
        <v>269.51000000000005</v>
      </c>
      <c r="V12" s="455">
        <v>339.08999999999992</v>
      </c>
      <c r="W12" s="455">
        <v>269.20999999999992</v>
      </c>
      <c r="X12" s="455">
        <v>364.34000000000003</v>
      </c>
      <c r="Y12" s="456">
        <v>407.89</v>
      </c>
      <c r="Z12" s="463">
        <v>361.33</v>
      </c>
      <c r="AA12" s="461">
        <v>314.8</v>
      </c>
      <c r="AB12" s="461">
        <v>331.92</v>
      </c>
      <c r="AC12" s="461">
        <v>216.06</v>
      </c>
      <c r="AD12" s="463">
        <v>160.21</v>
      </c>
      <c r="AE12" s="463">
        <v>130.82</v>
      </c>
      <c r="AF12" s="463">
        <v>471</v>
      </c>
      <c r="AG12" s="463">
        <v>284.08</v>
      </c>
      <c r="AH12" s="463">
        <v>407.96</v>
      </c>
      <c r="AI12" s="463">
        <v>341.1</v>
      </c>
      <c r="AJ12" s="463">
        <v>427.96</v>
      </c>
      <c r="AK12" s="463">
        <v>517.20000000000005</v>
      </c>
      <c r="AL12" s="631">
        <v>441.58</v>
      </c>
      <c r="AM12" s="463">
        <v>256.08</v>
      </c>
      <c r="AN12" s="364">
        <f t="shared" si="2"/>
        <v>-0.18653113087674722</v>
      </c>
      <c r="AO12" s="271"/>
      <c r="AP12" s="271"/>
    </row>
    <row r="13" spans="1:42" x14ac:dyDescent="0.3">
      <c r="A13" s="32" t="s">
        <v>33</v>
      </c>
      <c r="B13" s="462">
        <v>74.5</v>
      </c>
      <c r="C13" s="455">
        <v>389.8313</v>
      </c>
      <c r="D13" s="455">
        <v>270.87999999999994</v>
      </c>
      <c r="E13" s="455">
        <v>124.58000000000001</v>
      </c>
      <c r="F13" s="455">
        <v>2393.4684999999999</v>
      </c>
      <c r="G13" s="455">
        <v>989.755</v>
      </c>
      <c r="H13" s="455">
        <v>456.50000000000006</v>
      </c>
      <c r="I13" s="455">
        <v>318.77999999999997</v>
      </c>
      <c r="J13" s="455">
        <v>216.95</v>
      </c>
      <c r="K13" s="455">
        <v>124.12799999999999</v>
      </c>
      <c r="L13" s="455">
        <v>219.85</v>
      </c>
      <c r="M13" s="455">
        <v>96.070000000000022</v>
      </c>
      <c r="N13" s="462">
        <v>109.64</v>
      </c>
      <c r="O13" s="455">
        <v>204.72299999999996</v>
      </c>
      <c r="P13" s="455">
        <v>105.5245</v>
      </c>
      <c r="Q13" s="455">
        <v>19.363999999999994</v>
      </c>
      <c r="R13" s="455">
        <v>151.5630000000001</v>
      </c>
      <c r="S13" s="455">
        <v>169.22450000000001</v>
      </c>
      <c r="T13" s="455">
        <v>139.21599999999998</v>
      </c>
      <c r="U13" s="455">
        <v>73.099999999999994</v>
      </c>
      <c r="V13" s="455">
        <v>42.65</v>
      </c>
      <c r="W13" s="455">
        <v>8.4999999999999982</v>
      </c>
      <c r="X13" s="455">
        <v>0.70500000000000007</v>
      </c>
      <c r="Y13" s="456">
        <v>10.626000000000001</v>
      </c>
      <c r="Z13" s="463">
        <v>1.1499999999999999</v>
      </c>
      <c r="AA13" s="461">
        <v>14.7</v>
      </c>
      <c r="AB13" s="461">
        <v>19.72</v>
      </c>
      <c r="AC13" s="461">
        <v>32.409999999999997</v>
      </c>
      <c r="AD13" s="461">
        <v>21.32</v>
      </c>
      <c r="AE13" s="461">
        <v>39.44</v>
      </c>
      <c r="AF13" s="461">
        <v>26.73</v>
      </c>
      <c r="AG13" s="461">
        <v>4.8499999999999996</v>
      </c>
      <c r="AH13" s="461">
        <v>4.42</v>
      </c>
      <c r="AI13" s="461">
        <v>3.27</v>
      </c>
      <c r="AJ13" s="461">
        <v>8.02</v>
      </c>
      <c r="AK13" s="461">
        <v>5.4</v>
      </c>
      <c r="AL13" s="631">
        <v>31.09</v>
      </c>
      <c r="AM13" s="461">
        <v>30.28</v>
      </c>
      <c r="AN13" s="364">
        <f t="shared" si="2"/>
        <v>1.0598639455782313</v>
      </c>
      <c r="AO13" s="271"/>
      <c r="AP13" s="271"/>
    </row>
    <row r="14" spans="1:42" x14ac:dyDescent="0.3">
      <c r="A14" s="32" t="s">
        <v>53</v>
      </c>
      <c r="B14" s="462">
        <v>327.79800000000006</v>
      </c>
      <c r="C14" s="455">
        <v>914.18200000000002</v>
      </c>
      <c r="D14" s="455">
        <v>589.86999999999978</v>
      </c>
      <c r="E14" s="455">
        <v>777.90300000000002</v>
      </c>
      <c r="F14" s="455">
        <v>260.44100000000003</v>
      </c>
      <c r="G14" s="455">
        <v>132.32099999999997</v>
      </c>
      <c r="H14" s="455">
        <v>136.75</v>
      </c>
      <c r="I14" s="455">
        <v>156.48099999999999</v>
      </c>
      <c r="J14" s="455">
        <v>229.57840000000002</v>
      </c>
      <c r="K14" s="455">
        <v>192.61800000000002</v>
      </c>
      <c r="L14" s="455">
        <v>63.450000000000017</v>
      </c>
      <c r="M14" s="455">
        <v>2375.3529999999996</v>
      </c>
      <c r="N14" s="462">
        <v>246.45449999999994</v>
      </c>
      <c r="O14" s="455">
        <v>201.49950000000004</v>
      </c>
      <c r="P14" s="455">
        <v>242.03699999999998</v>
      </c>
      <c r="Q14" s="455">
        <v>210.62599999999998</v>
      </c>
      <c r="R14" s="455">
        <v>209.459</v>
      </c>
      <c r="S14" s="455">
        <v>398.17049999999989</v>
      </c>
      <c r="T14" s="455">
        <v>434.3535</v>
      </c>
      <c r="U14" s="455">
        <v>358.93000000000018</v>
      </c>
      <c r="V14" s="455">
        <v>135.31700000000001</v>
      </c>
      <c r="W14" s="455">
        <v>140.80500000000001</v>
      </c>
      <c r="X14" s="455">
        <v>183.12949999999995</v>
      </c>
      <c r="Y14" s="456">
        <v>450.548</v>
      </c>
      <c r="Z14" s="463">
        <v>234.98</v>
      </c>
      <c r="AA14" s="461">
        <v>156.44</v>
      </c>
      <c r="AB14" s="461">
        <v>205.18</v>
      </c>
      <c r="AC14" s="461">
        <v>210.93</v>
      </c>
      <c r="AD14" s="463">
        <v>218.6</v>
      </c>
      <c r="AE14" s="463">
        <v>128.38999999999999</v>
      </c>
      <c r="AF14" s="463">
        <v>142.59</v>
      </c>
      <c r="AG14" s="463">
        <v>111.61</v>
      </c>
      <c r="AH14" s="463">
        <v>138.9</v>
      </c>
      <c r="AI14" s="463">
        <v>136.01</v>
      </c>
      <c r="AJ14" s="463">
        <v>148.76</v>
      </c>
      <c r="AK14" s="463">
        <v>135.31</v>
      </c>
      <c r="AL14" s="631">
        <v>122.02</v>
      </c>
      <c r="AM14" s="463">
        <v>91.57</v>
      </c>
      <c r="AN14" s="364">
        <f t="shared" si="2"/>
        <v>-0.41466376885706979</v>
      </c>
      <c r="AO14" s="271"/>
      <c r="AP14" s="271"/>
    </row>
    <row r="15" spans="1:42" x14ac:dyDescent="0.3">
      <c r="A15" s="32" t="s">
        <v>54</v>
      </c>
      <c r="B15" s="462">
        <v>212.99600000000001</v>
      </c>
      <c r="C15" s="455">
        <v>115.14300000000001</v>
      </c>
      <c r="D15" s="455">
        <v>164.96599999999998</v>
      </c>
      <c r="E15" s="455">
        <v>262.065</v>
      </c>
      <c r="F15" s="455">
        <v>137.82</v>
      </c>
      <c r="G15" s="455">
        <v>96.388999999999996</v>
      </c>
      <c r="H15" s="455">
        <v>93.112000000000009</v>
      </c>
      <c r="I15" s="455">
        <v>140.52900000000002</v>
      </c>
      <c r="J15" s="455">
        <v>117.54700000000001</v>
      </c>
      <c r="K15" s="455">
        <v>115.08699999999999</v>
      </c>
      <c r="L15" s="455">
        <v>116.24299999999999</v>
      </c>
      <c r="M15" s="455">
        <v>129.94999999999999</v>
      </c>
      <c r="N15" s="462">
        <v>120.9371</v>
      </c>
      <c r="O15" s="455">
        <v>123.75615999999999</v>
      </c>
      <c r="P15" s="455">
        <v>52.073319999999995</v>
      </c>
      <c r="Q15" s="455">
        <v>17.544440000000002</v>
      </c>
      <c r="R15" s="455">
        <v>15.603199999999999</v>
      </c>
      <c r="S15" s="455">
        <v>71.042000000000002</v>
      </c>
      <c r="T15" s="455">
        <v>147.30000000000001</v>
      </c>
      <c r="U15" s="455">
        <v>193.83539999999996</v>
      </c>
      <c r="V15" s="455">
        <v>104.11698800000001</v>
      </c>
      <c r="W15" s="455">
        <v>136.932188</v>
      </c>
      <c r="X15" s="455">
        <v>95.920239999999993</v>
      </c>
      <c r="Y15" s="456">
        <v>144.283388</v>
      </c>
      <c r="Z15" s="463">
        <v>132.03</v>
      </c>
      <c r="AA15" s="461">
        <v>67.5</v>
      </c>
      <c r="AB15" s="461">
        <v>81.25</v>
      </c>
      <c r="AC15" s="461">
        <v>23.43</v>
      </c>
      <c r="AD15" s="464">
        <v>50.15</v>
      </c>
      <c r="AE15" s="461">
        <v>29.92</v>
      </c>
      <c r="AF15" s="461">
        <v>54.47</v>
      </c>
      <c r="AG15" s="461">
        <v>52.97</v>
      </c>
      <c r="AH15" s="461">
        <v>21.44</v>
      </c>
      <c r="AI15" s="461">
        <v>34.18</v>
      </c>
      <c r="AJ15" s="461">
        <v>27.65</v>
      </c>
      <c r="AK15" s="461">
        <v>36.21</v>
      </c>
      <c r="AL15" s="631">
        <v>46.48</v>
      </c>
      <c r="AM15" s="461">
        <v>46.85</v>
      </c>
      <c r="AN15" s="364">
        <f t="shared" si="2"/>
        <v>-0.30592592592592593</v>
      </c>
      <c r="AO15" s="271"/>
      <c r="AP15" s="271"/>
    </row>
    <row r="16" spans="1:42" x14ac:dyDescent="0.3">
      <c r="A16" s="32" t="s">
        <v>41</v>
      </c>
      <c r="B16" s="462">
        <v>113.84000000000002</v>
      </c>
      <c r="C16" s="455">
        <v>40.924999999999997</v>
      </c>
      <c r="D16" s="455">
        <v>67.365804800593679</v>
      </c>
      <c r="E16" s="455">
        <v>130.77500000000003</v>
      </c>
      <c r="F16" s="455">
        <v>81.803253376897729</v>
      </c>
      <c r="G16" s="455">
        <v>226.9</v>
      </c>
      <c r="H16" s="455">
        <v>58.851127074424397</v>
      </c>
      <c r="I16" s="455">
        <v>134.57999999999998</v>
      </c>
      <c r="J16" s="455">
        <v>81.720776603692286</v>
      </c>
      <c r="K16" s="455">
        <v>162.71400000000003</v>
      </c>
      <c r="L16" s="455">
        <v>58.346031501045132</v>
      </c>
      <c r="M16" s="455">
        <v>68.700000000000017</v>
      </c>
      <c r="N16" s="462">
        <v>70.11</v>
      </c>
      <c r="O16" s="455">
        <v>96.670000000000016</v>
      </c>
      <c r="P16" s="455">
        <v>65.37</v>
      </c>
      <c r="Q16" s="455">
        <v>4.01</v>
      </c>
      <c r="R16" s="455">
        <v>9.6399999999999988</v>
      </c>
      <c r="S16" s="455">
        <v>73.67</v>
      </c>
      <c r="T16" s="455">
        <v>60.776666666666664</v>
      </c>
      <c r="U16" s="455">
        <v>42.370000000000005</v>
      </c>
      <c r="V16" s="455">
        <v>47.91</v>
      </c>
      <c r="W16" s="455">
        <v>67.000000000000014</v>
      </c>
      <c r="X16" s="455">
        <v>48.02</v>
      </c>
      <c r="Y16" s="456">
        <v>31.149999999999995</v>
      </c>
      <c r="Z16" s="465">
        <v>70.5</v>
      </c>
      <c r="AA16" s="403">
        <v>43.37</v>
      </c>
      <c r="AB16" s="403">
        <v>29.06</v>
      </c>
      <c r="AC16" s="461">
        <v>26.38</v>
      </c>
      <c r="AD16" s="403">
        <v>21.19</v>
      </c>
      <c r="AE16" s="461">
        <v>24.62</v>
      </c>
      <c r="AF16" s="461">
        <v>35.450000000000003</v>
      </c>
      <c r="AG16" s="461">
        <v>42.04</v>
      </c>
      <c r="AH16" s="461">
        <v>27.5</v>
      </c>
      <c r="AI16" s="461">
        <v>21.17</v>
      </c>
      <c r="AJ16" s="461">
        <v>17.78</v>
      </c>
      <c r="AK16" s="461">
        <v>16.100000000000001</v>
      </c>
      <c r="AL16" s="631">
        <v>22.7</v>
      </c>
      <c r="AM16" s="461">
        <v>52.75</v>
      </c>
      <c r="AN16" s="364">
        <f t="shared" si="2"/>
        <v>0.21627853354853599</v>
      </c>
      <c r="AO16" s="271"/>
      <c r="AP16" s="271"/>
    </row>
    <row r="17" spans="1:46" x14ac:dyDescent="0.3">
      <c r="A17" s="32" t="s">
        <v>34</v>
      </c>
      <c r="B17" s="462">
        <v>2952.3599999999997</v>
      </c>
      <c r="C17" s="455">
        <v>4632.5000000000009</v>
      </c>
      <c r="D17" s="455">
        <v>2680.0300000000007</v>
      </c>
      <c r="E17" s="455">
        <v>220.36599999999999</v>
      </c>
      <c r="F17" s="455">
        <v>1082.0346</v>
      </c>
      <c r="G17" s="455">
        <v>3884.1300000000028</v>
      </c>
      <c r="H17" s="455">
        <v>6871.2199999999993</v>
      </c>
      <c r="I17" s="455">
        <v>7657.6400000000012</v>
      </c>
      <c r="J17" s="455">
        <v>3476.29</v>
      </c>
      <c r="K17" s="455">
        <v>5073.6900000000005</v>
      </c>
      <c r="L17" s="455">
        <v>1707.06</v>
      </c>
      <c r="M17" s="455">
        <v>561.37999999999977</v>
      </c>
      <c r="N17" s="462">
        <v>4664.5999999999995</v>
      </c>
      <c r="O17" s="455">
        <v>10904.390000000001</v>
      </c>
      <c r="P17" s="455">
        <v>4065.7399999999993</v>
      </c>
      <c r="Q17" s="455">
        <v>417.33000000000021</v>
      </c>
      <c r="R17" s="455">
        <v>1846.0360000000005</v>
      </c>
      <c r="S17" s="455">
        <v>2783.6799999999989</v>
      </c>
      <c r="T17" s="455">
        <v>3698.5200000000018</v>
      </c>
      <c r="U17" s="455">
        <v>5604.094000000001</v>
      </c>
      <c r="V17" s="455">
        <v>5894.4300000000012</v>
      </c>
      <c r="W17" s="455">
        <v>4334.4110000000001</v>
      </c>
      <c r="X17" s="455">
        <v>5473.5359999999991</v>
      </c>
      <c r="Y17" s="456">
        <v>2964.9999999999986</v>
      </c>
      <c r="Z17" s="465">
        <v>3951.71</v>
      </c>
      <c r="AA17" s="461">
        <v>6582.37</v>
      </c>
      <c r="AB17" s="461">
        <v>3323.6</v>
      </c>
      <c r="AC17" s="461">
        <v>3068.0039999999999</v>
      </c>
      <c r="AD17" s="463">
        <v>3906.27</v>
      </c>
      <c r="AE17" s="463">
        <v>4576.3999999999996</v>
      </c>
      <c r="AF17" s="463">
        <v>3263.97</v>
      </c>
      <c r="AG17" s="463">
        <v>0</v>
      </c>
      <c r="AH17" s="463">
        <v>5843.56</v>
      </c>
      <c r="AI17" s="463">
        <v>1424.74</v>
      </c>
      <c r="AJ17" s="463">
        <v>2739.01</v>
      </c>
      <c r="AK17" s="463">
        <v>5939.39</v>
      </c>
      <c r="AL17" s="631">
        <v>8478.99</v>
      </c>
      <c r="AM17" s="463">
        <v>5859.92</v>
      </c>
      <c r="AN17" s="364">
        <f t="shared" si="2"/>
        <v>-0.1097553009022586</v>
      </c>
      <c r="AO17" s="271"/>
      <c r="AP17" s="271"/>
    </row>
    <row r="18" spans="1:46" x14ac:dyDescent="0.3">
      <c r="A18" s="32" t="s">
        <v>42</v>
      </c>
      <c r="B18" s="462">
        <v>656.20935266240008</v>
      </c>
      <c r="C18" s="455">
        <v>559.03462325160001</v>
      </c>
      <c r="D18" s="455">
        <v>704.41661075140007</v>
      </c>
      <c r="E18" s="455">
        <v>815.58539880000001</v>
      </c>
      <c r="F18" s="455">
        <v>722.59866000000011</v>
      </c>
      <c r="G18" s="455">
        <v>606.08158820512813</v>
      </c>
      <c r="H18" s="455">
        <v>823.43303299352954</v>
      </c>
      <c r="I18" s="455">
        <v>684.12890999999991</v>
      </c>
      <c r="J18" s="455">
        <v>660.87280941176482</v>
      </c>
      <c r="K18" s="455">
        <v>732.32197375565624</v>
      </c>
      <c r="L18" s="455">
        <v>613.40576176470586</v>
      </c>
      <c r="M18" s="455">
        <v>383.8960776470588</v>
      </c>
      <c r="N18" s="462">
        <v>620.49000000000012</v>
      </c>
      <c r="O18" s="455">
        <v>639.89999999999986</v>
      </c>
      <c r="P18" s="455">
        <v>304.2</v>
      </c>
      <c r="Q18" s="455">
        <v>63.45</v>
      </c>
      <c r="R18" s="455">
        <v>97.300000000000011</v>
      </c>
      <c r="S18" s="455">
        <v>156.93</v>
      </c>
      <c r="T18" s="455">
        <v>216.21125000000001</v>
      </c>
      <c r="U18" s="455">
        <v>241.91</v>
      </c>
      <c r="V18" s="455">
        <v>264.69</v>
      </c>
      <c r="W18" s="455">
        <v>258.02000000000004</v>
      </c>
      <c r="X18" s="455">
        <v>388.02000000000004</v>
      </c>
      <c r="Y18" s="456">
        <v>419.01000000000005</v>
      </c>
      <c r="Z18" s="463">
        <v>339.63</v>
      </c>
      <c r="AA18" s="461">
        <v>250.84</v>
      </c>
      <c r="AB18" s="461">
        <v>344.17</v>
      </c>
      <c r="AC18" s="461">
        <v>266.5</v>
      </c>
      <c r="AD18" s="463">
        <v>285.79000000000002</v>
      </c>
      <c r="AE18" s="463">
        <v>285.97000000000003</v>
      </c>
      <c r="AF18" s="463">
        <v>284.29000000000002</v>
      </c>
      <c r="AG18" s="463">
        <v>251.11</v>
      </c>
      <c r="AH18" s="463">
        <v>211.91</v>
      </c>
      <c r="AI18" s="463">
        <v>263.99</v>
      </c>
      <c r="AJ18" s="463">
        <v>301.5</v>
      </c>
      <c r="AK18" s="463">
        <v>253.51</v>
      </c>
      <c r="AL18" s="631">
        <v>232.96</v>
      </c>
      <c r="AM18" s="463">
        <v>252.28</v>
      </c>
      <c r="AN18" s="364">
        <f t="shared" si="2"/>
        <v>5.7407112103333713E-3</v>
      </c>
      <c r="AO18" s="271"/>
      <c r="AP18" s="271"/>
    </row>
    <row r="19" spans="1:46" x14ac:dyDescent="0.3">
      <c r="A19" s="32" t="s">
        <v>48</v>
      </c>
      <c r="B19" s="462">
        <v>1401.3800000000003</v>
      </c>
      <c r="C19" s="455">
        <v>1523.4800000000007</v>
      </c>
      <c r="D19" s="455">
        <v>1701.9000000000003</v>
      </c>
      <c r="E19" s="455">
        <v>1967.2700000000002</v>
      </c>
      <c r="F19" s="455">
        <v>2060.92</v>
      </c>
      <c r="G19" s="455">
        <v>2452.2199999999993</v>
      </c>
      <c r="H19" s="455">
        <v>1510.63</v>
      </c>
      <c r="I19" s="455">
        <v>2008.7</v>
      </c>
      <c r="J19" s="455">
        <v>3445.7199999999993</v>
      </c>
      <c r="K19" s="455">
        <v>2043.88</v>
      </c>
      <c r="L19" s="455">
        <v>1752.0300000000002</v>
      </c>
      <c r="M19" s="455">
        <v>2161.6899999999996</v>
      </c>
      <c r="N19" s="462">
        <v>2226.7492000000007</v>
      </c>
      <c r="O19" s="455">
        <v>1335.5921000000003</v>
      </c>
      <c r="P19" s="455">
        <v>1056.3468</v>
      </c>
      <c r="Q19" s="455">
        <v>595.35789999999986</v>
      </c>
      <c r="R19" s="455">
        <v>1245.8022999999998</v>
      </c>
      <c r="S19" s="455">
        <v>958.48449999999991</v>
      </c>
      <c r="T19" s="455">
        <v>1140.644</v>
      </c>
      <c r="U19" s="455">
        <v>1336.5177999999999</v>
      </c>
      <c r="V19" s="455">
        <v>1463.5139000000001</v>
      </c>
      <c r="W19" s="455">
        <v>1554.6635000000001</v>
      </c>
      <c r="X19" s="455">
        <v>1164.7943000000002</v>
      </c>
      <c r="Y19" s="456">
        <v>1103.2184</v>
      </c>
      <c r="Z19" s="463">
        <v>1177.8399999999999</v>
      </c>
      <c r="AA19" s="461">
        <v>1987.98</v>
      </c>
      <c r="AB19" s="461">
        <v>1659.07</v>
      </c>
      <c r="AC19" s="461">
        <v>1997.44</v>
      </c>
      <c r="AD19" s="463">
        <v>1853.8</v>
      </c>
      <c r="AE19" s="463">
        <v>1039.71</v>
      </c>
      <c r="AF19" s="463">
        <v>1377.59</v>
      </c>
      <c r="AG19" s="463">
        <v>1553.21</v>
      </c>
      <c r="AH19" s="463">
        <v>942.2</v>
      </c>
      <c r="AI19" s="463">
        <v>922.18</v>
      </c>
      <c r="AJ19" s="463">
        <v>706.63</v>
      </c>
      <c r="AK19" s="463">
        <v>832.16</v>
      </c>
      <c r="AL19" s="631">
        <v>923.58</v>
      </c>
      <c r="AM19" s="463">
        <v>744.98</v>
      </c>
      <c r="AN19" s="364">
        <f t="shared" si="2"/>
        <v>-0.6252577993742392</v>
      </c>
      <c r="AO19" s="271"/>
      <c r="AP19" s="271"/>
    </row>
    <row r="20" spans="1:46" x14ac:dyDescent="0.3">
      <c r="A20" s="32" t="s">
        <v>55</v>
      </c>
      <c r="B20" s="462">
        <v>328.63000000000005</v>
      </c>
      <c r="C20" s="455">
        <v>230</v>
      </c>
      <c r="D20" s="455">
        <v>428.5</v>
      </c>
      <c r="E20" s="455">
        <v>125.11199999999999</v>
      </c>
      <c r="F20" s="455">
        <v>345.72</v>
      </c>
      <c r="G20" s="455">
        <v>217.21400000000006</v>
      </c>
      <c r="H20" s="455">
        <v>231.78299999999999</v>
      </c>
      <c r="I20" s="455">
        <v>261.00000000000006</v>
      </c>
      <c r="J20" s="455">
        <v>354.12137999999987</v>
      </c>
      <c r="K20" s="455">
        <v>303.80900000000008</v>
      </c>
      <c r="L20" s="455">
        <v>277.73700000000002</v>
      </c>
      <c r="M20" s="455">
        <v>202.25000000000003</v>
      </c>
      <c r="N20" s="462">
        <v>319.08849999999995</v>
      </c>
      <c r="O20" s="455">
        <v>266.50200000000007</v>
      </c>
      <c r="P20" s="455">
        <v>280.07549999999998</v>
      </c>
      <c r="Q20" s="455">
        <v>86.066999999999993</v>
      </c>
      <c r="R20" s="455">
        <v>157.68600000000006</v>
      </c>
      <c r="S20" s="455">
        <v>173.09099999999998</v>
      </c>
      <c r="T20" s="455">
        <v>356.334</v>
      </c>
      <c r="U20" s="455">
        <v>180.624</v>
      </c>
      <c r="V20" s="455">
        <v>353.09500000000003</v>
      </c>
      <c r="W20" s="455">
        <v>321.17099999999988</v>
      </c>
      <c r="X20" s="455">
        <v>365.74900000000008</v>
      </c>
      <c r="Y20" s="456">
        <v>214.226</v>
      </c>
      <c r="Z20" s="463">
        <v>116.01</v>
      </c>
      <c r="AA20" s="461">
        <v>95.33</v>
      </c>
      <c r="AB20" s="461">
        <v>85.81</v>
      </c>
      <c r="AC20" s="461">
        <v>33.69</v>
      </c>
      <c r="AD20" s="461">
        <v>65.55</v>
      </c>
      <c r="AE20" s="461">
        <v>73.239999999999995</v>
      </c>
      <c r="AF20" s="461">
        <v>184.69</v>
      </c>
      <c r="AG20" s="461">
        <v>166.36</v>
      </c>
      <c r="AH20" s="461">
        <v>190.35</v>
      </c>
      <c r="AI20" s="461">
        <v>197.33</v>
      </c>
      <c r="AJ20" s="461">
        <v>170.76</v>
      </c>
      <c r="AK20" s="461">
        <v>81.88</v>
      </c>
      <c r="AL20" s="631">
        <v>98.6</v>
      </c>
      <c r="AM20" s="461">
        <v>61.13</v>
      </c>
      <c r="AN20" s="364">
        <f t="shared" si="2"/>
        <v>-0.35875380258050982</v>
      </c>
      <c r="AO20" s="271"/>
      <c r="AP20" s="271"/>
    </row>
    <row r="21" spans="1:46" x14ac:dyDescent="0.3">
      <c r="A21" s="32" t="s">
        <v>35</v>
      </c>
      <c r="B21" s="462">
        <v>194.00000000000006</v>
      </c>
      <c r="C21" s="455">
        <v>80.780000000000015</v>
      </c>
      <c r="D21" s="455">
        <v>226.50999999999982</v>
      </c>
      <c r="E21" s="455">
        <v>199.50000000000003</v>
      </c>
      <c r="F21" s="455">
        <v>108.99999999999999</v>
      </c>
      <c r="G21" s="455">
        <v>148.94999999999996</v>
      </c>
      <c r="H21" s="455">
        <v>142.10999999999996</v>
      </c>
      <c r="I21" s="455">
        <v>172.31000000000009</v>
      </c>
      <c r="J21" s="455">
        <v>186.21098999999998</v>
      </c>
      <c r="K21" s="455">
        <v>138.00000000000006</v>
      </c>
      <c r="L21" s="455">
        <v>88.750000000000043</v>
      </c>
      <c r="M21" s="455">
        <v>106.00000000000004</v>
      </c>
      <c r="N21" s="462">
        <v>82.750000000000014</v>
      </c>
      <c r="O21" s="455">
        <v>313.12</v>
      </c>
      <c r="P21" s="455">
        <v>113.15999999999997</v>
      </c>
      <c r="Q21" s="455">
        <v>64.260999999999996</v>
      </c>
      <c r="R21" s="455">
        <v>239.76300000000001</v>
      </c>
      <c r="S21" s="455">
        <v>606.57599999999991</v>
      </c>
      <c r="T21" s="455">
        <v>493.84500000000008</v>
      </c>
      <c r="U21" s="455">
        <v>423.60499999999996</v>
      </c>
      <c r="V21" s="455">
        <v>378.51300000000003</v>
      </c>
      <c r="W21" s="455">
        <v>161.01499999999999</v>
      </c>
      <c r="X21" s="455">
        <v>108.666</v>
      </c>
      <c r="Y21" s="456">
        <v>123.52000000000005</v>
      </c>
      <c r="Z21" s="463">
        <v>157.55000000000001</v>
      </c>
      <c r="AA21" s="461">
        <v>93.75</v>
      </c>
      <c r="AB21" s="461">
        <v>65.09</v>
      </c>
      <c r="AC21" s="461">
        <v>124.5</v>
      </c>
      <c r="AD21" s="463">
        <v>111.22</v>
      </c>
      <c r="AE21" s="461">
        <v>125.11</v>
      </c>
      <c r="AF21" s="461">
        <v>160.93</v>
      </c>
      <c r="AG21" s="461">
        <v>87.62</v>
      </c>
      <c r="AH21" s="461">
        <v>133.84</v>
      </c>
      <c r="AI21" s="461">
        <v>173.76</v>
      </c>
      <c r="AJ21" s="461">
        <v>58.98</v>
      </c>
      <c r="AK21" s="461">
        <v>51.48</v>
      </c>
      <c r="AL21" s="631">
        <v>72.3</v>
      </c>
      <c r="AM21" s="461">
        <v>39.22</v>
      </c>
      <c r="AN21" s="364">
        <f t="shared" si="2"/>
        <v>-0.58165333333333336</v>
      </c>
      <c r="AO21" s="271"/>
      <c r="AP21" s="271"/>
    </row>
    <row r="22" spans="1:46" x14ac:dyDescent="0.3">
      <c r="A22" s="32" t="s">
        <v>43</v>
      </c>
      <c r="B22" s="462">
        <v>2315.5746700000004</v>
      </c>
      <c r="C22" s="455">
        <v>1593.6132800000003</v>
      </c>
      <c r="D22" s="455">
        <v>2554.1266299999997</v>
      </c>
      <c r="E22" s="455">
        <v>2777.1326899999999</v>
      </c>
      <c r="F22" s="455">
        <v>2605.9617900000003</v>
      </c>
      <c r="G22" s="455">
        <v>2648.54079</v>
      </c>
      <c r="H22" s="455">
        <v>2682.3632899999998</v>
      </c>
      <c r="I22" s="455">
        <v>2979.6394099999998</v>
      </c>
      <c r="J22" s="455">
        <v>1689.6650299999994</v>
      </c>
      <c r="K22" s="455">
        <v>1672.6077000000002</v>
      </c>
      <c r="L22" s="455">
        <v>932.82247499999983</v>
      </c>
      <c r="M22" s="455">
        <v>1058.5637400000003</v>
      </c>
      <c r="N22" s="462">
        <v>968.67000000000007</v>
      </c>
      <c r="O22" s="455">
        <v>482.85</v>
      </c>
      <c r="P22" s="455">
        <v>450.81</v>
      </c>
      <c r="Q22" s="455">
        <v>223.10999999999999</v>
      </c>
      <c r="R22" s="455">
        <v>732.77</v>
      </c>
      <c r="S22" s="455">
        <v>930.67999999999984</v>
      </c>
      <c r="T22" s="455">
        <v>1835.7679999999998</v>
      </c>
      <c r="U22" s="455">
        <v>1793.5700000000002</v>
      </c>
      <c r="V22" s="455">
        <v>1208.6299999999999</v>
      </c>
      <c r="W22" s="455">
        <v>706.92150000000004</v>
      </c>
      <c r="X22" s="455">
        <v>815.51899999999989</v>
      </c>
      <c r="Y22" s="456">
        <v>911.43000000000018</v>
      </c>
      <c r="Z22" s="463">
        <v>1398.23</v>
      </c>
      <c r="AA22" s="461">
        <v>1212.07</v>
      </c>
      <c r="AB22" s="461">
        <v>1511.28</v>
      </c>
      <c r="AC22" s="461">
        <v>1081.08</v>
      </c>
      <c r="AD22" s="463">
        <v>925.13</v>
      </c>
      <c r="AE22" s="463">
        <v>1055.6500000000001</v>
      </c>
      <c r="AF22" s="463">
        <v>1254.96</v>
      </c>
      <c r="AG22" s="463">
        <v>1604.84</v>
      </c>
      <c r="AH22" s="463">
        <v>793.59</v>
      </c>
      <c r="AI22" s="463">
        <v>597.44000000000005</v>
      </c>
      <c r="AJ22" s="463">
        <v>946.81</v>
      </c>
      <c r="AK22" s="463">
        <v>785.63</v>
      </c>
      <c r="AL22" s="631">
        <v>865.12</v>
      </c>
      <c r="AM22" s="463">
        <v>769.18</v>
      </c>
      <c r="AN22" s="364">
        <f t="shared" si="2"/>
        <v>-0.36539968813682377</v>
      </c>
      <c r="AO22" s="271"/>
      <c r="AP22" s="271"/>
    </row>
    <row r="23" spans="1:46" x14ac:dyDescent="0.3">
      <c r="A23" s="32" t="s">
        <v>44</v>
      </c>
      <c r="B23" s="462">
        <v>288.30700000000007</v>
      </c>
      <c r="C23" s="455">
        <v>237.51899999999998</v>
      </c>
      <c r="D23" s="455">
        <v>278.49999999999983</v>
      </c>
      <c r="E23" s="455">
        <v>569.20399999999995</v>
      </c>
      <c r="F23" s="455">
        <v>390.68000000000006</v>
      </c>
      <c r="G23" s="455">
        <v>218.76199999999997</v>
      </c>
      <c r="H23" s="455">
        <v>320.95000000000005</v>
      </c>
      <c r="I23" s="455">
        <v>503.97699999999992</v>
      </c>
      <c r="J23" s="455">
        <v>177.00000000000006</v>
      </c>
      <c r="K23" s="455">
        <v>105.857</v>
      </c>
      <c r="L23" s="455">
        <v>228.80000000000004</v>
      </c>
      <c r="M23" s="455">
        <v>114.20400000000001</v>
      </c>
      <c r="N23" s="462">
        <v>147.02479712650933</v>
      </c>
      <c r="O23" s="455">
        <v>142.89793500055248</v>
      </c>
      <c r="P23" s="455">
        <v>135.4987540841291</v>
      </c>
      <c r="Q23" s="455">
        <v>113.7524664525294</v>
      </c>
      <c r="R23" s="455">
        <v>239.92609129981852</v>
      </c>
      <c r="S23" s="455">
        <v>260.50796138584172</v>
      </c>
      <c r="T23" s="455">
        <v>352.46643389472018</v>
      </c>
      <c r="U23" s="455">
        <v>522.81135690316478</v>
      </c>
      <c r="V23" s="455">
        <v>348.68777063846585</v>
      </c>
      <c r="W23" s="455">
        <v>263.50299539262886</v>
      </c>
      <c r="X23" s="455">
        <v>190.85145645963226</v>
      </c>
      <c r="Y23" s="456">
        <v>118.78511507852575</v>
      </c>
      <c r="Z23" s="463">
        <v>275.33</v>
      </c>
      <c r="AA23" s="461">
        <v>220.27</v>
      </c>
      <c r="AB23" s="461">
        <v>261.95999999999998</v>
      </c>
      <c r="AC23" s="461">
        <v>211.87</v>
      </c>
      <c r="AD23" s="463">
        <v>279.11</v>
      </c>
      <c r="AE23" s="463">
        <v>307.18</v>
      </c>
      <c r="AF23" s="463">
        <v>445.3</v>
      </c>
      <c r="AG23" s="463">
        <v>471.74</v>
      </c>
      <c r="AH23" s="463">
        <v>130.76</v>
      </c>
      <c r="AI23" s="463">
        <v>351.18</v>
      </c>
      <c r="AJ23" s="463">
        <v>377.6</v>
      </c>
      <c r="AK23" s="463">
        <v>176.08</v>
      </c>
      <c r="AL23" s="631">
        <v>110.5</v>
      </c>
      <c r="AM23" s="463">
        <v>162.97999999999999</v>
      </c>
      <c r="AN23" s="364">
        <f t="shared" si="2"/>
        <v>-0.26008988968084634</v>
      </c>
      <c r="AO23" s="271"/>
      <c r="AP23" s="271"/>
    </row>
    <row r="24" spans="1:46" x14ac:dyDescent="0.3">
      <c r="A24" s="32" t="s">
        <v>45</v>
      </c>
      <c r="B24" s="462">
        <v>3424.7929999999997</v>
      </c>
      <c r="C24" s="455">
        <v>1439.4109999999998</v>
      </c>
      <c r="D24" s="455">
        <v>1752.000189999997</v>
      </c>
      <c r="E24" s="455">
        <v>757.49048000000016</v>
      </c>
      <c r="F24" s="455">
        <v>6.5320000000000009</v>
      </c>
      <c r="G24" s="455">
        <v>1.7607999999999999</v>
      </c>
      <c r="H24" s="455">
        <v>1.4150000000000003</v>
      </c>
      <c r="I24" s="455">
        <v>3.5926</v>
      </c>
      <c r="J24" s="455">
        <v>0.42600000000000005</v>
      </c>
      <c r="K24" s="455">
        <v>1311.1641</v>
      </c>
      <c r="L24" s="455">
        <v>2473.9779600000002</v>
      </c>
      <c r="M24" s="455">
        <v>5491.8539700000001</v>
      </c>
      <c r="N24" s="462">
        <v>5484.58</v>
      </c>
      <c r="O24" s="455">
        <v>3950.2400000000002</v>
      </c>
      <c r="P24" s="455">
        <v>2400.5100000000002</v>
      </c>
      <c r="Q24" s="455">
        <v>447.57000000000005</v>
      </c>
      <c r="R24" s="455">
        <v>142.25</v>
      </c>
      <c r="S24" s="455">
        <v>14.629999999999997</v>
      </c>
      <c r="T24" s="455">
        <v>108.43</v>
      </c>
      <c r="U24" s="455">
        <v>57.77</v>
      </c>
      <c r="V24" s="455">
        <v>257.15899999999999</v>
      </c>
      <c r="W24" s="455">
        <v>1491.8400000000001</v>
      </c>
      <c r="X24" s="455">
        <v>1759.3900000000003</v>
      </c>
      <c r="Y24" s="456">
        <v>3648.8899999999994</v>
      </c>
      <c r="Z24" s="463">
        <v>5327.82</v>
      </c>
      <c r="AA24" s="461">
        <v>3511.26</v>
      </c>
      <c r="AB24" s="461">
        <v>2081.19</v>
      </c>
      <c r="AC24" s="461">
        <v>998.96</v>
      </c>
      <c r="AD24" s="463">
        <v>6.75</v>
      </c>
      <c r="AE24" s="461">
        <v>0.2</v>
      </c>
      <c r="AF24" s="461">
        <v>5.49</v>
      </c>
      <c r="AG24" s="461">
        <v>5.61</v>
      </c>
      <c r="AH24" s="461">
        <v>0.1</v>
      </c>
      <c r="AI24" s="461">
        <v>1798.05</v>
      </c>
      <c r="AJ24" s="461">
        <v>1828.13</v>
      </c>
      <c r="AK24" s="461">
        <v>2561.4</v>
      </c>
      <c r="AL24" s="631">
        <v>3198.29</v>
      </c>
      <c r="AM24" s="461">
        <v>2850.85</v>
      </c>
      <c r="AN24" s="364">
        <f t="shared" si="2"/>
        <v>-0.18808348000432906</v>
      </c>
      <c r="AO24" s="271"/>
      <c r="AP24" s="271"/>
    </row>
    <row r="25" spans="1:46" s="154" customFormat="1" x14ac:dyDescent="0.3">
      <c r="A25" s="222" t="s">
        <v>36</v>
      </c>
      <c r="B25" s="466">
        <v>2920.6799999999989</v>
      </c>
      <c r="C25" s="457">
        <v>2677.6799999999994</v>
      </c>
      <c r="D25" s="457">
        <v>3500.690000000001</v>
      </c>
      <c r="E25" s="457">
        <v>3732.8024414548308</v>
      </c>
      <c r="F25" s="457">
        <v>3526.91</v>
      </c>
      <c r="G25" s="457">
        <v>3344.639999999999</v>
      </c>
      <c r="H25" s="457">
        <v>4122.6499999999987</v>
      </c>
      <c r="I25" s="457">
        <v>4762.6899999999987</v>
      </c>
      <c r="J25" s="457">
        <v>3587.5099999999989</v>
      </c>
      <c r="K25" s="457">
        <v>3421.5007541465061</v>
      </c>
      <c r="L25" s="457">
        <v>3225.4399999999991</v>
      </c>
      <c r="M25" s="457">
        <v>3701.54</v>
      </c>
      <c r="N25" s="466">
        <v>3894.31</v>
      </c>
      <c r="O25" s="457">
        <v>4406.2899999999981</v>
      </c>
      <c r="P25" s="457">
        <v>2965.2799999999997</v>
      </c>
      <c r="Q25" s="457">
        <v>428.49999999999989</v>
      </c>
      <c r="R25" s="457">
        <v>626.35000000000025</v>
      </c>
      <c r="S25" s="457">
        <v>1217.45</v>
      </c>
      <c r="T25" s="457">
        <v>3023.7560000000003</v>
      </c>
      <c r="U25" s="457">
        <v>2756.9399999999991</v>
      </c>
      <c r="V25" s="457">
        <v>3667.9000000000005</v>
      </c>
      <c r="W25" s="457">
        <v>3444.47</v>
      </c>
      <c r="X25" s="457">
        <v>3247.3800000000006</v>
      </c>
      <c r="Y25" s="458">
        <v>3736.9599999999991</v>
      </c>
      <c r="Z25" s="463">
        <v>3869.65</v>
      </c>
      <c r="AA25" s="461">
        <v>3549.65</v>
      </c>
      <c r="AB25" s="461">
        <v>3427.16</v>
      </c>
      <c r="AC25" s="461">
        <v>3103.56</v>
      </c>
      <c r="AD25" s="463">
        <v>2847.46</v>
      </c>
      <c r="AE25" s="463">
        <v>3215.87</v>
      </c>
      <c r="AF25" s="463">
        <v>3221.49</v>
      </c>
      <c r="AG25" s="463">
        <v>3575.45</v>
      </c>
      <c r="AH25" s="463">
        <v>3322.28</v>
      </c>
      <c r="AI25" s="463">
        <v>3623.37</v>
      </c>
      <c r="AJ25" s="463">
        <v>3294.25</v>
      </c>
      <c r="AK25" s="463">
        <v>3830.22</v>
      </c>
      <c r="AL25" s="631">
        <v>3678.94</v>
      </c>
      <c r="AM25" s="463">
        <v>3533.51</v>
      </c>
      <c r="AN25" s="364">
        <f t="shared" si="2"/>
        <v>-4.5469271618328033E-3</v>
      </c>
      <c r="AO25" s="271"/>
      <c r="AP25" s="271"/>
      <c r="AQ25"/>
      <c r="AR25"/>
      <c r="AS25"/>
      <c r="AT25"/>
    </row>
    <row r="26" spans="1:46" x14ac:dyDescent="0.3">
      <c r="A26" s="32" t="s">
        <v>49</v>
      </c>
      <c r="B26" s="462">
        <v>108.00000000000003</v>
      </c>
      <c r="C26" s="455">
        <v>38.154000000000018</v>
      </c>
      <c r="D26" s="455">
        <v>55.83</v>
      </c>
      <c r="E26" s="455">
        <v>88.879999999999981</v>
      </c>
      <c r="F26" s="455">
        <v>92.130000000000024</v>
      </c>
      <c r="G26" s="455">
        <v>75.093999999999994</v>
      </c>
      <c r="H26" s="455">
        <v>60.439</v>
      </c>
      <c r="I26" s="455">
        <v>474.41500000000008</v>
      </c>
      <c r="J26" s="455">
        <v>31.089999999999996</v>
      </c>
      <c r="K26" s="455">
        <v>95.149999999999977</v>
      </c>
      <c r="L26" s="455">
        <v>28.567</v>
      </c>
      <c r="M26" s="455">
        <v>94.134000000000015</v>
      </c>
      <c r="N26" s="462">
        <v>86.788000000000011</v>
      </c>
      <c r="O26" s="455">
        <v>70.259999999999934</v>
      </c>
      <c r="P26" s="455">
        <v>46.458000000000013</v>
      </c>
      <c r="Q26" s="455">
        <v>27.349999999999994</v>
      </c>
      <c r="R26" s="455">
        <v>33.794000000000004</v>
      </c>
      <c r="S26" s="455">
        <v>142.38499999999996</v>
      </c>
      <c r="T26" s="455">
        <v>55.835999999999999</v>
      </c>
      <c r="U26" s="455">
        <v>50.05</v>
      </c>
      <c r="V26" s="455">
        <v>95.792999999999992</v>
      </c>
      <c r="W26" s="455">
        <v>59.089999999999996</v>
      </c>
      <c r="X26" s="455">
        <v>90.453999999999994</v>
      </c>
      <c r="Y26" s="456">
        <v>111.81699999999999</v>
      </c>
      <c r="Z26" s="465">
        <v>54.25</v>
      </c>
      <c r="AA26" s="461">
        <v>40.22</v>
      </c>
      <c r="AB26" s="461">
        <v>76.760000000000005</v>
      </c>
      <c r="AC26" s="461">
        <v>81.23</v>
      </c>
      <c r="AD26" s="461">
        <v>67.260000000000005</v>
      </c>
      <c r="AE26" s="461">
        <v>53.75</v>
      </c>
      <c r="AF26" s="461">
        <v>44.58</v>
      </c>
      <c r="AG26" s="461">
        <v>75.239999999999995</v>
      </c>
      <c r="AH26" s="461">
        <v>69.06</v>
      </c>
      <c r="AI26" s="461">
        <v>57.72</v>
      </c>
      <c r="AJ26" s="461">
        <v>51.71</v>
      </c>
      <c r="AK26" s="461">
        <v>59.41</v>
      </c>
      <c r="AL26" s="631">
        <v>67.760000000000005</v>
      </c>
      <c r="AM26" s="461">
        <v>80.069999999999993</v>
      </c>
      <c r="AN26" s="364">
        <f t="shared" si="2"/>
        <v>0.99080059671805065</v>
      </c>
      <c r="AO26" s="271"/>
      <c r="AP26" s="271"/>
    </row>
    <row r="27" spans="1:46" x14ac:dyDescent="0.3">
      <c r="A27" s="32" t="s">
        <v>56</v>
      </c>
      <c r="B27" s="462">
        <v>0</v>
      </c>
      <c r="C27" s="455">
        <v>0</v>
      </c>
      <c r="D27" s="455">
        <v>0</v>
      </c>
      <c r="E27" s="455">
        <v>0</v>
      </c>
      <c r="F27" s="455">
        <v>0</v>
      </c>
      <c r="G27" s="455">
        <v>0</v>
      </c>
      <c r="H27" s="455">
        <v>0</v>
      </c>
      <c r="I27" s="455">
        <v>0</v>
      </c>
      <c r="J27" s="455">
        <v>0</v>
      </c>
      <c r="K27" s="455">
        <v>0</v>
      </c>
      <c r="L27" s="455">
        <v>0</v>
      </c>
      <c r="M27" s="455">
        <v>0</v>
      </c>
      <c r="N27" s="462">
        <v>265.39699999999999</v>
      </c>
      <c r="O27" s="455">
        <v>235.77799999999999</v>
      </c>
      <c r="P27" s="455">
        <v>255.73099999999999</v>
      </c>
      <c r="Q27" s="455">
        <v>70.034999999999997</v>
      </c>
      <c r="R27" s="455">
        <v>94.384</v>
      </c>
      <c r="S27" s="455">
        <v>117.428</v>
      </c>
      <c r="T27" s="455">
        <v>219.21199999999999</v>
      </c>
      <c r="U27" s="455">
        <v>212.05100000000002</v>
      </c>
      <c r="V27" s="455">
        <v>211.33</v>
      </c>
      <c r="W27" s="455">
        <v>188.10300000000001</v>
      </c>
      <c r="X27" s="455">
        <v>164.733</v>
      </c>
      <c r="Y27" s="456">
        <v>209.29100000000003</v>
      </c>
      <c r="Z27" s="402">
        <v>0</v>
      </c>
      <c r="AA27" s="402">
        <v>0</v>
      </c>
      <c r="AB27" s="402">
        <v>0</v>
      </c>
      <c r="AC27" s="402">
        <v>0</v>
      </c>
      <c r="AD27" s="402">
        <v>0</v>
      </c>
      <c r="AE27" s="461">
        <v>0</v>
      </c>
      <c r="AF27" s="461">
        <v>0</v>
      </c>
      <c r="AG27" s="461">
        <v>0</v>
      </c>
      <c r="AH27" s="461">
        <v>0</v>
      </c>
      <c r="AI27" s="461">
        <v>0</v>
      </c>
      <c r="AJ27" s="461">
        <v>0</v>
      </c>
      <c r="AK27" s="461">
        <v>0</v>
      </c>
      <c r="AL27" s="631">
        <v>0</v>
      </c>
      <c r="AM27" s="461">
        <v>0</v>
      </c>
      <c r="AN27" s="364" t="str">
        <f t="shared" si="2"/>
        <v>-</v>
      </c>
      <c r="AO27" s="271"/>
      <c r="AP27" s="271"/>
    </row>
    <row r="28" spans="1:46" s="298" customFormat="1" x14ac:dyDescent="0.3">
      <c r="A28" s="297" t="s">
        <v>57</v>
      </c>
      <c r="B28" s="467">
        <v>2243.5006999999996</v>
      </c>
      <c r="C28" s="467">
        <v>1728.6025899999995</v>
      </c>
      <c r="D28" s="467">
        <v>1753.5972999999999</v>
      </c>
      <c r="E28" s="467">
        <v>1822.1125</v>
      </c>
      <c r="F28" s="467">
        <v>1455.3704999999995</v>
      </c>
      <c r="G28" s="467">
        <v>1854.4122</v>
      </c>
      <c r="H28" s="467">
        <v>1652.1717999999998</v>
      </c>
      <c r="I28" s="467">
        <v>1407.7287999999999</v>
      </c>
      <c r="J28" s="467">
        <v>1209.4490999999998</v>
      </c>
      <c r="K28" s="467">
        <v>1443.1273600000004</v>
      </c>
      <c r="L28" s="467">
        <v>1785.2142000000003</v>
      </c>
      <c r="M28" s="467">
        <v>1031.0785999999998</v>
      </c>
      <c r="N28" s="468">
        <v>871.36751428571404</v>
      </c>
      <c r="O28" s="467">
        <v>831.41234571428572</v>
      </c>
      <c r="P28" s="467">
        <v>414.51604000000003</v>
      </c>
      <c r="Q28" s="467">
        <v>167.00147999999996</v>
      </c>
      <c r="R28" s="467">
        <v>279.54761142857143</v>
      </c>
      <c r="S28" s="467">
        <v>874.31705142857163</v>
      </c>
      <c r="T28" s="467">
        <v>895.1919228571428</v>
      </c>
      <c r="U28" s="467">
        <v>833.14984285714286</v>
      </c>
      <c r="V28" s="467">
        <v>613.01706285714295</v>
      </c>
      <c r="W28" s="467">
        <v>1245.1517428571428</v>
      </c>
      <c r="X28" s="467">
        <v>1174.7044514285712</v>
      </c>
      <c r="Y28" s="469">
        <v>863.4754771428569</v>
      </c>
      <c r="Z28" s="461">
        <v>586.13</v>
      </c>
      <c r="AA28" s="461">
        <v>578.32000000000005</v>
      </c>
      <c r="AB28" s="461">
        <v>456.53</v>
      </c>
      <c r="AC28" s="461">
        <v>213.08</v>
      </c>
      <c r="AD28" s="461">
        <v>250.22</v>
      </c>
      <c r="AE28" s="461">
        <v>309.14</v>
      </c>
      <c r="AF28" s="461">
        <v>347.48</v>
      </c>
      <c r="AG28" s="461">
        <v>1432.22</v>
      </c>
      <c r="AH28" s="461">
        <v>310.52</v>
      </c>
      <c r="AI28" s="461">
        <v>461.16</v>
      </c>
      <c r="AJ28" s="461">
        <v>421.94</v>
      </c>
      <c r="AK28" s="461">
        <v>238.5</v>
      </c>
      <c r="AL28" s="631">
        <v>304.70999999999998</v>
      </c>
      <c r="AM28" s="461">
        <v>346.17</v>
      </c>
      <c r="AN28" s="364">
        <f t="shared" si="2"/>
        <v>-0.40142135841748516</v>
      </c>
      <c r="AO28" s="271"/>
      <c r="AP28" s="271"/>
    </row>
    <row r="29" spans="1:46" x14ac:dyDescent="0.3">
      <c r="A29" s="33" t="s">
        <v>58</v>
      </c>
      <c r="B29" s="470">
        <v>7138.7532773376006</v>
      </c>
      <c r="C29" s="459">
        <v>7631.619746748398</v>
      </c>
      <c r="D29" s="459">
        <v>7126.9474644479997</v>
      </c>
      <c r="E29" s="459">
        <v>7601.2214897451668</v>
      </c>
      <c r="F29" s="459">
        <v>10424.388696623104</v>
      </c>
      <c r="G29" s="459">
        <v>9272.8994217948712</v>
      </c>
      <c r="H29" s="459">
        <v>10641.64574993205</v>
      </c>
      <c r="I29" s="459">
        <v>10264.155280000006</v>
      </c>
      <c r="J29" s="459">
        <v>9167.2805139845441</v>
      </c>
      <c r="K29" s="459">
        <v>9496.3567120978405</v>
      </c>
      <c r="L29" s="459">
        <v>7363.8955717342469</v>
      </c>
      <c r="M29" s="459">
        <v>5841.5705723529318</v>
      </c>
      <c r="N29" s="470">
        <v>11863.683774388259</v>
      </c>
      <c r="O29" s="459">
        <v>11266.6259779635</v>
      </c>
      <c r="P29" s="459">
        <v>12731.531485490881</v>
      </c>
      <c r="Q29" s="459">
        <v>8803.369931195366</v>
      </c>
      <c r="R29" s="459">
        <v>10982.352359669136</v>
      </c>
      <c r="S29" s="459">
        <v>14295.487102420704</v>
      </c>
      <c r="T29" s="459">
        <v>12681.577286599606</v>
      </c>
      <c r="U29" s="459">
        <v>16927.200297187734</v>
      </c>
      <c r="V29" s="459">
        <v>13420.948011191305</v>
      </c>
      <c r="W29" s="459">
        <v>12097.085812535044</v>
      </c>
      <c r="X29" s="459">
        <v>14209.879851068765</v>
      </c>
      <c r="Y29" s="460">
        <v>11264.974966194413</v>
      </c>
      <c r="Z29" s="459">
        <v>8683.48</v>
      </c>
      <c r="AA29" s="459">
        <v>5132.6499999999996</v>
      </c>
      <c r="AB29" s="459">
        <v>12059.67</v>
      </c>
      <c r="AC29" s="459">
        <v>8266.7999999999993</v>
      </c>
      <c r="AD29" s="459">
        <v>10832.82</v>
      </c>
      <c r="AE29" s="459">
        <v>12105.27</v>
      </c>
      <c r="AF29" s="459">
        <v>12841.53</v>
      </c>
      <c r="AG29" s="459">
        <v>14599.87</v>
      </c>
      <c r="AH29" s="459">
        <v>10264.33</v>
      </c>
      <c r="AI29" s="459">
        <v>14424.07</v>
      </c>
      <c r="AJ29" s="459">
        <v>12182.19</v>
      </c>
      <c r="AK29" s="459">
        <v>11039.87</v>
      </c>
      <c r="AL29" s="632">
        <v>8559.33</v>
      </c>
      <c r="AM29" s="459">
        <v>8389.44</v>
      </c>
      <c r="AN29" s="388">
        <f t="shared" si="2"/>
        <v>0.63452407625690443</v>
      </c>
      <c r="AO29" s="271"/>
      <c r="AP29" s="271"/>
    </row>
    <row r="30" spans="1:46" x14ac:dyDescent="0.3">
      <c r="A30" s="1" t="s">
        <v>23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"/>
      <c r="AO30" s="271"/>
      <c r="AP30" s="271"/>
    </row>
    <row r="31" spans="1:46" x14ac:dyDescent="0.3">
      <c r="A31" s="1" t="s">
        <v>24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O31" s="271"/>
      <c r="AP31" s="271"/>
    </row>
    <row r="32" spans="1:46" x14ac:dyDescent="0.3">
      <c r="A32" s="2" t="s">
        <v>198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O32" s="271"/>
      <c r="AP32" s="271"/>
    </row>
    <row r="33" spans="1:21" x14ac:dyDescent="0.3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</row>
    <row r="34" spans="1:21" x14ac:dyDescent="0.3"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</row>
    <row r="35" spans="1:21" x14ac:dyDescent="0.3"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</row>
    <row r="36" spans="1:21" x14ac:dyDescent="0.3">
      <c r="U36"/>
    </row>
    <row r="37" spans="1:21" x14ac:dyDescent="0.3">
      <c r="U37"/>
    </row>
    <row r="38" spans="1:21" x14ac:dyDescent="0.3">
      <c r="U38"/>
    </row>
    <row r="39" spans="1:21" x14ac:dyDescent="0.3">
      <c r="U39"/>
    </row>
    <row r="40" spans="1:21" x14ac:dyDescent="0.3">
      <c r="U40"/>
    </row>
    <row r="41" spans="1:21" x14ac:dyDescent="0.3">
      <c r="U41"/>
    </row>
    <row r="42" spans="1:21" x14ac:dyDescent="0.3">
      <c r="U42"/>
    </row>
    <row r="43" spans="1:21" x14ac:dyDescent="0.3">
      <c r="U43"/>
    </row>
    <row r="44" spans="1:21" x14ac:dyDescent="0.3">
      <c r="U44"/>
    </row>
    <row r="45" spans="1:21" x14ac:dyDescent="0.3">
      <c r="U45"/>
    </row>
    <row r="46" spans="1:21" x14ac:dyDescent="0.3">
      <c r="U46"/>
    </row>
    <row r="47" spans="1:21" x14ac:dyDescent="0.3">
      <c r="U47"/>
    </row>
    <row r="48" spans="1:21" x14ac:dyDescent="0.3">
      <c r="U48"/>
    </row>
    <row r="49" spans="21:21" x14ac:dyDescent="0.3">
      <c r="U49"/>
    </row>
    <row r="50" spans="21:21" x14ac:dyDescent="0.3">
      <c r="U50"/>
    </row>
    <row r="51" spans="21:21" x14ac:dyDescent="0.3">
      <c r="U51"/>
    </row>
    <row r="52" spans="21:21" x14ac:dyDescent="0.3">
      <c r="U52"/>
    </row>
    <row r="53" spans="21:21" x14ac:dyDescent="0.3">
      <c r="U53"/>
    </row>
    <row r="54" spans="21:21" x14ac:dyDescent="0.3">
      <c r="U54"/>
    </row>
    <row r="55" spans="21:21" x14ac:dyDescent="0.3">
      <c r="U55"/>
    </row>
    <row r="56" spans="21:21" x14ac:dyDescent="0.3">
      <c r="U56"/>
    </row>
    <row r="57" spans="21:21" x14ac:dyDescent="0.3">
      <c r="U57"/>
    </row>
    <row r="58" spans="21:21" x14ac:dyDescent="0.3">
      <c r="U58"/>
    </row>
    <row r="59" spans="21:21" x14ac:dyDescent="0.3">
      <c r="U59"/>
    </row>
    <row r="60" spans="21:21" x14ac:dyDescent="0.3">
      <c r="U60"/>
    </row>
    <row r="61" spans="21:21" x14ac:dyDescent="0.3">
      <c r="U61"/>
    </row>
    <row r="62" spans="21:21" x14ac:dyDescent="0.3">
      <c r="U62"/>
    </row>
    <row r="63" spans="21:21" x14ac:dyDescent="0.3">
      <c r="U63"/>
    </row>
    <row r="64" spans="21:21" x14ac:dyDescent="0.3">
      <c r="U64"/>
    </row>
    <row r="65" spans="21:21" x14ac:dyDescent="0.3">
      <c r="U65"/>
    </row>
    <row r="66" spans="21:21" x14ac:dyDescent="0.3">
      <c r="U66"/>
    </row>
    <row r="67" spans="21:21" x14ac:dyDescent="0.3">
      <c r="U67"/>
    </row>
    <row r="68" spans="21:21" x14ac:dyDescent="0.3">
      <c r="U68"/>
    </row>
  </sheetData>
  <mergeCells count="5">
    <mergeCell ref="A6:A7"/>
    <mergeCell ref="B6:M6"/>
    <mergeCell ref="N6:Y6"/>
    <mergeCell ref="Z6:AK6"/>
    <mergeCell ref="AL6:AN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P41"/>
  <sheetViews>
    <sheetView showGridLines="0" zoomScale="85" zoomScaleNormal="85" workbookViewId="0">
      <pane xSplit="1" ySplit="7" topLeftCell="AA8" activePane="bottomRight" state="frozen"/>
      <selection activeCell="AD14" sqref="AD14"/>
      <selection pane="topRight" activeCell="AD14" sqref="AD14"/>
      <selection pane="bottomLeft" activeCell="AD14" sqref="AD14"/>
      <selection pane="bottomRight" activeCell="AF33" sqref="AF33"/>
    </sheetView>
  </sheetViews>
  <sheetFormatPr baseColWidth="10" defaultRowHeight="14.4" x14ac:dyDescent="0.3"/>
  <cols>
    <col min="1" max="1" width="16.6640625" customWidth="1"/>
    <col min="2" max="6" width="10.44140625" style="169" customWidth="1"/>
    <col min="7" max="20" width="10.33203125" style="169" customWidth="1"/>
    <col min="21" max="21" width="10.33203125" style="274" customWidth="1"/>
    <col min="22" max="24" width="10.33203125" style="276" customWidth="1"/>
    <col min="25" max="25" width="10.88671875" style="276" bestFit="1" customWidth="1"/>
    <col min="26" max="28" width="10.33203125" style="276" customWidth="1"/>
    <col min="29" max="29" width="8.6640625" style="276" customWidth="1"/>
    <col min="30" max="31" width="9.88671875" style="276" bestFit="1" customWidth="1"/>
    <col min="32" max="39" width="9.88671875" style="276" customWidth="1"/>
    <col min="40" max="40" width="13" customWidth="1"/>
    <col min="41" max="41" width="14" bestFit="1" customWidth="1"/>
  </cols>
  <sheetData>
    <row r="1" spans="1:41" x14ac:dyDescent="0.3">
      <c r="A1" s="22" t="s">
        <v>191</v>
      </c>
      <c r="AN1" s="276"/>
      <c r="AO1" s="276"/>
    </row>
    <row r="2" spans="1:41" x14ac:dyDescent="0.3">
      <c r="A2" s="22"/>
    </row>
    <row r="3" spans="1:41" x14ac:dyDescent="0.3">
      <c r="A3" s="38" t="s">
        <v>59</v>
      </c>
    </row>
    <row r="4" spans="1:41" x14ac:dyDescent="0.3">
      <c r="A4" s="36" t="s">
        <v>234</v>
      </c>
    </row>
    <row r="5" spans="1:41" x14ac:dyDescent="0.3">
      <c r="A5" s="37" t="s">
        <v>201</v>
      </c>
    </row>
    <row r="6" spans="1:41" x14ac:dyDescent="0.3">
      <c r="A6" s="680" t="s">
        <v>26</v>
      </c>
      <c r="B6" s="682">
        <v>2019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4"/>
      <c r="N6" s="682">
        <v>2020</v>
      </c>
      <c r="O6" s="683"/>
      <c r="P6" s="683"/>
      <c r="Q6" s="683"/>
      <c r="R6" s="683"/>
      <c r="S6" s="683"/>
      <c r="T6" s="683"/>
      <c r="U6" s="683"/>
      <c r="V6" s="683"/>
      <c r="W6" s="683"/>
      <c r="X6" s="683"/>
      <c r="Y6" s="684"/>
      <c r="Z6" s="682">
        <v>2021</v>
      </c>
      <c r="AA6" s="683"/>
      <c r="AB6" s="683"/>
      <c r="AC6" s="683"/>
      <c r="AD6" s="683"/>
      <c r="AE6" s="683"/>
      <c r="AF6" s="683"/>
      <c r="AG6" s="683"/>
      <c r="AH6" s="683"/>
      <c r="AI6" s="683"/>
      <c r="AJ6" s="683"/>
      <c r="AK6" s="683"/>
      <c r="AL6" s="662">
        <v>2022</v>
      </c>
      <c r="AM6" s="663"/>
      <c r="AN6" s="664"/>
    </row>
    <row r="7" spans="1:41" ht="25.2" x14ac:dyDescent="0.3">
      <c r="A7" s="681"/>
      <c r="B7" s="409" t="s">
        <v>1</v>
      </c>
      <c r="C7" s="409" t="s">
        <v>2</v>
      </c>
      <c r="D7" s="409" t="s">
        <v>3</v>
      </c>
      <c r="E7" s="409" t="s">
        <v>4</v>
      </c>
      <c r="F7" s="241" t="s">
        <v>5</v>
      </c>
      <c r="G7" s="409" t="s">
        <v>6</v>
      </c>
      <c r="H7" s="409" t="s">
        <v>7</v>
      </c>
      <c r="I7" s="409" t="s">
        <v>8</v>
      </c>
      <c r="J7" s="409" t="s">
        <v>9</v>
      </c>
      <c r="K7" s="409" t="s">
        <v>10</v>
      </c>
      <c r="L7" s="409" t="s">
        <v>11</v>
      </c>
      <c r="M7" s="409" t="s">
        <v>12</v>
      </c>
      <c r="N7" s="409" t="s">
        <v>1</v>
      </c>
      <c r="O7" s="409" t="s">
        <v>2</v>
      </c>
      <c r="P7" s="409" t="s">
        <v>3</v>
      </c>
      <c r="Q7" s="409" t="s">
        <v>4</v>
      </c>
      <c r="R7" s="241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9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8" t="s">
        <v>6</v>
      </c>
      <c r="AF7" s="576" t="s">
        <v>7</v>
      </c>
      <c r="AG7" s="579" t="s">
        <v>8</v>
      </c>
      <c r="AH7" s="605" t="s">
        <v>264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51" t="s">
        <v>268</v>
      </c>
    </row>
    <row r="8" spans="1:41" x14ac:dyDescent="0.3">
      <c r="A8" s="119" t="s">
        <v>13</v>
      </c>
      <c r="B8" s="316">
        <f t="shared" ref="B8:M8" si="0">SUM(B9:B23)</f>
        <v>14552.328519999999</v>
      </c>
      <c r="C8" s="136">
        <f t="shared" si="0"/>
        <v>20902.08236</v>
      </c>
      <c r="D8" s="136">
        <f t="shared" si="0"/>
        <v>18881.871420000003</v>
      </c>
      <c r="E8" s="136">
        <f t="shared" si="0"/>
        <v>10339.525339999998</v>
      </c>
      <c r="F8" s="136">
        <f t="shared" si="0"/>
        <v>9501.44758</v>
      </c>
      <c r="G8" s="136">
        <f t="shared" si="0"/>
        <v>13311.803680000003</v>
      </c>
      <c r="H8" s="136">
        <f t="shared" si="0"/>
        <v>10940.069019999997</v>
      </c>
      <c r="I8" s="136">
        <f t="shared" si="0"/>
        <v>11480.5402333333</v>
      </c>
      <c r="J8" s="136">
        <f t="shared" si="0"/>
        <v>4780.4431599999998</v>
      </c>
      <c r="K8" s="136">
        <f t="shared" si="0"/>
        <v>11071.939199999999</v>
      </c>
      <c r="L8" s="136">
        <f t="shared" si="0"/>
        <v>11553.188319999999</v>
      </c>
      <c r="M8" s="474">
        <f t="shared" si="0"/>
        <v>9488.1547399999999</v>
      </c>
      <c r="N8" s="316">
        <f>SUM(N9:N23)</f>
        <v>10738.9107638429</v>
      </c>
      <c r="O8" s="136">
        <f t="shared" ref="O8:Y8" si="1">SUM(O9:O23)</f>
        <v>22071.925765296335</v>
      </c>
      <c r="P8" s="136">
        <f t="shared" si="1"/>
        <v>9531.4170994086217</v>
      </c>
      <c r="Q8" s="136">
        <f t="shared" si="1"/>
        <v>5067.932813589432</v>
      </c>
      <c r="R8" s="136">
        <f t="shared" si="1"/>
        <v>6187.0606261451612</v>
      </c>
      <c r="S8" s="136">
        <f t="shared" si="1"/>
        <v>9627.256795472751</v>
      </c>
      <c r="T8" s="136">
        <f t="shared" si="1"/>
        <v>9984.7464119581346</v>
      </c>
      <c r="U8" s="136">
        <f t="shared" si="1"/>
        <v>10764.77131</v>
      </c>
      <c r="V8" s="136">
        <f t="shared" si="1"/>
        <v>14203.563880000005</v>
      </c>
      <c r="W8" s="136">
        <f t="shared" si="1"/>
        <v>19610.601329999998</v>
      </c>
      <c r="X8" s="136">
        <f t="shared" si="1"/>
        <v>12544.406679608448</v>
      </c>
      <c r="Y8" s="474">
        <f t="shared" si="1"/>
        <v>16373.053995431377</v>
      </c>
      <c r="Z8" s="118">
        <f>SUM(Z9:Z23)</f>
        <v>13713.38</v>
      </c>
      <c r="AA8" s="25">
        <f t="shared" ref="AA8:AF8" si="2">SUM(AA9:AA23)</f>
        <v>25552.78</v>
      </c>
      <c r="AB8" s="25">
        <f t="shared" si="2"/>
        <v>17280.560000000001</v>
      </c>
      <c r="AC8" s="25">
        <f t="shared" si="2"/>
        <v>9462.130000000001</v>
      </c>
      <c r="AD8" s="25">
        <f t="shared" si="2"/>
        <v>12465.63</v>
      </c>
      <c r="AE8" s="25">
        <f t="shared" si="2"/>
        <v>6346.2199999999993</v>
      </c>
      <c r="AF8" s="25">
        <f t="shared" si="2"/>
        <v>6244.64</v>
      </c>
      <c r="AG8" s="25">
        <f t="shared" ref="AG8:AM8" si="3">SUM(AG9:AG23)</f>
        <v>8142.65</v>
      </c>
      <c r="AH8" s="25">
        <f t="shared" si="3"/>
        <v>4376.97</v>
      </c>
      <c r="AI8" s="25">
        <f t="shared" si="3"/>
        <v>9093.08</v>
      </c>
      <c r="AJ8" s="25">
        <f t="shared" si="3"/>
        <v>21520.820000000003</v>
      </c>
      <c r="AK8" s="25">
        <f t="shared" si="3"/>
        <v>15832.98</v>
      </c>
      <c r="AL8" s="118">
        <f t="shared" si="3"/>
        <v>21492.970000000005</v>
      </c>
      <c r="AM8" s="25">
        <f t="shared" si="3"/>
        <v>14511.199999999999</v>
      </c>
      <c r="AN8" s="319">
        <f t="shared" ref="AN8:AN23" si="4">+IFERROR((AL8/Z8-1),"-")</f>
        <v>0.56729923622039258</v>
      </c>
    </row>
    <row r="9" spans="1:41" x14ac:dyDescent="0.3">
      <c r="A9" s="69" t="s">
        <v>60</v>
      </c>
      <c r="B9" s="475">
        <v>3320.3049000000001</v>
      </c>
      <c r="C9" s="404">
        <v>1937.3595</v>
      </c>
      <c r="D9" s="404">
        <v>2097.23</v>
      </c>
      <c r="E9" s="404">
        <v>2163.0909999999999</v>
      </c>
      <c r="F9" s="404">
        <v>2071.8976999999995</v>
      </c>
      <c r="G9" s="404">
        <v>1703.3809999999999</v>
      </c>
      <c r="H9" s="404">
        <v>2353.8625000000002</v>
      </c>
      <c r="I9" s="404">
        <v>2273.7536</v>
      </c>
      <c r="J9" s="404">
        <v>2459.0452999999993</v>
      </c>
      <c r="K9" s="404">
        <v>1714.9145599999999</v>
      </c>
      <c r="L9" s="404">
        <v>1229.9839999999997</v>
      </c>
      <c r="M9" s="476">
        <v>1223.6820000000002</v>
      </c>
      <c r="N9" s="475">
        <v>1523.1929438428858</v>
      </c>
      <c r="O9" s="404">
        <v>1456.7834992963303</v>
      </c>
      <c r="P9" s="404">
        <v>1809.5198494086239</v>
      </c>
      <c r="Q9" s="404">
        <v>1347.9877135894324</v>
      </c>
      <c r="R9" s="404">
        <v>880.13862614515926</v>
      </c>
      <c r="S9" s="404">
        <v>2139.9561954727528</v>
      </c>
      <c r="T9" s="404">
        <v>2141.9012619581322</v>
      </c>
      <c r="U9" s="404">
        <v>3660.2624600000008</v>
      </c>
      <c r="V9" s="404">
        <v>2188.5603800000004</v>
      </c>
      <c r="W9" s="404">
        <v>2162.9379299999996</v>
      </c>
      <c r="X9" s="404">
        <v>1935.2000244284441</v>
      </c>
      <c r="Y9" s="476">
        <v>1587.489695431376</v>
      </c>
      <c r="Z9" s="81">
        <v>2311.2800000000002</v>
      </c>
      <c r="AA9" s="21">
        <v>2499.7800000000002</v>
      </c>
      <c r="AB9" s="21">
        <v>2562.61</v>
      </c>
      <c r="AC9" s="21">
        <v>2352.3000000000002</v>
      </c>
      <c r="AD9" s="21">
        <v>2448.4899999999998</v>
      </c>
      <c r="AE9" s="21">
        <v>2589.1999999999998</v>
      </c>
      <c r="AF9" s="21">
        <v>2559.94</v>
      </c>
      <c r="AG9" s="21">
        <v>3163.22</v>
      </c>
      <c r="AH9" s="21">
        <v>2523.96</v>
      </c>
      <c r="AI9" s="21">
        <v>1890.97</v>
      </c>
      <c r="AJ9" s="21">
        <v>1707.43</v>
      </c>
      <c r="AK9" s="21">
        <v>619.22</v>
      </c>
      <c r="AL9" s="81">
        <v>1559.07</v>
      </c>
      <c r="AM9" s="21">
        <v>2417.7399999999998</v>
      </c>
      <c r="AN9" s="395">
        <f t="shared" si="4"/>
        <v>-0.32545169776054839</v>
      </c>
    </row>
    <row r="10" spans="1:41" x14ac:dyDescent="0.3">
      <c r="A10" s="69" t="s">
        <v>61</v>
      </c>
      <c r="B10" s="475">
        <v>410.52</v>
      </c>
      <c r="C10" s="404">
        <v>276.9153</v>
      </c>
      <c r="D10" s="404">
        <v>214.12899999999999</v>
      </c>
      <c r="E10" s="404">
        <v>118.72550000000001</v>
      </c>
      <c r="F10" s="404">
        <v>238.3801</v>
      </c>
      <c r="G10" s="404">
        <v>118.69799999999999</v>
      </c>
      <c r="H10" s="404">
        <v>237.41399999999999</v>
      </c>
      <c r="I10" s="404">
        <v>177.16499999999999</v>
      </c>
      <c r="J10" s="404">
        <v>121.66200000000001</v>
      </c>
      <c r="K10" s="404">
        <v>60.168500000000002</v>
      </c>
      <c r="L10" s="404">
        <v>43.308999999999997</v>
      </c>
      <c r="M10" s="476">
        <v>21.619499999999999</v>
      </c>
      <c r="N10" s="475">
        <v>0</v>
      </c>
      <c r="O10" s="404">
        <v>18.222000000000001</v>
      </c>
      <c r="P10" s="404">
        <v>24.221</v>
      </c>
      <c r="Q10" s="404">
        <v>184.63499999999999</v>
      </c>
      <c r="R10" s="404">
        <v>81.978999999999999</v>
      </c>
      <c r="S10" s="404">
        <v>0</v>
      </c>
      <c r="T10" s="404">
        <v>162.226</v>
      </c>
      <c r="U10" s="404">
        <v>17.128499999999999</v>
      </c>
      <c r="V10" s="404">
        <v>128.42500000000001</v>
      </c>
      <c r="W10" s="404">
        <v>115.309</v>
      </c>
      <c r="X10" s="404">
        <v>0</v>
      </c>
      <c r="Y10" s="476">
        <v>78.760499999999993</v>
      </c>
      <c r="Z10" s="97">
        <v>161.76</v>
      </c>
      <c r="AA10" s="21">
        <v>269.51</v>
      </c>
      <c r="AB10" s="21">
        <v>107.08</v>
      </c>
      <c r="AC10" s="21">
        <v>152.37</v>
      </c>
      <c r="AD10" s="21">
        <v>98.08</v>
      </c>
      <c r="AE10" s="21">
        <v>64.459999999999994</v>
      </c>
      <c r="AF10" s="21">
        <v>108.66</v>
      </c>
      <c r="AG10" s="21">
        <v>131.47999999999999</v>
      </c>
      <c r="AH10" s="21">
        <v>22.73</v>
      </c>
      <c r="AI10" s="21">
        <v>0</v>
      </c>
      <c r="AJ10" s="21">
        <v>109.56</v>
      </c>
      <c r="AK10" s="21">
        <v>75.489999999999995</v>
      </c>
      <c r="AL10" s="81">
        <v>301.39999999999998</v>
      </c>
      <c r="AM10" s="21">
        <v>49.36</v>
      </c>
      <c r="AN10" s="395">
        <f t="shared" si="4"/>
        <v>0.8632542037586548</v>
      </c>
    </row>
    <row r="11" spans="1:41" s="298" customFormat="1" x14ac:dyDescent="0.3">
      <c r="A11" s="100" t="s">
        <v>254</v>
      </c>
      <c r="B11" s="477">
        <v>0.80500000000000005</v>
      </c>
      <c r="C11" s="478">
        <v>7.6850000000000005</v>
      </c>
      <c r="D11" s="478">
        <v>821.05399999999997</v>
      </c>
      <c r="E11" s="478">
        <v>818.20559999999989</v>
      </c>
      <c r="F11" s="478">
        <v>346.0856</v>
      </c>
      <c r="G11" s="478">
        <v>422.56119999999999</v>
      </c>
      <c r="H11" s="478">
        <v>184.73599999999999</v>
      </c>
      <c r="I11" s="478">
        <v>683.53620000000001</v>
      </c>
      <c r="J11" s="478">
        <v>0</v>
      </c>
      <c r="K11" s="478">
        <v>6.75</v>
      </c>
      <c r="L11" s="478">
        <v>846.96100000000001</v>
      </c>
      <c r="M11" s="479">
        <v>261.46100000000001</v>
      </c>
      <c r="N11" s="477">
        <v>180.20000000000002</v>
      </c>
      <c r="O11" s="478">
        <v>68.744500000000002</v>
      </c>
      <c r="P11" s="478">
        <v>668.60549999999989</v>
      </c>
      <c r="Q11" s="478">
        <v>386.572</v>
      </c>
      <c r="R11" s="478">
        <v>219.30099999999999</v>
      </c>
      <c r="S11" s="478">
        <v>6.5359999999999996</v>
      </c>
      <c r="T11" s="478">
        <v>10.506</v>
      </c>
      <c r="U11" s="478">
        <v>13.488</v>
      </c>
      <c r="V11" s="478">
        <v>90.244</v>
      </c>
      <c r="W11" s="478">
        <v>22.023</v>
      </c>
      <c r="X11" s="478">
        <v>5.657</v>
      </c>
      <c r="Y11" s="479">
        <v>92.632000000000005</v>
      </c>
      <c r="Z11" s="97">
        <v>91.79</v>
      </c>
      <c r="AA11" s="21">
        <v>434.34</v>
      </c>
      <c r="AB11" s="21">
        <v>1707.72</v>
      </c>
      <c r="AC11" s="21">
        <v>233.8</v>
      </c>
      <c r="AD11" s="21">
        <v>160.59</v>
      </c>
      <c r="AE11" s="21">
        <v>69.36</v>
      </c>
      <c r="AF11" s="21">
        <v>36.049999999999997</v>
      </c>
      <c r="AG11" s="21">
        <v>0</v>
      </c>
      <c r="AH11" s="21">
        <v>111.05</v>
      </c>
      <c r="AI11" s="21">
        <v>34.18</v>
      </c>
      <c r="AJ11" s="21">
        <v>130.30000000000001</v>
      </c>
      <c r="AK11" s="21">
        <v>97.65</v>
      </c>
      <c r="AL11" s="81">
        <v>180.34</v>
      </c>
      <c r="AM11" s="21">
        <v>386.28</v>
      </c>
      <c r="AN11" s="395">
        <f t="shared" si="4"/>
        <v>0.96470203725896053</v>
      </c>
    </row>
    <row r="12" spans="1:41" x14ac:dyDescent="0.3">
      <c r="A12" s="69" t="s">
        <v>62</v>
      </c>
      <c r="B12" s="475">
        <v>818.44799999999998</v>
      </c>
      <c r="C12" s="404">
        <v>2175.1620000000003</v>
      </c>
      <c r="D12" s="404">
        <v>2540.3553999999999</v>
      </c>
      <c r="E12" s="404">
        <v>335.58199999999999</v>
      </c>
      <c r="F12" s="404">
        <v>289.33</v>
      </c>
      <c r="G12" s="404">
        <v>787.00299999999993</v>
      </c>
      <c r="H12" s="404">
        <v>1315.248</v>
      </c>
      <c r="I12" s="404">
        <v>157.78620000000001</v>
      </c>
      <c r="J12" s="404">
        <v>5.4960000000000004</v>
      </c>
      <c r="K12" s="404">
        <v>2043.8700000000003</v>
      </c>
      <c r="L12" s="404">
        <v>10</v>
      </c>
      <c r="M12" s="476">
        <v>66.569999999999993</v>
      </c>
      <c r="N12" s="475">
        <v>985.69249999999988</v>
      </c>
      <c r="O12" s="404">
        <v>4050.9713999999999</v>
      </c>
      <c r="P12" s="404">
        <v>1208.5684999999999</v>
      </c>
      <c r="Q12" s="404">
        <v>0</v>
      </c>
      <c r="R12" s="404">
        <v>386.19400000000002</v>
      </c>
      <c r="S12" s="404">
        <v>707.77699999999993</v>
      </c>
      <c r="T12" s="404">
        <v>745.95800000000008</v>
      </c>
      <c r="U12" s="404">
        <v>205.75299999999999</v>
      </c>
      <c r="V12" s="404">
        <v>707.62699999999995</v>
      </c>
      <c r="W12" s="404">
        <v>1096.4940000000001</v>
      </c>
      <c r="X12" s="404">
        <v>652.92199999999991</v>
      </c>
      <c r="Y12" s="476">
        <v>65.481999999999999</v>
      </c>
      <c r="Z12" s="97">
        <v>0</v>
      </c>
      <c r="AA12" s="21">
        <v>4139.62</v>
      </c>
      <c r="AB12" s="21">
        <v>2355.35</v>
      </c>
      <c r="AC12" s="21">
        <v>556.25</v>
      </c>
      <c r="AD12" s="21">
        <v>643.67999999999995</v>
      </c>
      <c r="AE12" s="21">
        <v>85.04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81">
        <v>1957.94</v>
      </c>
      <c r="AM12" s="21">
        <v>921.03</v>
      </c>
      <c r="AN12" s="395" t="str">
        <f>+IFERROR((AL12/Z12-1),"-")</f>
        <v>-</v>
      </c>
    </row>
    <row r="13" spans="1:41" x14ac:dyDescent="0.3">
      <c r="A13" s="69" t="s">
        <v>63</v>
      </c>
      <c r="B13" s="475">
        <v>7036.978000000001</v>
      </c>
      <c r="C13" s="404">
        <v>11336.515899999999</v>
      </c>
      <c r="D13" s="404">
        <v>11375.46342</v>
      </c>
      <c r="E13" s="404">
        <v>5098.3624999999993</v>
      </c>
      <c r="F13" s="404">
        <v>4788.8937999999998</v>
      </c>
      <c r="G13" s="404">
        <v>8166.3741</v>
      </c>
      <c r="H13" s="404">
        <v>4438.2724600000001</v>
      </c>
      <c r="I13" s="404">
        <v>4117.6546000000008</v>
      </c>
      <c r="J13" s="404">
        <v>1378.6962999999998</v>
      </c>
      <c r="K13" s="404">
        <v>5021.8403399999997</v>
      </c>
      <c r="L13" s="404">
        <v>6051.6610000000001</v>
      </c>
      <c r="M13" s="476">
        <v>2320.8313999999996</v>
      </c>
      <c r="N13" s="475">
        <v>3011.1750000000006</v>
      </c>
      <c r="O13" s="404">
        <v>9021.0163000000011</v>
      </c>
      <c r="P13" s="404">
        <v>2403.4915000000001</v>
      </c>
      <c r="Q13" s="404">
        <v>1783.8517000000002</v>
      </c>
      <c r="R13" s="404">
        <v>3841.1555000000003</v>
      </c>
      <c r="S13" s="404">
        <v>5880.1105000000007</v>
      </c>
      <c r="T13" s="404">
        <v>5077.2945000000018</v>
      </c>
      <c r="U13" s="404">
        <v>5013.3863999999994</v>
      </c>
      <c r="V13" s="404">
        <v>8005.6554500000011</v>
      </c>
      <c r="W13" s="404">
        <v>11162.884799999993</v>
      </c>
      <c r="X13" s="404">
        <v>6991.9609000000037</v>
      </c>
      <c r="Y13" s="476">
        <v>7359.9452000000001</v>
      </c>
      <c r="Z13" s="81">
        <v>5356.98</v>
      </c>
      <c r="AA13" s="21">
        <v>10552.4</v>
      </c>
      <c r="AB13" s="21">
        <v>3956.9</v>
      </c>
      <c r="AC13" s="21">
        <v>2618.21</v>
      </c>
      <c r="AD13" s="21">
        <v>5143.4399999999996</v>
      </c>
      <c r="AE13" s="21">
        <v>920.25</v>
      </c>
      <c r="AF13" s="21">
        <v>1773.19</v>
      </c>
      <c r="AG13" s="21">
        <v>3493.47</v>
      </c>
      <c r="AH13" s="21">
        <v>997.98</v>
      </c>
      <c r="AI13" s="21">
        <v>5950.17</v>
      </c>
      <c r="AJ13" s="21">
        <v>14615.22</v>
      </c>
      <c r="AK13" s="21">
        <v>9267.92</v>
      </c>
      <c r="AL13" s="81">
        <v>5846.59</v>
      </c>
      <c r="AM13" s="21">
        <v>3050.75</v>
      </c>
      <c r="AN13" s="395">
        <f t="shared" si="4"/>
        <v>9.1396645124678599E-2</v>
      </c>
    </row>
    <row r="14" spans="1:41" x14ac:dyDescent="0.3">
      <c r="A14" s="69" t="s">
        <v>64</v>
      </c>
      <c r="B14" s="475">
        <v>0</v>
      </c>
      <c r="C14" s="404">
        <v>0</v>
      </c>
      <c r="D14" s="404">
        <v>460.74</v>
      </c>
      <c r="E14" s="404">
        <v>212.03399999999999</v>
      </c>
      <c r="F14" s="404">
        <v>486.14040000000006</v>
      </c>
      <c r="G14" s="404">
        <v>84.039999999999992</v>
      </c>
      <c r="H14" s="404">
        <v>0</v>
      </c>
      <c r="I14" s="404">
        <v>0</v>
      </c>
      <c r="J14" s="404">
        <v>0</v>
      </c>
      <c r="K14" s="404">
        <v>17.442</v>
      </c>
      <c r="L14" s="404">
        <v>0</v>
      </c>
      <c r="M14" s="476">
        <v>25.280999999999999</v>
      </c>
      <c r="N14" s="475">
        <v>0</v>
      </c>
      <c r="O14" s="404">
        <v>0</v>
      </c>
      <c r="P14" s="404">
        <v>22.827999999999999</v>
      </c>
      <c r="Q14" s="404">
        <v>0</v>
      </c>
      <c r="R14" s="404">
        <v>56.464999999999996</v>
      </c>
      <c r="S14" s="404">
        <v>0</v>
      </c>
      <c r="T14" s="404">
        <v>27.527000000000001</v>
      </c>
      <c r="U14" s="404">
        <v>174.13524999999998</v>
      </c>
      <c r="V14" s="404">
        <v>167.36664999999999</v>
      </c>
      <c r="W14" s="404">
        <v>0</v>
      </c>
      <c r="X14" s="404">
        <v>0</v>
      </c>
      <c r="Y14" s="476">
        <v>0</v>
      </c>
      <c r="Z14" s="97">
        <v>0</v>
      </c>
      <c r="AA14" s="21">
        <v>11.49</v>
      </c>
      <c r="AB14" s="26">
        <v>0</v>
      </c>
      <c r="AC14" s="21">
        <v>17.34</v>
      </c>
      <c r="AD14" s="21">
        <v>26.18</v>
      </c>
      <c r="AE14" s="21">
        <v>2.72</v>
      </c>
      <c r="AF14" s="21">
        <v>0.94</v>
      </c>
      <c r="AG14" s="21">
        <v>0</v>
      </c>
      <c r="AH14" s="21">
        <v>0</v>
      </c>
      <c r="AI14" s="21">
        <v>0</v>
      </c>
      <c r="AJ14" s="21">
        <v>2.58</v>
      </c>
      <c r="AK14" s="21">
        <v>0</v>
      </c>
      <c r="AL14" s="81">
        <v>0</v>
      </c>
      <c r="AM14" s="21">
        <v>0</v>
      </c>
      <c r="AN14" s="395" t="str">
        <f t="shared" si="4"/>
        <v>-</v>
      </c>
    </row>
    <row r="15" spans="1:41" x14ac:dyDescent="0.3">
      <c r="A15" s="69" t="s">
        <v>65</v>
      </c>
      <c r="B15" s="475">
        <v>0</v>
      </c>
      <c r="C15" s="404">
        <v>22.970860000000002</v>
      </c>
      <c r="D15" s="404">
        <v>0</v>
      </c>
      <c r="E15" s="404">
        <v>0</v>
      </c>
      <c r="F15" s="404">
        <v>0</v>
      </c>
      <c r="G15" s="404">
        <v>27.1128</v>
      </c>
      <c r="H15" s="404">
        <v>62.417639999999999</v>
      </c>
      <c r="I15" s="404">
        <v>21.982320000000001</v>
      </c>
      <c r="J15" s="404">
        <v>10.398</v>
      </c>
      <c r="K15" s="404">
        <v>10.51</v>
      </c>
      <c r="L15" s="404">
        <v>0</v>
      </c>
      <c r="M15" s="476">
        <v>58.265000000000001</v>
      </c>
      <c r="N15" s="475">
        <v>90.827560000000005</v>
      </c>
      <c r="O15" s="404">
        <v>42.722000000000001</v>
      </c>
      <c r="P15" s="404">
        <v>10.823</v>
      </c>
      <c r="Q15" s="404">
        <v>0</v>
      </c>
      <c r="R15" s="404">
        <v>3.5419999999999998</v>
      </c>
      <c r="S15" s="404">
        <v>0</v>
      </c>
      <c r="T15" s="404">
        <v>0</v>
      </c>
      <c r="U15" s="404">
        <v>24.053599999999999</v>
      </c>
      <c r="V15" s="404">
        <v>17.616</v>
      </c>
      <c r="W15" s="404">
        <v>35.164000000000001</v>
      </c>
      <c r="X15" s="404">
        <v>0</v>
      </c>
      <c r="Y15" s="476">
        <v>0</v>
      </c>
      <c r="Z15" s="97">
        <v>0</v>
      </c>
      <c r="AA15" s="21">
        <v>100.14</v>
      </c>
      <c r="AB15" s="21">
        <v>22.4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97">
        <v>0</v>
      </c>
      <c r="AM15" s="26">
        <v>0</v>
      </c>
      <c r="AN15" s="395" t="str">
        <f t="shared" si="4"/>
        <v>-</v>
      </c>
    </row>
    <row r="16" spans="1:41" x14ac:dyDescent="0.3">
      <c r="A16" s="69" t="s">
        <v>66</v>
      </c>
      <c r="B16" s="475">
        <v>8.7753599999999992</v>
      </c>
      <c r="C16" s="404">
        <v>36.823999999999998</v>
      </c>
      <c r="D16" s="404">
        <v>0</v>
      </c>
      <c r="E16" s="404">
        <v>14.734999999999999</v>
      </c>
      <c r="F16" s="404">
        <v>0</v>
      </c>
      <c r="G16" s="404">
        <v>0</v>
      </c>
      <c r="H16" s="404">
        <v>18.1645</v>
      </c>
      <c r="I16" s="404">
        <v>246.70247999999998</v>
      </c>
      <c r="J16" s="404">
        <v>30.1526</v>
      </c>
      <c r="K16" s="404">
        <v>6.46</v>
      </c>
      <c r="L16" s="404">
        <v>45.893000000000001</v>
      </c>
      <c r="M16" s="476">
        <v>215.65708000000001</v>
      </c>
      <c r="N16" s="475">
        <v>81.337500000000006</v>
      </c>
      <c r="O16" s="404">
        <v>78.213999999999999</v>
      </c>
      <c r="P16" s="404">
        <v>86.130499999999998</v>
      </c>
      <c r="Q16" s="404">
        <v>12.7866</v>
      </c>
      <c r="R16" s="404">
        <v>0</v>
      </c>
      <c r="S16" s="404">
        <v>16.510300000000001</v>
      </c>
      <c r="T16" s="404">
        <v>0</v>
      </c>
      <c r="U16" s="404">
        <v>0</v>
      </c>
      <c r="V16" s="404">
        <v>29.73</v>
      </c>
      <c r="W16" s="404">
        <v>212.22705000000002</v>
      </c>
      <c r="X16" s="404">
        <v>157.7355</v>
      </c>
      <c r="Y16" s="476">
        <v>1326.8957000000003</v>
      </c>
      <c r="Z16" s="97">
        <v>460.51</v>
      </c>
      <c r="AA16" s="21">
        <v>399.58</v>
      </c>
      <c r="AB16" s="21">
        <v>232.11</v>
      </c>
      <c r="AC16" s="21">
        <v>177.64</v>
      </c>
      <c r="AD16" s="21">
        <v>29.92</v>
      </c>
      <c r="AE16" s="26">
        <v>0</v>
      </c>
      <c r="AF16" s="26">
        <v>0</v>
      </c>
      <c r="AG16" s="26">
        <v>0</v>
      </c>
      <c r="AH16" s="26">
        <v>14.93</v>
      </c>
      <c r="AI16" s="26">
        <v>0</v>
      </c>
      <c r="AJ16" s="26">
        <v>121.44</v>
      </c>
      <c r="AK16" s="26">
        <v>121.15</v>
      </c>
      <c r="AL16" s="97">
        <v>34.86</v>
      </c>
      <c r="AM16" s="26">
        <v>159.07</v>
      </c>
      <c r="AN16" s="395">
        <f t="shared" si="4"/>
        <v>-0.92430131810384142</v>
      </c>
    </row>
    <row r="17" spans="1:42" x14ac:dyDescent="0.3">
      <c r="A17" s="69" t="s">
        <v>67</v>
      </c>
      <c r="B17" s="475">
        <v>0</v>
      </c>
      <c r="C17" s="404">
        <v>297.89600000000002</v>
      </c>
      <c r="D17" s="404">
        <v>0</v>
      </c>
      <c r="E17" s="404">
        <v>0</v>
      </c>
      <c r="F17" s="404">
        <v>0</v>
      </c>
      <c r="G17" s="404">
        <v>0</v>
      </c>
      <c r="H17" s="404">
        <v>0</v>
      </c>
      <c r="I17" s="404">
        <v>0</v>
      </c>
      <c r="J17" s="404">
        <v>0</v>
      </c>
      <c r="K17" s="404">
        <v>0</v>
      </c>
      <c r="L17" s="404">
        <v>0</v>
      </c>
      <c r="M17" s="476">
        <v>53.46</v>
      </c>
      <c r="N17" s="475">
        <v>0</v>
      </c>
      <c r="O17" s="404">
        <v>0</v>
      </c>
      <c r="P17" s="404">
        <v>0</v>
      </c>
      <c r="Q17" s="404">
        <v>0</v>
      </c>
      <c r="R17" s="404">
        <v>0</v>
      </c>
      <c r="S17" s="404">
        <v>0</v>
      </c>
      <c r="T17" s="404">
        <v>0</v>
      </c>
      <c r="U17" s="404">
        <v>10.464</v>
      </c>
      <c r="V17" s="404">
        <v>0</v>
      </c>
      <c r="W17" s="404">
        <v>0</v>
      </c>
      <c r="X17" s="404">
        <v>0</v>
      </c>
      <c r="Y17" s="476">
        <v>0</v>
      </c>
      <c r="Z17" s="97">
        <v>48</v>
      </c>
      <c r="AA17" s="26">
        <v>0</v>
      </c>
      <c r="AB17" s="26">
        <v>0</v>
      </c>
      <c r="AC17" s="26">
        <v>0</v>
      </c>
      <c r="AD17" s="21">
        <v>2.4700000000000002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97">
        <v>0</v>
      </c>
      <c r="AM17" s="26">
        <v>0</v>
      </c>
      <c r="AN17" s="395">
        <f t="shared" si="4"/>
        <v>-1</v>
      </c>
    </row>
    <row r="18" spans="1:42" x14ac:dyDescent="0.3">
      <c r="A18" s="69" t="s">
        <v>68</v>
      </c>
      <c r="B18" s="475">
        <v>2181.9613399999998</v>
      </c>
      <c r="C18" s="404">
        <v>2487.18084</v>
      </c>
      <c r="D18" s="404">
        <v>934.47000000000014</v>
      </c>
      <c r="E18" s="404">
        <v>306.48473999999999</v>
      </c>
      <c r="F18" s="404">
        <v>804.03297999999995</v>
      </c>
      <c r="G18" s="404">
        <v>845.61955999999998</v>
      </c>
      <c r="H18" s="404">
        <v>482.94471999999996</v>
      </c>
      <c r="I18" s="404">
        <v>1006.12118</v>
      </c>
      <c r="J18" s="404">
        <v>106.91848</v>
      </c>
      <c r="K18" s="404">
        <v>1397.3542</v>
      </c>
      <c r="L18" s="404">
        <v>1330.3529999999998</v>
      </c>
      <c r="M18" s="476">
        <v>1546.3048800000001</v>
      </c>
      <c r="N18" s="475">
        <v>2091.7187600000007</v>
      </c>
      <c r="O18" s="404">
        <v>5731.4614499999998</v>
      </c>
      <c r="P18" s="404">
        <v>1503.8363999999995</v>
      </c>
      <c r="Q18" s="404">
        <v>635.29729999999984</v>
      </c>
      <c r="R18" s="404">
        <v>28.897999999999996</v>
      </c>
      <c r="S18" s="404">
        <v>44.941499999999998</v>
      </c>
      <c r="T18" s="404">
        <v>437.69189999999998</v>
      </c>
      <c r="U18" s="404">
        <v>138.65745000000001</v>
      </c>
      <c r="V18" s="404">
        <v>1411.8226500000001</v>
      </c>
      <c r="W18" s="404">
        <v>1478.2473999999997</v>
      </c>
      <c r="X18" s="404">
        <v>260.47085518</v>
      </c>
      <c r="Y18" s="476">
        <v>1492.0736999999999</v>
      </c>
      <c r="Z18" s="81">
        <v>562.36</v>
      </c>
      <c r="AA18" s="21">
        <v>4397.8999999999996</v>
      </c>
      <c r="AB18" s="21">
        <v>1190.5999999999999</v>
      </c>
      <c r="AC18" s="21">
        <v>1478.59</v>
      </c>
      <c r="AD18" s="21">
        <v>668</v>
      </c>
      <c r="AE18" s="21">
        <v>215.42</v>
      </c>
      <c r="AF18" s="21">
        <v>118.93</v>
      </c>
      <c r="AG18" s="21">
        <v>5</v>
      </c>
      <c r="AH18" s="21">
        <v>59.54</v>
      </c>
      <c r="AI18" s="21">
        <v>158.94999999999999</v>
      </c>
      <c r="AJ18" s="21">
        <v>2579.2199999999998</v>
      </c>
      <c r="AK18" s="21">
        <v>2757.49</v>
      </c>
      <c r="AL18" s="81">
        <v>8600.7800000000007</v>
      </c>
      <c r="AM18" s="21">
        <v>3878.06</v>
      </c>
      <c r="AN18" s="395">
        <f t="shared" si="4"/>
        <v>14.294082082651682</v>
      </c>
    </row>
    <row r="19" spans="1:42" x14ac:dyDescent="0.3">
      <c r="A19" s="69" t="s">
        <v>69</v>
      </c>
      <c r="B19" s="475">
        <v>453.77391999999998</v>
      </c>
      <c r="C19" s="404">
        <v>2189.3019599999998</v>
      </c>
      <c r="D19" s="404">
        <v>193.81400000000002</v>
      </c>
      <c r="E19" s="404">
        <v>696.21399999999994</v>
      </c>
      <c r="F19" s="404">
        <v>72.953000000000003</v>
      </c>
      <c r="G19" s="404">
        <v>35.944400000000002</v>
      </c>
      <c r="H19" s="404">
        <v>344.92160000000001</v>
      </c>
      <c r="I19" s="404">
        <v>282.08749999999998</v>
      </c>
      <c r="J19" s="404">
        <v>236.37700000000001</v>
      </c>
      <c r="K19" s="404">
        <v>140.84099999999998</v>
      </c>
      <c r="L19" s="404">
        <v>145.99031999999997</v>
      </c>
      <c r="M19" s="476">
        <v>431.45339999999999</v>
      </c>
      <c r="N19" s="475">
        <v>652.63299999999992</v>
      </c>
      <c r="O19" s="404">
        <v>643.50741600000015</v>
      </c>
      <c r="P19" s="404">
        <v>154.64139999999998</v>
      </c>
      <c r="Q19" s="404">
        <v>0</v>
      </c>
      <c r="R19" s="404">
        <v>71.208500000000001</v>
      </c>
      <c r="S19" s="404">
        <v>60.8</v>
      </c>
      <c r="T19" s="404">
        <v>113.4522</v>
      </c>
      <c r="U19" s="404">
        <v>20.4192</v>
      </c>
      <c r="V19" s="404">
        <v>0</v>
      </c>
      <c r="W19" s="404">
        <v>18.405000000000001</v>
      </c>
      <c r="X19" s="404">
        <v>258.65200000000004</v>
      </c>
      <c r="Y19" s="476">
        <v>364.62</v>
      </c>
      <c r="Z19" s="81">
        <v>1346.87</v>
      </c>
      <c r="AA19" s="21">
        <v>656.17</v>
      </c>
      <c r="AB19" s="21">
        <v>1653.54</v>
      </c>
      <c r="AC19" s="21">
        <v>390.33</v>
      </c>
      <c r="AD19" s="21">
        <v>653.51</v>
      </c>
      <c r="AE19" s="21">
        <v>662.53</v>
      </c>
      <c r="AF19" s="21">
        <v>2.64</v>
      </c>
      <c r="AG19" s="21">
        <v>284.58</v>
      </c>
      <c r="AH19" s="21">
        <v>178.82</v>
      </c>
      <c r="AI19" s="21">
        <v>27.29</v>
      </c>
      <c r="AJ19" s="21">
        <v>274.08</v>
      </c>
      <c r="AK19" s="21">
        <v>1839.73</v>
      </c>
      <c r="AL19" s="81">
        <v>1438.04</v>
      </c>
      <c r="AM19" s="21">
        <v>1934.08</v>
      </c>
      <c r="AN19" s="395">
        <f t="shared" si="4"/>
        <v>6.7690274488257929E-2</v>
      </c>
    </row>
    <row r="20" spans="1:42" s="154" customFormat="1" x14ac:dyDescent="0.3">
      <c r="A20" s="138" t="s">
        <v>83</v>
      </c>
      <c r="B20" s="475">
        <v>22.237000000000002</v>
      </c>
      <c r="C20" s="404">
        <v>0</v>
      </c>
      <c r="D20" s="404">
        <v>0</v>
      </c>
      <c r="E20" s="404">
        <v>0</v>
      </c>
      <c r="F20" s="404">
        <v>92.304000000000002</v>
      </c>
      <c r="G20" s="404">
        <v>0</v>
      </c>
      <c r="H20" s="404">
        <v>80.015600000000006</v>
      </c>
      <c r="I20" s="404">
        <v>62.307500000000005</v>
      </c>
      <c r="J20" s="404">
        <v>0</v>
      </c>
      <c r="K20" s="404">
        <v>0</v>
      </c>
      <c r="L20" s="404">
        <v>131.12200000000001</v>
      </c>
      <c r="M20" s="476">
        <v>86.13600000000001</v>
      </c>
      <c r="N20" s="475">
        <v>153.43950000000001</v>
      </c>
      <c r="O20" s="404">
        <v>0</v>
      </c>
      <c r="P20" s="404">
        <v>0</v>
      </c>
      <c r="Q20" s="404">
        <v>13.144</v>
      </c>
      <c r="R20" s="404">
        <v>0</v>
      </c>
      <c r="S20" s="404">
        <v>0</v>
      </c>
      <c r="T20" s="404">
        <v>0</v>
      </c>
      <c r="U20" s="404">
        <v>0</v>
      </c>
      <c r="V20" s="404">
        <v>78.706000000000003</v>
      </c>
      <c r="W20" s="404">
        <v>740.21859999999992</v>
      </c>
      <c r="X20" s="404">
        <v>511.79860000000002</v>
      </c>
      <c r="Y20" s="476">
        <v>1174.366</v>
      </c>
      <c r="Z20" s="81">
        <v>730.11</v>
      </c>
      <c r="AA20" s="21">
        <v>616.26</v>
      </c>
      <c r="AB20" s="21">
        <v>769.92</v>
      </c>
      <c r="AC20" s="21">
        <v>10.72</v>
      </c>
      <c r="AD20" s="21">
        <v>240.65</v>
      </c>
      <c r="AE20" s="21">
        <v>34.79</v>
      </c>
      <c r="AF20" s="21">
        <v>0</v>
      </c>
      <c r="AG20" s="21">
        <v>0</v>
      </c>
      <c r="AH20" s="21">
        <v>0</v>
      </c>
      <c r="AI20" s="21">
        <v>135.26</v>
      </c>
      <c r="AJ20" s="21">
        <v>550.32000000000005</v>
      </c>
      <c r="AK20" s="21">
        <v>350.51</v>
      </c>
      <c r="AL20" s="81">
        <v>32.979999999999997</v>
      </c>
      <c r="AM20" s="21">
        <v>140.91999999999999</v>
      </c>
      <c r="AN20" s="395">
        <f t="shared" si="4"/>
        <v>-0.95482872443878319</v>
      </c>
      <c r="AO20" s="276"/>
      <c r="AP20" s="276"/>
    </row>
    <row r="21" spans="1:42" x14ac:dyDescent="0.3">
      <c r="A21" s="69" t="s">
        <v>70</v>
      </c>
      <c r="B21" s="475">
        <v>0</v>
      </c>
      <c r="C21" s="404">
        <v>0</v>
      </c>
      <c r="D21" s="404">
        <v>18.762</v>
      </c>
      <c r="E21" s="404">
        <v>43.29</v>
      </c>
      <c r="F21" s="404">
        <v>0</v>
      </c>
      <c r="G21" s="404">
        <v>14.298999999999999</v>
      </c>
      <c r="H21" s="404">
        <v>898.7</v>
      </c>
      <c r="I21" s="404">
        <v>519.71630888890002</v>
      </c>
      <c r="J21" s="404">
        <v>27.37238</v>
      </c>
      <c r="K21" s="404">
        <v>32.933</v>
      </c>
      <c r="L21" s="404">
        <v>790.95700000000011</v>
      </c>
      <c r="M21" s="476">
        <v>1899.3580000000002</v>
      </c>
      <c r="N21" s="475">
        <v>415.44450000000006</v>
      </c>
      <c r="O21" s="404">
        <v>25.778500000000001</v>
      </c>
      <c r="P21" s="404">
        <v>92.542000000000002</v>
      </c>
      <c r="Q21" s="404">
        <v>0</v>
      </c>
      <c r="R21" s="404">
        <v>41.841000000000001</v>
      </c>
      <c r="S21" s="404">
        <v>7.4530000000000003</v>
      </c>
      <c r="T21" s="404">
        <v>0</v>
      </c>
      <c r="U21" s="404">
        <v>83.384150000000005</v>
      </c>
      <c r="V21" s="404">
        <v>101.762</v>
      </c>
      <c r="W21" s="404">
        <v>1323.3844500000002</v>
      </c>
      <c r="X21" s="404">
        <v>837.2981000000002</v>
      </c>
      <c r="Y21" s="476">
        <v>1319.0674999999999</v>
      </c>
      <c r="Z21" s="97">
        <v>1928.66</v>
      </c>
      <c r="AA21" s="21">
        <v>766.91</v>
      </c>
      <c r="AB21" s="21">
        <v>1166.83</v>
      </c>
      <c r="AC21" s="21">
        <v>113.43</v>
      </c>
      <c r="AD21" s="21">
        <v>18.02</v>
      </c>
      <c r="AE21" s="21">
        <v>25.6</v>
      </c>
      <c r="AF21" s="21">
        <v>0</v>
      </c>
      <c r="AG21" s="21">
        <v>0</v>
      </c>
      <c r="AH21" s="21">
        <v>229.58</v>
      </c>
      <c r="AI21" s="21">
        <v>329.25</v>
      </c>
      <c r="AJ21" s="21">
        <v>495.22</v>
      </c>
      <c r="AK21" s="21">
        <v>249.75</v>
      </c>
      <c r="AL21" s="81">
        <v>1092.8800000000001</v>
      </c>
      <c r="AM21" s="21">
        <v>159.9</v>
      </c>
      <c r="AN21" s="395">
        <f t="shared" si="4"/>
        <v>-0.43334750552196855</v>
      </c>
    </row>
    <row r="22" spans="1:42" x14ac:dyDescent="0.3">
      <c r="A22" s="69" t="s">
        <v>218</v>
      </c>
      <c r="B22" s="475">
        <v>50.15</v>
      </c>
      <c r="C22" s="404">
        <v>22.5</v>
      </c>
      <c r="D22" s="404">
        <v>0</v>
      </c>
      <c r="E22" s="404">
        <v>0</v>
      </c>
      <c r="F22" s="404">
        <v>0</v>
      </c>
      <c r="G22" s="404">
        <v>0</v>
      </c>
      <c r="H22" s="404">
        <v>29.135000000000002</v>
      </c>
      <c r="I22" s="404">
        <v>23.957444444400004</v>
      </c>
      <c r="J22" s="404">
        <v>0</v>
      </c>
      <c r="K22" s="404">
        <v>6.8</v>
      </c>
      <c r="L22" s="404">
        <v>402.25700000000006</v>
      </c>
      <c r="M22" s="476">
        <v>486.7885</v>
      </c>
      <c r="N22" s="475">
        <v>211.28549999999998</v>
      </c>
      <c r="O22" s="404">
        <v>0.71</v>
      </c>
      <c r="P22" s="404">
        <v>0.94625000000000004</v>
      </c>
      <c r="Q22" s="404">
        <v>0</v>
      </c>
      <c r="R22" s="404">
        <v>0</v>
      </c>
      <c r="S22" s="404">
        <v>0</v>
      </c>
      <c r="T22" s="404">
        <v>0</v>
      </c>
      <c r="U22" s="404">
        <v>0</v>
      </c>
      <c r="V22" s="404">
        <v>22.002500000000001</v>
      </c>
      <c r="W22" s="404">
        <v>165.43230000000003</v>
      </c>
      <c r="X22" s="404">
        <v>51.067000000000007</v>
      </c>
      <c r="Y22" s="476">
        <v>320.69450000000001</v>
      </c>
      <c r="Z22" s="97">
        <v>20.13</v>
      </c>
      <c r="AA22" s="21">
        <v>16.559999999999999</v>
      </c>
      <c r="AB22" s="21">
        <v>114.91</v>
      </c>
      <c r="AC22" s="21">
        <v>126.3</v>
      </c>
      <c r="AD22" s="21">
        <v>48.33</v>
      </c>
      <c r="AE22" s="26">
        <v>0</v>
      </c>
      <c r="AF22" s="26">
        <v>0</v>
      </c>
      <c r="AG22" s="26">
        <v>1.84</v>
      </c>
      <c r="AH22" s="26">
        <v>3.56</v>
      </c>
      <c r="AI22" s="26">
        <v>44.91</v>
      </c>
      <c r="AJ22" s="26">
        <v>0</v>
      </c>
      <c r="AK22" s="26">
        <v>121.68</v>
      </c>
      <c r="AL22" s="97">
        <v>233.07</v>
      </c>
      <c r="AM22" s="26">
        <v>369.11</v>
      </c>
      <c r="AN22" s="395">
        <f t="shared" si="4"/>
        <v>10.578241430700448</v>
      </c>
    </row>
    <row r="23" spans="1:42" x14ac:dyDescent="0.3">
      <c r="A23" s="386" t="s">
        <v>72</v>
      </c>
      <c r="B23" s="471">
        <v>248.3750000000002</v>
      </c>
      <c r="C23" s="472">
        <v>111.77100000000064</v>
      </c>
      <c r="D23" s="472">
        <v>225.85360000000219</v>
      </c>
      <c r="E23" s="472">
        <v>532.80099999999766</v>
      </c>
      <c r="F23" s="472">
        <v>311.43000000000211</v>
      </c>
      <c r="G23" s="472">
        <v>1106.7706200000011</v>
      </c>
      <c r="H23" s="472">
        <v>494.23699999999519</v>
      </c>
      <c r="I23" s="472">
        <v>1907.7698999999986</v>
      </c>
      <c r="J23" s="472">
        <v>404.32510000000087</v>
      </c>
      <c r="K23" s="472">
        <v>612.05559999999969</v>
      </c>
      <c r="L23" s="472">
        <v>524.70100000000093</v>
      </c>
      <c r="M23" s="480">
        <v>791.28697999999963</v>
      </c>
      <c r="N23" s="471">
        <v>1341.9640000000127</v>
      </c>
      <c r="O23" s="472">
        <v>933.79470000000583</v>
      </c>
      <c r="P23" s="472">
        <v>1545.2631999999976</v>
      </c>
      <c r="Q23" s="472">
        <v>703.65849999999955</v>
      </c>
      <c r="R23" s="472">
        <v>576.33800000000065</v>
      </c>
      <c r="S23" s="472">
        <v>763.17229999999836</v>
      </c>
      <c r="T23" s="472">
        <v>1268.189550000001</v>
      </c>
      <c r="U23" s="472">
        <v>1403.6393000000007</v>
      </c>
      <c r="V23" s="472">
        <v>1254.0462500000031</v>
      </c>
      <c r="W23" s="472">
        <v>1077.8738000000012</v>
      </c>
      <c r="X23" s="472">
        <v>881.64470000000074</v>
      </c>
      <c r="Y23" s="480">
        <v>1191.0271999999986</v>
      </c>
      <c r="Z23" s="471">
        <v>694.93</v>
      </c>
      <c r="AA23" s="472">
        <v>692.12</v>
      </c>
      <c r="AB23" s="472">
        <v>1440.59</v>
      </c>
      <c r="AC23" s="472">
        <v>1234.8499999999999</v>
      </c>
      <c r="AD23" s="472">
        <v>2284.27</v>
      </c>
      <c r="AE23" s="472">
        <v>1676.85</v>
      </c>
      <c r="AF23" s="472">
        <v>1644.29</v>
      </c>
      <c r="AG23" s="472">
        <v>1063.06</v>
      </c>
      <c r="AH23" s="472">
        <v>234.82</v>
      </c>
      <c r="AI23" s="472">
        <v>522.1</v>
      </c>
      <c r="AJ23" s="472">
        <v>935.45</v>
      </c>
      <c r="AK23" s="472">
        <v>332.39</v>
      </c>
      <c r="AL23" s="471">
        <v>215.01999999999998</v>
      </c>
      <c r="AM23" s="472">
        <v>1044.8999999999999</v>
      </c>
      <c r="AN23" s="473">
        <f t="shared" si="4"/>
        <v>-0.69058754119119914</v>
      </c>
      <c r="AO23" s="16"/>
    </row>
    <row r="24" spans="1:42" x14ac:dyDescent="0.3">
      <c r="A24" s="1" t="s">
        <v>23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</row>
    <row r="25" spans="1:42" x14ac:dyDescent="0.3">
      <c r="A25" s="1" t="s">
        <v>24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AM25" s="123"/>
      <c r="AN25" s="276"/>
      <c r="AO25" s="276"/>
      <c r="AP25" s="276"/>
    </row>
    <row r="26" spans="1:42" x14ac:dyDescent="0.3">
      <c r="A26" s="2" t="s">
        <v>198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</row>
    <row r="27" spans="1:42" x14ac:dyDescent="0.3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</row>
    <row r="28" spans="1:42" x14ac:dyDescent="0.3"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</row>
    <row r="29" spans="1:42" x14ac:dyDescent="0.3"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</row>
    <row r="30" spans="1:42" x14ac:dyDescent="0.3"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</row>
    <row r="31" spans="1:42" x14ac:dyDescent="0.3"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</row>
    <row r="32" spans="1:42" x14ac:dyDescent="0.3"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</row>
    <row r="33" spans="2:21" x14ac:dyDescent="0.3"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</row>
    <row r="34" spans="2:21" x14ac:dyDescent="0.3"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</row>
    <row r="35" spans="2:21" x14ac:dyDescent="0.3"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</row>
    <row r="36" spans="2:21" x14ac:dyDescent="0.3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</row>
    <row r="37" spans="2:21" x14ac:dyDescent="0.3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</row>
    <row r="38" spans="2:21" x14ac:dyDescent="0.3"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</row>
    <row r="39" spans="2:21" x14ac:dyDescent="0.3">
      <c r="O39" s="276"/>
      <c r="P39" s="276"/>
    </row>
    <row r="40" spans="2:21" x14ac:dyDescent="0.3">
      <c r="O40" s="276"/>
      <c r="P40" s="276"/>
    </row>
    <row r="41" spans="2:21" x14ac:dyDescent="0.3">
      <c r="O41" s="276"/>
      <c r="P41" s="276"/>
    </row>
  </sheetData>
  <mergeCells count="5">
    <mergeCell ref="A6:A7"/>
    <mergeCell ref="B6:M6"/>
    <mergeCell ref="N6:Y6"/>
    <mergeCell ref="Z6:AK6"/>
    <mergeCell ref="AL6:AN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N37"/>
  <sheetViews>
    <sheetView showGridLines="0" zoomScale="70" zoomScaleNormal="70" zoomScaleSheetLayoutView="50" workbookViewId="0">
      <pane xSplit="1" ySplit="7" topLeftCell="AA8" activePane="bottomRight" state="frozen"/>
      <selection activeCell="AD14" sqref="AD14"/>
      <selection pane="topRight" activeCell="AD14" sqref="AD14"/>
      <selection pane="bottomLeft" activeCell="AD14" sqref="AD14"/>
      <selection pane="bottomRight" activeCell="AS35" sqref="AS35"/>
    </sheetView>
  </sheetViews>
  <sheetFormatPr baseColWidth="10" defaultRowHeight="14.4" x14ac:dyDescent="0.3"/>
  <cols>
    <col min="1" max="1" width="15.44140625" customWidth="1"/>
    <col min="2" max="2" width="10" style="169" bestFit="1" customWidth="1"/>
    <col min="3" max="3" width="10.6640625" style="169" bestFit="1" customWidth="1"/>
    <col min="4" max="4" width="10.33203125" style="169" bestFit="1" customWidth="1"/>
    <col min="5" max="6" width="10" style="169" bestFit="1" customWidth="1"/>
    <col min="7" max="10" width="10.33203125" style="169" bestFit="1" customWidth="1"/>
    <col min="11" max="13" width="10" style="169" bestFit="1" customWidth="1"/>
    <col min="14" max="14" width="10.33203125" style="169" bestFit="1" customWidth="1"/>
    <col min="15" max="15" width="10.5546875" style="169" bestFit="1" customWidth="1"/>
    <col min="16" max="16" width="11.33203125" style="169" bestFit="1" customWidth="1"/>
    <col min="17" max="18" width="10.33203125" style="169" bestFit="1" customWidth="1"/>
    <col min="19" max="19" width="11.33203125" style="169" bestFit="1" customWidth="1"/>
    <col min="20" max="20" width="10.6640625" style="169" bestFit="1" customWidth="1"/>
    <col min="21" max="21" width="11" style="274" bestFit="1" customWidth="1"/>
    <col min="22" max="22" width="11.6640625" bestFit="1" customWidth="1"/>
    <col min="23" max="23" width="10.6640625" style="276" bestFit="1" customWidth="1"/>
    <col min="24" max="24" width="9.88671875" style="276" bestFit="1" customWidth="1"/>
    <col min="25" max="25" width="10.5546875" style="276" bestFit="1" customWidth="1"/>
    <col min="26" max="26" width="10.5546875" style="276" customWidth="1"/>
    <col min="27" max="27" width="11.109375" style="276" customWidth="1"/>
    <col min="28" max="39" width="10.5546875" style="276" customWidth="1"/>
    <col min="40" max="40" width="12" bestFit="1" customWidth="1"/>
  </cols>
  <sheetData>
    <row r="1" spans="1:40" x14ac:dyDescent="0.3">
      <c r="A1" s="22" t="s">
        <v>191</v>
      </c>
    </row>
    <row r="3" spans="1:40" x14ac:dyDescent="0.3">
      <c r="A3" s="11" t="s">
        <v>73</v>
      </c>
    </row>
    <row r="4" spans="1:40" x14ac:dyDescent="0.3">
      <c r="A4" s="36" t="s">
        <v>235</v>
      </c>
    </row>
    <row r="5" spans="1:40" x14ac:dyDescent="0.3">
      <c r="A5" s="37" t="s">
        <v>201</v>
      </c>
    </row>
    <row r="6" spans="1:40" x14ac:dyDescent="0.3">
      <c r="A6" s="667" t="s">
        <v>26</v>
      </c>
      <c r="B6" s="675">
        <v>2019</v>
      </c>
      <c r="C6" s="676"/>
      <c r="D6" s="676"/>
      <c r="E6" s="676"/>
      <c r="F6" s="676"/>
      <c r="G6" s="676"/>
      <c r="H6" s="676"/>
      <c r="I6" s="676"/>
      <c r="J6" s="676"/>
      <c r="K6" s="676"/>
      <c r="L6" s="676"/>
      <c r="M6" s="676"/>
      <c r="N6" s="675">
        <v>2020</v>
      </c>
      <c r="O6" s="676"/>
      <c r="P6" s="676"/>
      <c r="Q6" s="676"/>
      <c r="R6" s="676"/>
      <c r="S6" s="676"/>
      <c r="T6" s="676"/>
      <c r="U6" s="676"/>
      <c r="V6" s="676"/>
      <c r="W6" s="676"/>
      <c r="X6" s="676"/>
      <c r="Y6" s="677"/>
      <c r="Z6" s="669">
        <v>2021</v>
      </c>
      <c r="AA6" s="670"/>
      <c r="AB6" s="670"/>
      <c r="AC6" s="670"/>
      <c r="AD6" s="670"/>
      <c r="AE6" s="670"/>
      <c r="AF6" s="670"/>
      <c r="AG6" s="670"/>
      <c r="AH6" s="670"/>
      <c r="AI6" s="670"/>
      <c r="AJ6" s="670"/>
      <c r="AK6" s="670"/>
      <c r="AL6" s="662">
        <v>2022</v>
      </c>
      <c r="AM6" s="663"/>
      <c r="AN6" s="664"/>
    </row>
    <row r="7" spans="1:40" ht="27.75" customHeight="1" x14ac:dyDescent="0.3">
      <c r="A7" s="668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81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82" t="s">
        <v>12</v>
      </c>
      <c r="Z7" s="296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8" t="s">
        <v>6</v>
      </c>
      <c r="AF7" s="576" t="s">
        <v>7</v>
      </c>
      <c r="AG7" s="598" t="s">
        <v>8</v>
      </c>
      <c r="AH7" s="605" t="s">
        <v>264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51" t="s">
        <v>268</v>
      </c>
    </row>
    <row r="8" spans="1:40" x14ac:dyDescent="0.3">
      <c r="A8" s="27" t="s">
        <v>13</v>
      </c>
      <c r="B8" s="322">
        <f t="shared" ref="B8:Y8" si="0">+SUM(B9:B32)</f>
        <v>91513.749304517798</v>
      </c>
      <c r="C8" s="323">
        <f t="shared" si="0"/>
        <v>118732.30602379628</v>
      </c>
      <c r="D8" s="323">
        <f t="shared" si="0"/>
        <v>97105.98755223515</v>
      </c>
      <c r="E8" s="323">
        <f t="shared" si="0"/>
        <v>51910.710418272043</v>
      </c>
      <c r="F8" s="323">
        <f t="shared" si="0"/>
        <v>50066.603736103876</v>
      </c>
      <c r="G8" s="323">
        <f t="shared" si="0"/>
        <v>73571.188136387063</v>
      </c>
      <c r="H8" s="323">
        <f t="shared" si="0"/>
        <v>75791.711877721813</v>
      </c>
      <c r="I8" s="323">
        <f t="shared" si="0"/>
        <v>62646.993186489417</v>
      </c>
      <c r="J8" s="323">
        <f t="shared" si="0"/>
        <v>48172.730082566777</v>
      </c>
      <c r="K8" s="323">
        <f t="shared" si="0"/>
        <v>54576.575450665187</v>
      </c>
      <c r="L8" s="323">
        <f t="shared" si="0"/>
        <v>37792.491803940895</v>
      </c>
      <c r="M8" s="323">
        <f t="shared" si="0"/>
        <v>32416.167938548464</v>
      </c>
      <c r="N8" s="322">
        <f t="shared" si="0"/>
        <v>58244.747129241463</v>
      </c>
      <c r="O8" s="323">
        <f t="shared" si="0"/>
        <v>81782.809390977171</v>
      </c>
      <c r="P8" s="323">
        <f t="shared" si="0"/>
        <v>24510.784335884957</v>
      </c>
      <c r="Q8" s="323">
        <f t="shared" si="0"/>
        <v>10312.934749667707</v>
      </c>
      <c r="R8" s="323">
        <f t="shared" si="0"/>
        <v>12654.07763009558</v>
      </c>
      <c r="S8" s="323">
        <f t="shared" si="0"/>
        <v>47758.328230647385</v>
      </c>
      <c r="T8" s="323">
        <f t="shared" si="0"/>
        <v>96557.852160145063</v>
      </c>
      <c r="U8" s="323">
        <f t="shared" si="0"/>
        <v>81172.322639388003</v>
      </c>
      <c r="V8" s="323">
        <f t="shared" si="0"/>
        <v>116549.47576991709</v>
      </c>
      <c r="W8" s="323">
        <f t="shared" si="0"/>
        <v>101772.96314505377</v>
      </c>
      <c r="X8" s="323">
        <f t="shared" si="0"/>
        <v>54489.073606766688</v>
      </c>
      <c r="Y8" s="483">
        <f t="shared" si="0"/>
        <v>63535.447676193005</v>
      </c>
      <c r="Z8" s="29">
        <f t="shared" ref="Z8:AM8" si="1">SUM(Z9:Z32)</f>
        <v>61646.759999999987</v>
      </c>
      <c r="AA8" s="25">
        <f t="shared" si="1"/>
        <v>127218.70000000001</v>
      </c>
      <c r="AB8" s="25">
        <f t="shared" si="1"/>
        <v>83055.5</v>
      </c>
      <c r="AC8" s="25">
        <f t="shared" si="1"/>
        <v>54433.350000000006</v>
      </c>
      <c r="AD8" s="25">
        <f t="shared" si="1"/>
        <v>70794.489999999991</v>
      </c>
      <c r="AE8" s="25">
        <f t="shared" si="1"/>
        <v>77804.189999999988</v>
      </c>
      <c r="AF8" s="25">
        <f t="shared" si="1"/>
        <v>61622.219999999994</v>
      </c>
      <c r="AG8" s="25">
        <f t="shared" si="1"/>
        <v>57767.169999999991</v>
      </c>
      <c r="AH8" s="25">
        <f t="shared" si="1"/>
        <v>30255.030000000002</v>
      </c>
      <c r="AI8" s="25">
        <f t="shared" si="1"/>
        <v>32717.68</v>
      </c>
      <c r="AJ8" s="25">
        <f t="shared" si="1"/>
        <v>36381.78</v>
      </c>
      <c r="AK8" s="25">
        <f t="shared" si="1"/>
        <v>47643.380000000005</v>
      </c>
      <c r="AL8" s="118">
        <f t="shared" si="1"/>
        <v>111649.54000000001</v>
      </c>
      <c r="AM8" s="25">
        <f t="shared" si="1"/>
        <v>47312.369999999995</v>
      </c>
      <c r="AN8" s="633">
        <f t="shared" ref="AN8:AN32" si="2">+IFERROR((AM8/AA8-1),"-")</f>
        <v>-0.62810207933267681</v>
      </c>
    </row>
    <row r="9" spans="1:40" x14ac:dyDescent="0.3">
      <c r="A9" s="34" t="s">
        <v>74</v>
      </c>
      <c r="B9" s="317">
        <v>1466.8469230727619</v>
      </c>
      <c r="C9" s="317">
        <v>1113.9904324089594</v>
      </c>
      <c r="D9" s="317">
        <v>1001.1600769239496</v>
      </c>
      <c r="E9" s="317">
        <v>1642.0353392284198</v>
      </c>
      <c r="F9" s="317">
        <v>987.94681077468886</v>
      </c>
      <c r="G9" s="317">
        <v>1016.4896300000001</v>
      </c>
      <c r="H9" s="317">
        <v>953.87271715977886</v>
      </c>
      <c r="I9" s="317">
        <v>1046.8249221282128</v>
      </c>
      <c r="J9" s="317">
        <v>880.74786999797993</v>
      </c>
      <c r="K9" s="317">
        <v>1262.2851046153844</v>
      </c>
      <c r="L9" s="317">
        <v>1144.6305618934912</v>
      </c>
      <c r="M9" s="317">
        <v>1190.6126015384614</v>
      </c>
      <c r="N9" s="484">
        <v>1251.9213538461536</v>
      </c>
      <c r="O9" s="404">
        <v>1608.888569076923</v>
      </c>
      <c r="P9" s="404">
        <v>896.51680553846211</v>
      </c>
      <c r="Q9" s="404">
        <v>1722.292837230769</v>
      </c>
      <c r="R9" s="404">
        <v>930.6977108626254</v>
      </c>
      <c r="S9" s="404">
        <v>1262.8751117057329</v>
      </c>
      <c r="T9" s="404">
        <v>852.15832807692334</v>
      </c>
      <c r="U9" s="404">
        <v>866.03124895104906</v>
      </c>
      <c r="V9" s="404">
        <v>472.77458769230782</v>
      </c>
      <c r="W9" s="404">
        <v>1027.5280121538462</v>
      </c>
      <c r="X9" s="404">
        <v>1146.2784538461533</v>
      </c>
      <c r="Y9" s="485">
        <v>1331.1169846153855</v>
      </c>
      <c r="Z9" s="490">
        <v>1566.91</v>
      </c>
      <c r="AA9" s="21">
        <v>1623.93</v>
      </c>
      <c r="AB9" s="21">
        <v>1599.47</v>
      </c>
      <c r="AC9" s="21">
        <v>2017.09</v>
      </c>
      <c r="AD9" s="21">
        <v>1809.96</v>
      </c>
      <c r="AE9" s="21">
        <v>1004.64</v>
      </c>
      <c r="AF9" s="21">
        <v>1505.21</v>
      </c>
      <c r="AG9" s="21">
        <v>1371.49</v>
      </c>
      <c r="AH9" s="21">
        <v>1162.6400000000001</v>
      </c>
      <c r="AI9" s="21">
        <v>1726.23</v>
      </c>
      <c r="AJ9" s="21">
        <v>1667.13</v>
      </c>
      <c r="AK9" s="21">
        <v>1839.61</v>
      </c>
      <c r="AL9" s="81">
        <v>1894.87</v>
      </c>
      <c r="AM9" s="21">
        <v>1911.94</v>
      </c>
      <c r="AN9" s="320">
        <f t="shared" si="2"/>
        <v>0.17735370366949321</v>
      </c>
    </row>
    <row r="10" spans="1:40" x14ac:dyDescent="0.3">
      <c r="A10" s="34" t="s">
        <v>214</v>
      </c>
      <c r="B10" s="317">
        <v>2508.534923073315</v>
      </c>
      <c r="C10" s="317">
        <v>2000.2815562130177</v>
      </c>
      <c r="D10" s="317">
        <v>1947.9342307688776</v>
      </c>
      <c r="E10" s="317">
        <v>1708.9054900713602</v>
      </c>
      <c r="F10" s="317">
        <v>2028.4448953879639</v>
      </c>
      <c r="G10" s="317">
        <v>1573.3205189940825</v>
      </c>
      <c r="H10" s="317">
        <v>2118.4193905326315</v>
      </c>
      <c r="I10" s="317">
        <v>1529.3784583442039</v>
      </c>
      <c r="J10" s="317">
        <v>2788.8552161582002</v>
      </c>
      <c r="K10" s="317">
        <v>1307.4583523076928</v>
      </c>
      <c r="L10" s="317">
        <v>1708.4111093491131</v>
      </c>
      <c r="M10" s="317">
        <v>1506.580090769231</v>
      </c>
      <c r="N10" s="484">
        <v>1686.2781284615385</v>
      </c>
      <c r="O10" s="404">
        <v>1529.9529000000009</v>
      </c>
      <c r="P10" s="404">
        <v>1100.71028623077</v>
      </c>
      <c r="Q10" s="404">
        <v>2003.8202815384634</v>
      </c>
      <c r="R10" s="404">
        <v>1601.6512940354287</v>
      </c>
      <c r="S10" s="404">
        <v>1240.1027920328138</v>
      </c>
      <c r="T10" s="404">
        <v>551.32702384615402</v>
      </c>
      <c r="U10" s="404">
        <v>1171.6843397692305</v>
      </c>
      <c r="V10" s="404">
        <v>657.5323507692309</v>
      </c>
      <c r="W10" s="404">
        <v>998.33174100000053</v>
      </c>
      <c r="X10" s="404">
        <v>1035.5298461538462</v>
      </c>
      <c r="Y10" s="485">
        <v>512.61438461538455</v>
      </c>
      <c r="Z10" s="490">
        <v>750.16</v>
      </c>
      <c r="AA10" s="21">
        <v>1054.3699999999999</v>
      </c>
      <c r="AB10" s="21">
        <v>1064.08</v>
      </c>
      <c r="AC10" s="21">
        <v>979.54</v>
      </c>
      <c r="AD10" s="21">
        <v>744.37</v>
      </c>
      <c r="AE10" s="21">
        <v>962.75</v>
      </c>
      <c r="AF10" s="21">
        <v>1096.08</v>
      </c>
      <c r="AG10" s="21">
        <v>987.45</v>
      </c>
      <c r="AH10" s="21">
        <v>757.2</v>
      </c>
      <c r="AI10" s="21">
        <v>830.65</v>
      </c>
      <c r="AJ10" s="21">
        <v>1339.18</v>
      </c>
      <c r="AK10" s="21">
        <v>1030.3</v>
      </c>
      <c r="AL10" s="81">
        <v>1411.68</v>
      </c>
      <c r="AM10" s="21">
        <v>1749.92</v>
      </c>
      <c r="AN10" s="320">
        <f t="shared" si="2"/>
        <v>0.65968303347022417</v>
      </c>
    </row>
    <row r="11" spans="1:40" x14ac:dyDescent="0.3">
      <c r="A11" s="34" t="s">
        <v>75</v>
      </c>
      <c r="B11" s="317">
        <v>139.76650000000001</v>
      </c>
      <c r="C11" s="317">
        <v>209.5325</v>
      </c>
      <c r="D11" s="317">
        <v>1354.6495500000001</v>
      </c>
      <c r="E11" s="317">
        <v>340.33634999999998</v>
      </c>
      <c r="F11" s="317">
        <v>405.1035</v>
      </c>
      <c r="G11" s="317">
        <v>43.811199999999999</v>
      </c>
      <c r="H11" s="317">
        <v>81.837699999999998</v>
      </c>
      <c r="I11" s="317">
        <v>47.413000000000004</v>
      </c>
      <c r="J11" s="317">
        <v>42.194000000000003</v>
      </c>
      <c r="K11" s="317">
        <v>46.874000000000002</v>
      </c>
      <c r="L11" s="317">
        <v>78.051050000000004</v>
      </c>
      <c r="M11" s="317">
        <v>46.52</v>
      </c>
      <c r="N11" s="484">
        <v>97.314999999999998</v>
      </c>
      <c r="O11" s="404">
        <v>28.436</v>
      </c>
      <c r="P11" s="404">
        <v>0</v>
      </c>
      <c r="Q11" s="404">
        <v>55.618000000000002</v>
      </c>
      <c r="R11" s="404">
        <v>1.0189999999999999</v>
      </c>
      <c r="S11" s="404">
        <v>458.09949999999998</v>
      </c>
      <c r="T11" s="404">
        <v>52.464550000000003</v>
      </c>
      <c r="U11" s="404">
        <v>86.066999999999993</v>
      </c>
      <c r="V11" s="404">
        <v>162.8994252</v>
      </c>
      <c r="W11" s="404">
        <v>255.88993509999997</v>
      </c>
      <c r="X11" s="404">
        <v>310.26626959999999</v>
      </c>
      <c r="Y11" s="485">
        <v>1268.7355611999999</v>
      </c>
      <c r="Z11" s="28">
        <v>1692.83</v>
      </c>
      <c r="AA11" s="21">
        <v>1554.93</v>
      </c>
      <c r="AB11" s="21">
        <v>392.51</v>
      </c>
      <c r="AC11" s="26">
        <v>0</v>
      </c>
      <c r="AD11" s="26">
        <v>0</v>
      </c>
      <c r="AE11" s="26">
        <v>0</v>
      </c>
      <c r="AF11" s="26">
        <v>59.87</v>
      </c>
      <c r="AG11" s="26">
        <v>52.26</v>
      </c>
      <c r="AH11" s="26">
        <v>8.93</v>
      </c>
      <c r="AI11" s="26">
        <v>708.15</v>
      </c>
      <c r="AJ11" s="26">
        <v>819.35</v>
      </c>
      <c r="AK11" s="26">
        <v>10.33</v>
      </c>
      <c r="AL11" s="81">
        <v>0</v>
      </c>
      <c r="AM11" s="26">
        <v>80.34</v>
      </c>
      <c r="AN11" s="320">
        <f t="shared" si="2"/>
        <v>-0.94833207925758711</v>
      </c>
    </row>
    <row r="12" spans="1:40" x14ac:dyDescent="0.3">
      <c r="A12" s="34" t="s">
        <v>60</v>
      </c>
      <c r="B12" s="317">
        <v>53328.51223719999</v>
      </c>
      <c r="C12" s="317">
        <v>53875.677353815081</v>
      </c>
      <c r="D12" s="317">
        <v>66718.707594800027</v>
      </c>
      <c r="E12" s="317">
        <v>35209.695269000003</v>
      </c>
      <c r="F12" s="317">
        <v>25383.348196153838</v>
      </c>
      <c r="G12" s="317">
        <v>25497.679340384613</v>
      </c>
      <c r="H12" s="317">
        <v>37345.284619230995</v>
      </c>
      <c r="I12" s="317">
        <v>26745.474484615381</v>
      </c>
      <c r="J12" s="317">
        <v>16875.953549999998</v>
      </c>
      <c r="K12" s="317">
        <v>14551.026009199997</v>
      </c>
      <c r="L12" s="317">
        <v>16769.459951692308</v>
      </c>
      <c r="M12" s="317">
        <v>12885.867453000004</v>
      </c>
      <c r="N12" s="484">
        <v>13231.790000249994</v>
      </c>
      <c r="O12" s="404">
        <v>7483.0066177036706</v>
      </c>
      <c r="P12" s="404">
        <v>6358.9840105913745</v>
      </c>
      <c r="Q12" s="404">
        <v>3371.2851902567213</v>
      </c>
      <c r="R12" s="404">
        <v>3732.6092638548412</v>
      </c>
      <c r="S12" s="404">
        <v>23977.431546834938</v>
      </c>
      <c r="T12" s="404">
        <v>67868.423887041849</v>
      </c>
      <c r="U12" s="404">
        <v>52954.123910999988</v>
      </c>
      <c r="V12" s="404">
        <v>76943.278066516199</v>
      </c>
      <c r="W12" s="404">
        <v>63298.228567186787</v>
      </c>
      <c r="X12" s="404">
        <v>37828.716665000007</v>
      </c>
      <c r="Y12" s="485">
        <v>43840.871343668616</v>
      </c>
      <c r="Z12" s="490">
        <v>38529.550000000003</v>
      </c>
      <c r="AA12" s="21">
        <v>46682.85</v>
      </c>
      <c r="AB12" s="21">
        <v>52609.88</v>
      </c>
      <c r="AC12" s="21">
        <v>38047.97</v>
      </c>
      <c r="AD12" s="21">
        <v>49903.63</v>
      </c>
      <c r="AE12" s="21">
        <v>55465.66</v>
      </c>
      <c r="AF12" s="21">
        <v>45675.28</v>
      </c>
      <c r="AG12" s="21">
        <v>43641.57</v>
      </c>
      <c r="AH12" s="21">
        <v>19050.84</v>
      </c>
      <c r="AI12" s="21">
        <v>16189.22</v>
      </c>
      <c r="AJ12" s="21">
        <v>16403.75</v>
      </c>
      <c r="AK12" s="21">
        <v>26966.52</v>
      </c>
      <c r="AL12" s="81">
        <v>36401.4</v>
      </c>
      <c r="AM12" s="21">
        <v>27147.16</v>
      </c>
      <c r="AN12" s="320">
        <f t="shared" si="2"/>
        <v>-0.41847680679307286</v>
      </c>
    </row>
    <row r="13" spans="1:40" x14ac:dyDescent="0.3">
      <c r="A13" s="34" t="s">
        <v>61</v>
      </c>
      <c r="B13" s="317">
        <v>1838.8325500000001</v>
      </c>
      <c r="C13" s="317">
        <v>901.48350000000005</v>
      </c>
      <c r="D13" s="317">
        <v>2158.8328000000001</v>
      </c>
      <c r="E13" s="317">
        <v>785.21810000000005</v>
      </c>
      <c r="F13" s="317">
        <v>257.81765000000001</v>
      </c>
      <c r="G13" s="317">
        <v>193.17190000000002</v>
      </c>
      <c r="H13" s="317">
        <v>896.65389999999991</v>
      </c>
      <c r="I13" s="317">
        <v>328.53539999999992</v>
      </c>
      <c r="J13" s="317">
        <v>278.6925</v>
      </c>
      <c r="K13" s="317">
        <v>315.24149999999997</v>
      </c>
      <c r="L13" s="317">
        <v>205.01200000000003</v>
      </c>
      <c r="M13" s="317">
        <v>47.525500000000001</v>
      </c>
      <c r="N13" s="484">
        <v>3524.263436157818</v>
      </c>
      <c r="O13" s="404">
        <v>3179.9259999999999</v>
      </c>
      <c r="P13" s="404">
        <v>1763.0236300000001</v>
      </c>
      <c r="Q13" s="404">
        <v>119.7964272</v>
      </c>
      <c r="R13" s="404">
        <v>233.7166656</v>
      </c>
      <c r="S13" s="404">
        <v>1128.4845</v>
      </c>
      <c r="T13" s="404">
        <v>2020.9312843999999</v>
      </c>
      <c r="U13" s="404">
        <v>7950.6353899999995</v>
      </c>
      <c r="V13" s="404">
        <v>8205.7457599999998</v>
      </c>
      <c r="W13" s="404">
        <v>11210.936859999998</v>
      </c>
      <c r="X13" s="404">
        <v>7483.2359799999995</v>
      </c>
      <c r="Y13" s="485">
        <v>3861.4343239999998</v>
      </c>
      <c r="Z13" s="490">
        <v>3582.24</v>
      </c>
      <c r="AA13" s="21">
        <v>3016.62</v>
      </c>
      <c r="AB13" s="21">
        <v>5289.86</v>
      </c>
      <c r="AC13" s="21">
        <v>2086.54</v>
      </c>
      <c r="AD13" s="21">
        <v>1581.48</v>
      </c>
      <c r="AE13" s="21">
        <v>3165.29</v>
      </c>
      <c r="AF13" s="21">
        <v>819.32</v>
      </c>
      <c r="AG13" s="21">
        <v>1080.99</v>
      </c>
      <c r="AH13" s="21">
        <v>1702.33</v>
      </c>
      <c r="AI13" s="21">
        <v>2374.9</v>
      </c>
      <c r="AJ13" s="21">
        <v>2760.2</v>
      </c>
      <c r="AK13" s="21">
        <v>1756.42</v>
      </c>
      <c r="AL13" s="81">
        <v>1247.6199999999999</v>
      </c>
      <c r="AM13" s="21">
        <v>1922.16</v>
      </c>
      <c r="AN13" s="320">
        <f t="shared" si="2"/>
        <v>-0.362810032420391</v>
      </c>
    </row>
    <row r="14" spans="1:40" x14ac:dyDescent="0.3">
      <c r="A14" s="34" t="s">
        <v>76</v>
      </c>
      <c r="B14" s="317">
        <v>0</v>
      </c>
      <c r="C14" s="317">
        <v>829.48149999999987</v>
      </c>
      <c r="D14" s="317">
        <v>1611.5235</v>
      </c>
      <c r="E14" s="317">
        <v>1979.7010149999999</v>
      </c>
      <c r="F14" s="317">
        <v>166.24599999999998</v>
      </c>
      <c r="G14" s="317">
        <v>265.38679999999999</v>
      </c>
      <c r="H14" s="317">
        <v>2204.4295499999998</v>
      </c>
      <c r="I14" s="317">
        <v>518.84325000000001</v>
      </c>
      <c r="J14" s="317">
        <v>7.31</v>
      </c>
      <c r="K14" s="317">
        <v>176.8886</v>
      </c>
      <c r="L14" s="317">
        <v>1314.36625</v>
      </c>
      <c r="M14" s="317">
        <v>304.36799999999999</v>
      </c>
      <c r="N14" s="484">
        <v>582.673</v>
      </c>
      <c r="O14" s="404">
        <v>67.900999999999996</v>
      </c>
      <c r="P14" s="404">
        <v>293.25400000000002</v>
      </c>
      <c r="Q14" s="404">
        <v>62.188000000000002</v>
      </c>
      <c r="R14" s="404">
        <v>0</v>
      </c>
      <c r="S14" s="404">
        <v>206.7185432</v>
      </c>
      <c r="T14" s="404">
        <v>1977.7173750000002</v>
      </c>
      <c r="U14" s="404">
        <v>2948.0995885000002</v>
      </c>
      <c r="V14" s="404">
        <v>4312.3874000000005</v>
      </c>
      <c r="W14" s="404">
        <v>2286.2248499999996</v>
      </c>
      <c r="X14" s="404">
        <v>777.67208000000005</v>
      </c>
      <c r="Y14" s="485">
        <v>1529.8264552999997</v>
      </c>
      <c r="Z14" s="490">
        <v>1138.04</v>
      </c>
      <c r="AA14" s="21">
        <v>802.31</v>
      </c>
      <c r="AB14" s="21">
        <v>1634.14</v>
      </c>
      <c r="AC14" s="21">
        <v>1374.83</v>
      </c>
      <c r="AD14" s="21">
        <v>946.29</v>
      </c>
      <c r="AE14" s="21">
        <v>1783.21</v>
      </c>
      <c r="AF14" s="21">
        <v>1744.3</v>
      </c>
      <c r="AG14" s="21">
        <v>1528.65</v>
      </c>
      <c r="AH14" s="21">
        <v>780.56</v>
      </c>
      <c r="AI14" s="21">
        <v>266.79000000000002</v>
      </c>
      <c r="AJ14" s="21">
        <v>11.39</v>
      </c>
      <c r="AK14" s="21">
        <v>593.26</v>
      </c>
      <c r="AL14" s="81">
        <v>1273.3</v>
      </c>
      <c r="AM14" s="21">
        <v>344.47</v>
      </c>
      <c r="AN14" s="320">
        <f t="shared" si="2"/>
        <v>-0.57065224165222905</v>
      </c>
    </row>
    <row r="15" spans="1:40" s="154" customFormat="1" x14ac:dyDescent="0.3">
      <c r="A15" s="34" t="s">
        <v>223</v>
      </c>
      <c r="B15" s="317">
        <v>1121.9739999999999</v>
      </c>
      <c r="C15" s="317">
        <v>1228.82</v>
      </c>
      <c r="D15" s="317">
        <v>1410.99</v>
      </c>
      <c r="E15" s="317">
        <v>606.28100000000006</v>
      </c>
      <c r="F15" s="317">
        <v>233.57999999999998</v>
      </c>
      <c r="G15" s="317">
        <v>185.637</v>
      </c>
      <c r="H15" s="317">
        <v>176.67</v>
      </c>
      <c r="I15" s="317">
        <v>208.57</v>
      </c>
      <c r="J15" s="317">
        <v>150.78</v>
      </c>
      <c r="K15" s="317">
        <v>209.51400000000001</v>
      </c>
      <c r="L15" s="317">
        <v>500.06249999999994</v>
      </c>
      <c r="M15" s="317">
        <v>133.80549999999999</v>
      </c>
      <c r="N15" s="484">
        <v>182.78</v>
      </c>
      <c r="O15" s="404">
        <v>192.37099999999998</v>
      </c>
      <c r="P15" s="404">
        <v>110.712</v>
      </c>
      <c r="Q15" s="404">
        <v>10.313000000000001</v>
      </c>
      <c r="R15" s="404">
        <v>129.66499999999999</v>
      </c>
      <c r="S15" s="404">
        <v>58.000999999999998</v>
      </c>
      <c r="T15" s="404">
        <v>59.927</v>
      </c>
      <c r="U15" s="404">
        <v>162.51499999999999</v>
      </c>
      <c r="V15" s="404">
        <v>1263.374</v>
      </c>
      <c r="W15" s="404">
        <v>1144.0385000000003</v>
      </c>
      <c r="X15" s="404">
        <v>548.43099999999993</v>
      </c>
      <c r="Y15" s="485">
        <v>535.63499999999999</v>
      </c>
      <c r="Z15" s="490">
        <v>743.23</v>
      </c>
      <c r="AA15" s="21">
        <v>2083.0500000000002</v>
      </c>
      <c r="AB15" s="21">
        <v>1067.81</v>
      </c>
      <c r="AC15" s="21">
        <v>565.11</v>
      </c>
      <c r="AD15" s="21">
        <v>375.48</v>
      </c>
      <c r="AE15" s="21">
        <v>450.43</v>
      </c>
      <c r="AF15" s="21">
        <v>822.31</v>
      </c>
      <c r="AG15" s="21">
        <v>1044.54</v>
      </c>
      <c r="AH15" s="21">
        <v>560.12</v>
      </c>
      <c r="AI15" s="21">
        <v>274.16000000000003</v>
      </c>
      <c r="AJ15" s="21">
        <v>224.48</v>
      </c>
      <c r="AK15" s="21">
        <v>278.41000000000003</v>
      </c>
      <c r="AL15" s="81">
        <v>279.54000000000002</v>
      </c>
      <c r="AM15" s="21">
        <v>245.46</v>
      </c>
      <c r="AN15" s="320">
        <f t="shared" si="2"/>
        <v>-0.8821631741916901</v>
      </c>
    </row>
    <row r="16" spans="1:40" s="154" customFormat="1" x14ac:dyDescent="0.3">
      <c r="A16" s="34" t="s">
        <v>62</v>
      </c>
      <c r="B16" s="317">
        <v>3261.6659999999997</v>
      </c>
      <c r="C16" s="317">
        <v>9007.14</v>
      </c>
      <c r="D16" s="317">
        <v>3006.54</v>
      </c>
      <c r="E16" s="317">
        <v>0</v>
      </c>
      <c r="F16" s="317">
        <v>382.971</v>
      </c>
      <c r="G16" s="317">
        <v>456.95400000000001</v>
      </c>
      <c r="H16" s="317">
        <v>839.02500000000009</v>
      </c>
      <c r="I16" s="317">
        <v>479.51499999999999</v>
      </c>
      <c r="J16" s="317">
        <v>0</v>
      </c>
      <c r="K16" s="317">
        <v>1150.047</v>
      </c>
      <c r="L16" s="317">
        <v>0</v>
      </c>
      <c r="M16" s="317">
        <v>0</v>
      </c>
      <c r="N16" s="484">
        <v>6176.7420000000002</v>
      </c>
      <c r="O16" s="404">
        <v>15405.553</v>
      </c>
      <c r="P16" s="404">
        <v>1195.5420000000004</v>
      </c>
      <c r="Q16" s="404">
        <v>0</v>
      </c>
      <c r="R16" s="404">
        <v>0</v>
      </c>
      <c r="S16" s="404">
        <v>0</v>
      </c>
      <c r="T16" s="404">
        <v>0</v>
      </c>
      <c r="U16" s="404">
        <v>0</v>
      </c>
      <c r="V16" s="404">
        <v>2609.1229999999996</v>
      </c>
      <c r="W16" s="404">
        <v>4338.5360000000001</v>
      </c>
      <c r="X16" s="404">
        <v>0</v>
      </c>
      <c r="Y16" s="485">
        <v>45.415199999999999</v>
      </c>
      <c r="Z16" s="28">
        <v>0</v>
      </c>
      <c r="AA16" s="21">
        <v>15179.7</v>
      </c>
      <c r="AB16" s="21">
        <v>5949.32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81">
        <v>13143.96</v>
      </c>
      <c r="AM16" s="26">
        <v>918.09</v>
      </c>
      <c r="AN16" s="320">
        <f t="shared" si="2"/>
        <v>-0.93951856756062369</v>
      </c>
    </row>
    <row r="17" spans="1:40" s="154" customFormat="1" x14ac:dyDescent="0.3">
      <c r="A17" s="34" t="s">
        <v>63</v>
      </c>
      <c r="B17" s="317">
        <v>605.05050000000006</v>
      </c>
      <c r="C17" s="317">
        <v>819.46216140000001</v>
      </c>
      <c r="D17" s="317">
        <v>785.12657224999998</v>
      </c>
      <c r="E17" s="317">
        <v>934.06252620000009</v>
      </c>
      <c r="F17" s="317">
        <v>4828.3648499999999</v>
      </c>
      <c r="G17" s="317">
        <v>22194.191650000001</v>
      </c>
      <c r="H17" s="317">
        <v>10776.90185</v>
      </c>
      <c r="I17" s="317">
        <v>10996.009699999999</v>
      </c>
      <c r="J17" s="317">
        <v>6234.912875</v>
      </c>
      <c r="K17" s="317">
        <v>7347.7900560999988</v>
      </c>
      <c r="L17" s="317">
        <v>2477.6576534999999</v>
      </c>
      <c r="M17" s="317">
        <v>2971.643</v>
      </c>
      <c r="N17" s="484">
        <v>1066.0296122000002</v>
      </c>
      <c r="O17" s="404">
        <v>2033.6697104500001</v>
      </c>
      <c r="P17" s="404">
        <v>827.01746209999988</v>
      </c>
      <c r="Q17" s="404">
        <v>55.07289999999999</v>
      </c>
      <c r="R17" s="404">
        <v>892.00305000000003</v>
      </c>
      <c r="S17" s="404">
        <v>5984.6530899999989</v>
      </c>
      <c r="T17" s="404">
        <v>6134.1550749999997</v>
      </c>
      <c r="U17" s="404">
        <v>2967.6478749999997</v>
      </c>
      <c r="V17" s="404">
        <v>1407.1681249999999</v>
      </c>
      <c r="W17" s="404">
        <v>1890.7501750000001</v>
      </c>
      <c r="X17" s="404">
        <v>764.77496999999994</v>
      </c>
      <c r="Y17" s="485">
        <v>807.05126499999994</v>
      </c>
      <c r="Z17" s="490">
        <v>1324.04</v>
      </c>
      <c r="AA17" s="21">
        <v>1999.4</v>
      </c>
      <c r="AB17" s="21">
        <v>2542.58</v>
      </c>
      <c r="AC17" s="21">
        <v>3279</v>
      </c>
      <c r="AD17" s="21">
        <v>5821.74</v>
      </c>
      <c r="AE17" s="21">
        <v>3028.23</v>
      </c>
      <c r="AF17" s="21">
        <v>743.59</v>
      </c>
      <c r="AG17" s="21">
        <v>694.21</v>
      </c>
      <c r="AH17" s="21">
        <v>928.15</v>
      </c>
      <c r="AI17" s="21">
        <v>626.98</v>
      </c>
      <c r="AJ17" s="21">
        <v>3465.07</v>
      </c>
      <c r="AK17" s="21">
        <v>2724.58</v>
      </c>
      <c r="AL17" s="81">
        <v>1619.45</v>
      </c>
      <c r="AM17" s="21">
        <v>1631.32</v>
      </c>
      <c r="AN17" s="320">
        <f t="shared" si="2"/>
        <v>-0.18409522856857063</v>
      </c>
    </row>
    <row r="18" spans="1:40" s="154" customFormat="1" x14ac:dyDescent="0.3">
      <c r="A18" s="34" t="s">
        <v>64</v>
      </c>
      <c r="B18" s="317">
        <v>0</v>
      </c>
      <c r="C18" s="317">
        <v>0</v>
      </c>
      <c r="D18" s="317">
        <v>1771.8899999999999</v>
      </c>
      <c r="E18" s="317">
        <v>2.8264999999999998</v>
      </c>
      <c r="F18" s="317">
        <v>2074.3696</v>
      </c>
      <c r="G18" s="317">
        <v>5195.487000000001</v>
      </c>
      <c r="H18" s="317">
        <v>1063.8787</v>
      </c>
      <c r="I18" s="317">
        <v>1547.7344999999998</v>
      </c>
      <c r="J18" s="317">
        <v>491.23099999999999</v>
      </c>
      <c r="K18" s="317">
        <v>297.35899999999998</v>
      </c>
      <c r="L18" s="317">
        <v>14.2765</v>
      </c>
      <c r="M18" s="317">
        <v>147.63150000000002</v>
      </c>
      <c r="N18" s="484">
        <v>731.70729039215735</v>
      </c>
      <c r="O18" s="404">
        <v>207.09367470588231</v>
      </c>
      <c r="P18" s="404">
        <v>231.74376882352939</v>
      </c>
      <c r="Q18" s="404">
        <v>115.5693605882353</v>
      </c>
      <c r="R18" s="404">
        <v>27.335364705882402</v>
      </c>
      <c r="S18" s="404">
        <v>401.282507764706</v>
      </c>
      <c r="T18" s="404">
        <v>1284.815591069281</v>
      </c>
      <c r="U18" s="404">
        <v>427.45699999999999</v>
      </c>
      <c r="V18" s="404">
        <v>394.99713677385671</v>
      </c>
      <c r="W18" s="404">
        <v>493.18060296993451</v>
      </c>
      <c r="X18" s="404">
        <v>433.60549596862779</v>
      </c>
      <c r="Y18" s="485">
        <v>593.47253337209429</v>
      </c>
      <c r="Z18" s="28">
        <v>250.27</v>
      </c>
      <c r="AA18" s="21">
        <v>150.61000000000001</v>
      </c>
      <c r="AB18" s="21">
        <v>268.55</v>
      </c>
      <c r="AC18" s="21">
        <v>341.78</v>
      </c>
      <c r="AD18" s="21">
        <v>334.08</v>
      </c>
      <c r="AE18" s="21">
        <v>369.05</v>
      </c>
      <c r="AF18" s="21">
        <v>66.37</v>
      </c>
      <c r="AG18" s="21">
        <v>43.79</v>
      </c>
      <c r="AH18" s="21">
        <v>87.06</v>
      </c>
      <c r="AI18" s="21">
        <v>125.55</v>
      </c>
      <c r="AJ18" s="21">
        <v>122.63</v>
      </c>
      <c r="AK18" s="21">
        <v>102.43</v>
      </c>
      <c r="AL18" s="81">
        <v>121.27</v>
      </c>
      <c r="AM18" s="21">
        <v>466.85</v>
      </c>
      <c r="AN18" s="320">
        <f t="shared" si="2"/>
        <v>2.0997277737202045</v>
      </c>
    </row>
    <row r="19" spans="1:40" s="154" customFormat="1" x14ac:dyDescent="0.3">
      <c r="A19" s="34" t="s">
        <v>77</v>
      </c>
      <c r="B19" s="317">
        <v>0</v>
      </c>
      <c r="C19" s="317">
        <v>0</v>
      </c>
      <c r="D19" s="317">
        <v>0</v>
      </c>
      <c r="E19" s="317">
        <v>0</v>
      </c>
      <c r="F19" s="317">
        <v>0</v>
      </c>
      <c r="G19" s="317">
        <v>0</v>
      </c>
      <c r="H19" s="317">
        <v>103.021</v>
      </c>
      <c r="I19" s="317">
        <v>0</v>
      </c>
      <c r="J19" s="317">
        <v>0</v>
      </c>
      <c r="K19" s="317">
        <v>0</v>
      </c>
      <c r="L19" s="317">
        <v>5.03</v>
      </c>
      <c r="M19" s="317">
        <v>0</v>
      </c>
      <c r="N19" s="484">
        <v>582.47351222222198</v>
      </c>
      <c r="O19" s="404">
        <v>596.15998999999999</v>
      </c>
      <c r="P19" s="404">
        <v>441.92757999999998</v>
      </c>
      <c r="Q19" s="404">
        <v>326.55700000000002</v>
      </c>
      <c r="R19" s="404">
        <v>462.98611</v>
      </c>
      <c r="S19" s="404">
        <v>280.20555333333363</v>
      </c>
      <c r="T19" s="404">
        <v>207.71310999999997</v>
      </c>
      <c r="U19" s="404">
        <v>294.07400000000001</v>
      </c>
      <c r="V19" s="404">
        <v>461.12288888888867</v>
      </c>
      <c r="W19" s="404">
        <v>660.06666666666638</v>
      </c>
      <c r="X19" s="404">
        <v>766.56620711990706</v>
      </c>
      <c r="Y19" s="485">
        <v>561.85800279000875</v>
      </c>
      <c r="Z19" s="28">
        <v>0</v>
      </c>
      <c r="AA19" s="26">
        <v>0</v>
      </c>
      <c r="AB19" s="26">
        <v>0</v>
      </c>
      <c r="AC19" s="26">
        <v>0</v>
      </c>
      <c r="AD19" s="21">
        <v>13.76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45.5</v>
      </c>
      <c r="AL19" s="81">
        <v>0</v>
      </c>
      <c r="AM19" s="26">
        <v>17.59</v>
      </c>
      <c r="AN19" s="320" t="str">
        <f t="shared" si="2"/>
        <v>-</v>
      </c>
    </row>
    <row r="20" spans="1:40" s="154" customFormat="1" x14ac:dyDescent="0.3">
      <c r="A20" s="34" t="s">
        <v>78</v>
      </c>
      <c r="B20" s="317">
        <v>0</v>
      </c>
      <c r="C20" s="317">
        <v>0</v>
      </c>
      <c r="D20" s="317">
        <v>0</v>
      </c>
      <c r="E20" s="317">
        <v>97.713999999999999</v>
      </c>
      <c r="F20" s="317">
        <v>207.63499999999999</v>
      </c>
      <c r="G20" s="317">
        <v>0</v>
      </c>
      <c r="H20" s="317">
        <v>43.148600000000002</v>
      </c>
      <c r="I20" s="317">
        <v>2.4990000000000001</v>
      </c>
      <c r="J20" s="317">
        <v>0</v>
      </c>
      <c r="K20" s="317">
        <v>0</v>
      </c>
      <c r="L20" s="317">
        <v>0</v>
      </c>
      <c r="M20" s="317">
        <v>0</v>
      </c>
      <c r="N20" s="484">
        <v>0</v>
      </c>
      <c r="O20" s="404">
        <v>0</v>
      </c>
      <c r="P20" s="404">
        <v>0</v>
      </c>
      <c r="Q20" s="404">
        <v>0</v>
      </c>
      <c r="R20" s="404">
        <v>0</v>
      </c>
      <c r="S20" s="404">
        <v>0</v>
      </c>
      <c r="T20" s="404">
        <v>0</v>
      </c>
      <c r="U20" s="404">
        <v>0</v>
      </c>
      <c r="V20" s="404">
        <v>0</v>
      </c>
      <c r="W20" s="404">
        <v>11.2279</v>
      </c>
      <c r="X20" s="404">
        <v>0</v>
      </c>
      <c r="Y20" s="485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7.62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81">
        <v>5.74</v>
      </c>
      <c r="AM20" s="26">
        <v>42.96</v>
      </c>
      <c r="AN20" s="320" t="str">
        <f t="shared" si="2"/>
        <v>-</v>
      </c>
    </row>
    <row r="21" spans="1:40" s="154" customFormat="1" x14ac:dyDescent="0.3">
      <c r="A21" s="34" t="s">
        <v>79</v>
      </c>
      <c r="B21" s="326">
        <v>0</v>
      </c>
      <c r="C21" s="318">
        <v>0</v>
      </c>
      <c r="D21" s="318">
        <v>0</v>
      </c>
      <c r="E21" s="318">
        <v>0</v>
      </c>
      <c r="F21" s="318">
        <v>0</v>
      </c>
      <c r="G21" s="318">
        <v>0</v>
      </c>
      <c r="H21" s="318">
        <v>0</v>
      </c>
      <c r="I21" s="318">
        <v>0</v>
      </c>
      <c r="J21" s="318">
        <v>0</v>
      </c>
      <c r="K21" s="318">
        <v>0</v>
      </c>
      <c r="L21" s="318">
        <v>0</v>
      </c>
      <c r="M21" s="318">
        <v>0</v>
      </c>
      <c r="N21" s="326"/>
      <c r="O21" s="318">
        <v>124.64</v>
      </c>
      <c r="P21" s="318">
        <v>96.427599999999998</v>
      </c>
      <c r="Q21" s="318"/>
      <c r="R21" s="318">
        <v>37.433</v>
      </c>
      <c r="S21" s="318">
        <v>0</v>
      </c>
      <c r="T21" s="318">
        <v>0</v>
      </c>
      <c r="U21" s="318">
        <v>0</v>
      </c>
      <c r="V21" s="318">
        <v>0</v>
      </c>
      <c r="W21" s="318">
        <v>138.2835</v>
      </c>
      <c r="X21" s="318">
        <v>0</v>
      </c>
      <c r="Y21" s="486">
        <v>381.54399999999998</v>
      </c>
      <c r="Z21" s="28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0</v>
      </c>
      <c r="AK21" s="26">
        <v>0</v>
      </c>
      <c r="AL21" s="81">
        <v>0</v>
      </c>
      <c r="AM21" s="26">
        <v>0</v>
      </c>
      <c r="AN21" s="320" t="str">
        <f t="shared" si="2"/>
        <v>-</v>
      </c>
    </row>
    <row r="22" spans="1:40" s="154" customFormat="1" x14ac:dyDescent="0.3">
      <c r="A22" s="34" t="s">
        <v>68</v>
      </c>
      <c r="B22" s="317">
        <v>10318.978000002446</v>
      </c>
      <c r="C22" s="317">
        <v>25203.487000000001</v>
      </c>
      <c r="D22" s="317">
        <v>5897.6320000000005</v>
      </c>
      <c r="E22" s="317">
        <v>221.21132560000001</v>
      </c>
      <c r="F22" s="317">
        <v>1391.2629499999998</v>
      </c>
      <c r="G22" s="317">
        <v>1577.2809999999999</v>
      </c>
      <c r="H22" s="317">
        <v>1219.3175000000001</v>
      </c>
      <c r="I22" s="317">
        <v>1914.7072000000001</v>
      </c>
      <c r="J22" s="317">
        <v>541.27299999999991</v>
      </c>
      <c r="K22" s="317">
        <v>4022.9335000000001</v>
      </c>
      <c r="L22" s="317">
        <v>320.00239999999991</v>
      </c>
      <c r="M22" s="317">
        <v>393.67699999999991</v>
      </c>
      <c r="N22" s="484">
        <v>13189.9725</v>
      </c>
      <c r="O22" s="404">
        <v>29284.08669</v>
      </c>
      <c r="P22" s="404">
        <v>3411.6487999999995</v>
      </c>
      <c r="Q22" s="404">
        <v>0</v>
      </c>
      <c r="R22" s="404">
        <v>101.453</v>
      </c>
      <c r="S22" s="404">
        <v>2651.7384999999999</v>
      </c>
      <c r="T22" s="404">
        <v>1544.8420000000001</v>
      </c>
      <c r="U22" s="404">
        <v>1166.473</v>
      </c>
      <c r="V22" s="404">
        <v>9064.7473000000009</v>
      </c>
      <c r="W22" s="404">
        <v>4721.5222999999969</v>
      </c>
      <c r="X22" s="404">
        <v>119.3175</v>
      </c>
      <c r="Y22" s="485">
        <v>46.429699999999997</v>
      </c>
      <c r="Z22" s="490">
        <v>2419.69</v>
      </c>
      <c r="AA22" s="21">
        <v>29830.73</v>
      </c>
      <c r="AB22" s="21">
        <v>3453.17</v>
      </c>
      <c r="AC22" s="21">
        <v>175.97</v>
      </c>
      <c r="AD22" s="21">
        <v>254.19</v>
      </c>
      <c r="AE22" s="21">
        <v>504.89</v>
      </c>
      <c r="AF22" s="21">
        <v>194.07</v>
      </c>
      <c r="AG22" s="21">
        <v>1080.77</v>
      </c>
      <c r="AH22" s="21">
        <v>208.72</v>
      </c>
      <c r="AI22" s="21">
        <v>690.03</v>
      </c>
      <c r="AJ22" s="21">
        <v>827.28</v>
      </c>
      <c r="AK22" s="21">
        <v>1221.28</v>
      </c>
      <c r="AL22" s="81">
        <v>28903.47</v>
      </c>
      <c r="AM22" s="21">
        <v>2705.68</v>
      </c>
      <c r="AN22" s="320">
        <f t="shared" si="2"/>
        <v>-0.90929890083145803</v>
      </c>
    </row>
    <row r="23" spans="1:40" s="154" customFormat="1" x14ac:dyDescent="0.3">
      <c r="A23" s="34" t="s">
        <v>215</v>
      </c>
      <c r="B23" s="317">
        <v>50.6150381</v>
      </c>
      <c r="C23" s="317">
        <v>70.179999999999993</v>
      </c>
      <c r="D23" s="317">
        <v>76.106155599999994</v>
      </c>
      <c r="E23" s="317">
        <v>25.939999999999998</v>
      </c>
      <c r="F23" s="317">
        <v>233.36750000000001</v>
      </c>
      <c r="G23" s="317">
        <v>713.49497500000007</v>
      </c>
      <c r="H23" s="317">
        <v>74.166499999999999</v>
      </c>
      <c r="I23" s="317">
        <v>756.94757500000003</v>
      </c>
      <c r="J23" s="317">
        <v>336.62292499999995</v>
      </c>
      <c r="K23" s="317">
        <v>226.4810804</v>
      </c>
      <c r="L23" s="317">
        <v>43.818049999999999</v>
      </c>
      <c r="M23" s="317">
        <v>63.206499999999998</v>
      </c>
      <c r="N23" s="484">
        <v>105.07330715000001</v>
      </c>
      <c r="O23" s="404">
        <v>41.999295149999995</v>
      </c>
      <c r="P23" s="404">
        <v>230.78142220000001</v>
      </c>
      <c r="Q23" s="404">
        <v>0</v>
      </c>
      <c r="R23" s="404">
        <v>32.006500000000003</v>
      </c>
      <c r="S23" s="404">
        <v>149.47309999999999</v>
      </c>
      <c r="T23" s="404">
        <v>27.2834</v>
      </c>
      <c r="U23" s="404">
        <v>0</v>
      </c>
      <c r="V23" s="404">
        <v>0.27250000000000002</v>
      </c>
      <c r="W23" s="404">
        <v>0.20200000000000001</v>
      </c>
      <c r="X23" s="404">
        <v>1.1924999999999999</v>
      </c>
      <c r="Y23" s="485">
        <v>92.526500000000013</v>
      </c>
      <c r="Z23" s="490">
        <v>51.67</v>
      </c>
      <c r="AA23" s="21">
        <v>70.489999999999995</v>
      </c>
      <c r="AB23" s="21">
        <v>702.97</v>
      </c>
      <c r="AC23" s="21">
        <v>769.38</v>
      </c>
      <c r="AD23" s="21">
        <v>938</v>
      </c>
      <c r="AE23" s="21">
        <v>1110.6199999999999</v>
      </c>
      <c r="AF23" s="21">
        <v>97.22</v>
      </c>
      <c r="AG23" s="21">
        <v>0</v>
      </c>
      <c r="AH23" s="21">
        <v>12.42</v>
      </c>
      <c r="AI23" s="21">
        <v>317.88</v>
      </c>
      <c r="AJ23" s="21">
        <v>321.38</v>
      </c>
      <c r="AK23" s="21">
        <v>201.66</v>
      </c>
      <c r="AL23" s="81">
        <v>392.42</v>
      </c>
      <c r="AM23" s="21">
        <v>342.8</v>
      </c>
      <c r="AN23" s="320">
        <f t="shared" si="2"/>
        <v>3.8631011490991636</v>
      </c>
    </row>
    <row r="24" spans="1:40" s="154" customFormat="1" x14ac:dyDescent="0.3">
      <c r="A24" s="34" t="s">
        <v>69</v>
      </c>
      <c r="B24" s="317">
        <v>907.68950000000007</v>
      </c>
      <c r="C24" s="317">
        <v>11711.979500000001</v>
      </c>
      <c r="D24" s="317">
        <v>3919.2824999999998</v>
      </c>
      <c r="E24" s="317">
        <v>2021.7755</v>
      </c>
      <c r="F24" s="317">
        <v>1882.2984755509669</v>
      </c>
      <c r="G24" s="317">
        <v>1960.806</v>
      </c>
      <c r="H24" s="317">
        <v>3439.6585499999997</v>
      </c>
      <c r="I24" s="317">
        <v>3226.7667000000001</v>
      </c>
      <c r="J24" s="317">
        <v>5378.65265</v>
      </c>
      <c r="K24" s="317">
        <v>8893.1459000000013</v>
      </c>
      <c r="L24" s="317">
        <v>1143.6494999999998</v>
      </c>
      <c r="M24" s="317">
        <v>2512.2691500000001</v>
      </c>
      <c r="N24" s="484">
        <v>2779.8706230999996</v>
      </c>
      <c r="O24" s="404">
        <v>2660.7304818500002</v>
      </c>
      <c r="P24" s="404">
        <v>1940.5240000000001</v>
      </c>
      <c r="Q24" s="404">
        <v>130.13199999999998</v>
      </c>
      <c r="R24" s="404">
        <v>1048.3023000000001</v>
      </c>
      <c r="S24" s="404">
        <v>1996.6995099999999</v>
      </c>
      <c r="T24" s="404">
        <v>2057.0041999999999</v>
      </c>
      <c r="U24" s="404">
        <v>1777.6605999999997</v>
      </c>
      <c r="V24" s="404">
        <v>1364.5429999999999</v>
      </c>
      <c r="W24" s="404">
        <v>1592.0251000000001</v>
      </c>
      <c r="X24" s="404">
        <v>205.49130000000002</v>
      </c>
      <c r="Y24" s="485">
        <v>465.67220999999995</v>
      </c>
      <c r="Z24" s="490">
        <v>762.52</v>
      </c>
      <c r="AA24" s="21">
        <v>1576</v>
      </c>
      <c r="AB24" s="21">
        <v>1319.49</v>
      </c>
      <c r="AC24" s="21">
        <v>2018.15</v>
      </c>
      <c r="AD24" s="21">
        <v>3370.86</v>
      </c>
      <c r="AE24" s="21">
        <v>3737.9</v>
      </c>
      <c r="AF24" s="21">
        <v>3013.09</v>
      </c>
      <c r="AG24" s="21">
        <v>877.05</v>
      </c>
      <c r="AH24" s="21">
        <v>2418.66</v>
      </c>
      <c r="AI24" s="21">
        <v>5246</v>
      </c>
      <c r="AJ24" s="21">
        <v>4339.01</v>
      </c>
      <c r="AK24" s="21">
        <v>4721.46</v>
      </c>
      <c r="AL24" s="81">
        <v>2735.59</v>
      </c>
      <c r="AM24" s="21">
        <v>3178.18</v>
      </c>
      <c r="AN24" s="320">
        <f t="shared" si="2"/>
        <v>1.0166116751269034</v>
      </c>
    </row>
    <row r="25" spans="1:40" s="154" customFormat="1" x14ac:dyDescent="0.3">
      <c r="A25" s="34" t="s">
        <v>81</v>
      </c>
      <c r="B25" s="317">
        <v>0</v>
      </c>
      <c r="C25" s="317">
        <v>338.43</v>
      </c>
      <c r="D25" s="317">
        <v>6.21</v>
      </c>
      <c r="E25" s="317">
        <v>0</v>
      </c>
      <c r="F25" s="317">
        <v>0</v>
      </c>
      <c r="G25" s="317">
        <v>0</v>
      </c>
      <c r="H25" s="317">
        <v>0</v>
      </c>
      <c r="I25" s="317">
        <v>0</v>
      </c>
      <c r="J25" s="317">
        <v>0</v>
      </c>
      <c r="K25" s="317">
        <v>0</v>
      </c>
      <c r="L25" s="317">
        <v>0</v>
      </c>
      <c r="M25" s="317">
        <v>0</v>
      </c>
      <c r="N25" s="484">
        <v>0</v>
      </c>
      <c r="O25" s="404">
        <v>12115.694000000001</v>
      </c>
      <c r="P25" s="404">
        <v>1849.4749999999999</v>
      </c>
      <c r="Q25" s="404">
        <v>0</v>
      </c>
      <c r="R25" s="404">
        <v>0</v>
      </c>
      <c r="S25" s="404">
        <v>0</v>
      </c>
      <c r="T25" s="404">
        <v>0</v>
      </c>
      <c r="U25" s="404">
        <v>0</v>
      </c>
      <c r="V25" s="404">
        <v>3845.0480000000002</v>
      </c>
      <c r="W25" s="404">
        <v>3033.7380000000039</v>
      </c>
      <c r="X25" s="404">
        <v>0</v>
      </c>
      <c r="Y25" s="485">
        <v>0</v>
      </c>
      <c r="Z25" s="28">
        <v>1146.45</v>
      </c>
      <c r="AA25" s="21">
        <v>15268.78</v>
      </c>
      <c r="AB25" s="21">
        <v>1864.33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81">
        <v>14868.87</v>
      </c>
      <c r="AM25" s="26">
        <v>0</v>
      </c>
      <c r="AN25" s="320">
        <f t="shared" si="2"/>
        <v>-1</v>
      </c>
    </row>
    <row r="26" spans="1:40" s="154" customFormat="1" x14ac:dyDescent="0.3">
      <c r="A26" s="34" t="s">
        <v>224</v>
      </c>
      <c r="B26" s="317">
        <v>3206.6301999999996</v>
      </c>
      <c r="C26" s="317">
        <v>481.04300000000001</v>
      </c>
      <c r="D26" s="317">
        <v>1.5840000000000001</v>
      </c>
      <c r="E26" s="317">
        <v>20.447500000000002</v>
      </c>
      <c r="F26" s="317">
        <v>1.7715000000000001</v>
      </c>
      <c r="G26" s="317">
        <v>47.791499999999999</v>
      </c>
      <c r="H26" s="317">
        <v>30.6</v>
      </c>
      <c r="I26" s="317">
        <v>48.752000000000002</v>
      </c>
      <c r="J26" s="317">
        <v>51.110999999999997</v>
      </c>
      <c r="K26" s="317">
        <v>71.459000000000003</v>
      </c>
      <c r="L26" s="317">
        <v>5.2835000000000001</v>
      </c>
      <c r="M26" s="317">
        <v>3.484</v>
      </c>
      <c r="N26" s="484">
        <v>30.381499999999999</v>
      </c>
      <c r="O26" s="404">
        <v>2.5870000000000002</v>
      </c>
      <c r="P26" s="404">
        <v>3.3174999999999999</v>
      </c>
      <c r="Q26" s="404">
        <v>0</v>
      </c>
      <c r="R26" s="404">
        <v>0</v>
      </c>
      <c r="S26" s="404">
        <v>0</v>
      </c>
      <c r="T26" s="404">
        <v>11</v>
      </c>
      <c r="U26" s="404">
        <v>0</v>
      </c>
      <c r="V26" s="404">
        <v>0</v>
      </c>
      <c r="W26" s="404">
        <v>0</v>
      </c>
      <c r="X26" s="404">
        <v>0</v>
      </c>
      <c r="Y26" s="485">
        <v>1.31</v>
      </c>
      <c r="Z26" s="28">
        <v>21.77</v>
      </c>
      <c r="AA26" s="21">
        <v>20.25</v>
      </c>
      <c r="AB26" s="26">
        <v>0</v>
      </c>
      <c r="AC26" s="21">
        <v>9.26</v>
      </c>
      <c r="AD26" s="26">
        <v>0</v>
      </c>
      <c r="AE26" s="21">
        <v>3.37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81">
        <v>0</v>
      </c>
      <c r="AM26" s="21">
        <v>0</v>
      </c>
      <c r="AN26" s="320">
        <f t="shared" si="2"/>
        <v>-1</v>
      </c>
    </row>
    <row r="27" spans="1:40" s="154" customFormat="1" x14ac:dyDescent="0.3">
      <c r="A27" s="34" t="s">
        <v>82</v>
      </c>
      <c r="B27" s="317">
        <v>596.61249999999995</v>
      </c>
      <c r="C27" s="317">
        <v>83.53</v>
      </c>
      <c r="D27" s="317">
        <v>0.99150000000000005</v>
      </c>
      <c r="E27" s="317">
        <v>84.68835</v>
      </c>
      <c r="F27" s="317">
        <v>356.40670000000006</v>
      </c>
      <c r="G27" s="317">
        <v>390.59840000000003</v>
      </c>
      <c r="H27" s="317">
        <v>350.54</v>
      </c>
      <c r="I27" s="317">
        <v>167.76640000000003</v>
      </c>
      <c r="J27" s="317">
        <v>66.368499999999997</v>
      </c>
      <c r="K27" s="317">
        <v>115.57850000000001</v>
      </c>
      <c r="L27" s="317">
        <v>56.734500000000004</v>
      </c>
      <c r="M27" s="317">
        <v>158.25459999999998</v>
      </c>
      <c r="N27" s="484">
        <v>3411.3665000000001</v>
      </c>
      <c r="O27" s="404">
        <v>100.8717</v>
      </c>
      <c r="P27" s="404">
        <v>23.553000000000001</v>
      </c>
      <c r="Q27" s="404">
        <v>0</v>
      </c>
      <c r="R27" s="404">
        <v>0</v>
      </c>
      <c r="S27" s="404">
        <v>6.7320000000000002</v>
      </c>
      <c r="T27" s="404">
        <v>5.1150000000000002</v>
      </c>
      <c r="U27" s="404">
        <v>56.893000000000001</v>
      </c>
      <c r="V27" s="404">
        <v>41.173999999999999</v>
      </c>
      <c r="W27" s="404">
        <v>6.8159999999999998</v>
      </c>
      <c r="X27" s="404">
        <v>0</v>
      </c>
      <c r="Y27" s="485">
        <v>62.085099999999997</v>
      </c>
      <c r="Z27" s="490">
        <v>35.200000000000003</v>
      </c>
      <c r="AA27" s="21">
        <v>109.47</v>
      </c>
      <c r="AB27" s="21">
        <v>15.94</v>
      </c>
      <c r="AC27" s="21">
        <v>17.690000000000001</v>
      </c>
      <c r="AD27" s="21">
        <v>83.76</v>
      </c>
      <c r="AE27" s="21">
        <v>63.99</v>
      </c>
      <c r="AF27" s="21">
        <v>255.36</v>
      </c>
      <c r="AG27" s="21">
        <v>645.91999999999996</v>
      </c>
      <c r="AH27" s="21">
        <v>140.13</v>
      </c>
      <c r="AI27" s="21">
        <v>8.1199999999999992</v>
      </c>
      <c r="AJ27" s="21">
        <v>93.1</v>
      </c>
      <c r="AK27" s="21">
        <v>174.12</v>
      </c>
      <c r="AL27" s="81">
        <v>51.53</v>
      </c>
      <c r="AM27" s="21">
        <v>60.37</v>
      </c>
      <c r="AN27" s="320">
        <f t="shared" si="2"/>
        <v>-0.44852470996620075</v>
      </c>
    </row>
    <row r="28" spans="1:40" x14ac:dyDescent="0.3">
      <c r="A28" s="34" t="s">
        <v>83</v>
      </c>
      <c r="B28" s="317">
        <v>811.19140400000003</v>
      </c>
      <c r="C28" s="317">
        <v>349.89369970000001</v>
      </c>
      <c r="D28" s="317">
        <v>143.73955000000001</v>
      </c>
      <c r="E28" s="317">
        <v>1143.6343999999999</v>
      </c>
      <c r="F28" s="317">
        <v>1134.085</v>
      </c>
      <c r="G28" s="317">
        <v>3608.0248500000002</v>
      </c>
      <c r="H28" s="317">
        <v>2192.1995000000002</v>
      </c>
      <c r="I28" s="317">
        <v>2354.1284000000001</v>
      </c>
      <c r="J28" s="317">
        <v>2317.0670500000001</v>
      </c>
      <c r="K28" s="317">
        <v>1444.1445499999998</v>
      </c>
      <c r="L28" s="317">
        <v>1697.7631822499998</v>
      </c>
      <c r="M28" s="317">
        <v>2239.2270879999996</v>
      </c>
      <c r="N28" s="484">
        <v>1751.71486622</v>
      </c>
      <c r="O28" s="404">
        <v>1149.55381513</v>
      </c>
      <c r="P28" s="404">
        <v>221.49400000000003</v>
      </c>
      <c r="Q28" s="404">
        <v>17.809999999999999</v>
      </c>
      <c r="R28" s="404">
        <v>40.179000000000002</v>
      </c>
      <c r="S28" s="404">
        <v>234.1669</v>
      </c>
      <c r="T28" s="404">
        <v>108.029</v>
      </c>
      <c r="U28" s="404">
        <v>55.615499999999997</v>
      </c>
      <c r="V28" s="404">
        <v>18.442499999999999</v>
      </c>
      <c r="W28" s="404">
        <v>168.42149999999998</v>
      </c>
      <c r="X28" s="404">
        <v>0</v>
      </c>
      <c r="Y28" s="485">
        <v>864.15653663000001</v>
      </c>
      <c r="Z28" s="490">
        <v>1533.13</v>
      </c>
      <c r="AA28" s="21">
        <v>1064.45</v>
      </c>
      <c r="AB28" s="21">
        <v>131.34</v>
      </c>
      <c r="AC28" s="21">
        <v>236.85</v>
      </c>
      <c r="AD28" s="21">
        <v>1391.54</v>
      </c>
      <c r="AE28" s="21">
        <v>1078.9000000000001</v>
      </c>
      <c r="AF28" s="21">
        <v>1565.99</v>
      </c>
      <c r="AG28" s="21">
        <v>1511.26</v>
      </c>
      <c r="AH28" s="21">
        <v>188.05</v>
      </c>
      <c r="AI28" s="21">
        <v>55</v>
      </c>
      <c r="AJ28" s="21">
        <v>71.14</v>
      </c>
      <c r="AK28" s="21">
        <v>1005.03</v>
      </c>
      <c r="AL28" s="81">
        <v>1369.85</v>
      </c>
      <c r="AM28" s="21">
        <v>354.35</v>
      </c>
      <c r="AN28" s="320">
        <f t="shared" si="2"/>
        <v>-0.66710507773967775</v>
      </c>
    </row>
    <row r="29" spans="1:40" x14ac:dyDescent="0.3">
      <c r="A29" s="34" t="s">
        <v>194</v>
      </c>
      <c r="B29" s="317">
        <v>250.08</v>
      </c>
      <c r="C29" s="317">
        <v>54.09</v>
      </c>
      <c r="D29" s="317">
        <v>0</v>
      </c>
      <c r="E29" s="317">
        <v>0</v>
      </c>
      <c r="F29" s="317">
        <v>8.0549999999999997</v>
      </c>
      <c r="G29" s="317">
        <v>45.653999999999996</v>
      </c>
      <c r="H29" s="317">
        <v>0</v>
      </c>
      <c r="I29" s="317">
        <v>0</v>
      </c>
      <c r="J29" s="317">
        <v>0</v>
      </c>
      <c r="K29" s="317">
        <v>0</v>
      </c>
      <c r="L29" s="317">
        <v>0</v>
      </c>
      <c r="M29" s="317">
        <v>18.824999999999999</v>
      </c>
      <c r="N29" s="484">
        <v>13.74</v>
      </c>
      <c r="O29" s="404">
        <v>0</v>
      </c>
      <c r="P29" s="404">
        <v>0</v>
      </c>
      <c r="Q29" s="404">
        <v>0</v>
      </c>
      <c r="R29" s="404">
        <v>0</v>
      </c>
      <c r="S29" s="404">
        <v>0</v>
      </c>
      <c r="T29" s="404">
        <v>0</v>
      </c>
      <c r="U29" s="404">
        <v>0</v>
      </c>
      <c r="V29" s="404">
        <v>32.419800000000002</v>
      </c>
      <c r="W29" s="404">
        <v>5.49</v>
      </c>
      <c r="X29" s="404">
        <v>0</v>
      </c>
      <c r="Y29" s="485">
        <v>0</v>
      </c>
      <c r="Z29" s="28">
        <v>0</v>
      </c>
      <c r="AA29" s="26">
        <v>0</v>
      </c>
      <c r="AB29" s="26">
        <v>0</v>
      </c>
      <c r="AC29" s="26">
        <v>0</v>
      </c>
      <c r="AD29" s="21">
        <v>54.98</v>
      </c>
      <c r="AE29" s="21">
        <v>125.05</v>
      </c>
      <c r="AF29" s="21">
        <v>42.31</v>
      </c>
      <c r="AG29" s="21">
        <v>115.78</v>
      </c>
      <c r="AH29" s="21">
        <v>12.09</v>
      </c>
      <c r="AI29" s="21">
        <v>11</v>
      </c>
      <c r="AJ29" s="21">
        <v>20.54</v>
      </c>
      <c r="AK29" s="21">
        <v>321.88</v>
      </c>
      <c r="AL29" s="81">
        <v>330.85</v>
      </c>
      <c r="AM29" s="21">
        <v>53.74</v>
      </c>
      <c r="AN29" s="320" t="str">
        <f t="shared" si="2"/>
        <v>-</v>
      </c>
    </row>
    <row r="30" spans="1:40" x14ac:dyDescent="0.3">
      <c r="A30" s="34" t="s">
        <v>70</v>
      </c>
      <c r="B30" s="317">
        <v>707.70699999999999</v>
      </c>
      <c r="C30" s="317">
        <v>137.85599999999999</v>
      </c>
      <c r="D30" s="317">
        <v>4.8868863999999999</v>
      </c>
      <c r="E30" s="317">
        <v>34.585999999999999</v>
      </c>
      <c r="F30" s="317">
        <v>18.86</v>
      </c>
      <c r="G30" s="317">
        <v>346.53499999999997</v>
      </c>
      <c r="H30" s="317">
        <v>335.34499999999997</v>
      </c>
      <c r="I30" s="317">
        <v>68.972000000000008</v>
      </c>
      <c r="J30" s="317">
        <v>23.903599999999997</v>
      </c>
      <c r="K30" s="317">
        <v>183.62399999999997</v>
      </c>
      <c r="L30" s="317">
        <v>169.37349999999998</v>
      </c>
      <c r="M30" s="317">
        <v>188.44599999999997</v>
      </c>
      <c r="N30" s="484">
        <v>360.59449999999998</v>
      </c>
      <c r="O30" s="404">
        <v>88.833500000000001</v>
      </c>
      <c r="P30" s="404">
        <v>109.16376975</v>
      </c>
      <c r="Q30" s="404">
        <v>32.454000000000001</v>
      </c>
      <c r="R30" s="404">
        <v>7.6209999999999996</v>
      </c>
      <c r="S30" s="404">
        <v>107.67789999999999</v>
      </c>
      <c r="T30" s="404">
        <v>339.42255000000006</v>
      </c>
      <c r="U30" s="404">
        <v>65.846499999999992</v>
      </c>
      <c r="V30" s="404">
        <v>107.67679999999999</v>
      </c>
      <c r="W30" s="404">
        <v>252.02000000000004</v>
      </c>
      <c r="X30" s="404">
        <v>168.52600000000001</v>
      </c>
      <c r="Y30" s="485">
        <v>402.04399999999998</v>
      </c>
      <c r="Z30" s="490">
        <v>210.22</v>
      </c>
      <c r="AA30" s="21">
        <v>138.28</v>
      </c>
      <c r="AB30" s="21">
        <v>121.04</v>
      </c>
      <c r="AC30" s="21">
        <v>29.57</v>
      </c>
      <c r="AD30" s="21">
        <v>50.23</v>
      </c>
      <c r="AE30" s="21">
        <v>2.12</v>
      </c>
      <c r="AF30" s="21">
        <v>65.739999999999995</v>
      </c>
      <c r="AG30" s="21">
        <v>71.36</v>
      </c>
      <c r="AH30" s="21">
        <v>265.19</v>
      </c>
      <c r="AI30" s="21">
        <v>71.66</v>
      </c>
      <c r="AJ30" s="21">
        <v>89.95</v>
      </c>
      <c r="AK30" s="21">
        <v>426.73</v>
      </c>
      <c r="AL30" s="81">
        <v>283.64</v>
      </c>
      <c r="AM30" s="21">
        <v>234.32</v>
      </c>
      <c r="AN30" s="320">
        <f t="shared" si="2"/>
        <v>0.69453283193520376</v>
      </c>
    </row>
    <row r="31" spans="1:40" x14ac:dyDescent="0.3">
      <c r="A31" s="34" t="s">
        <v>218</v>
      </c>
      <c r="B31" s="317">
        <v>136.917</v>
      </c>
      <c r="C31" s="317">
        <v>20.439999999999998</v>
      </c>
      <c r="D31" s="317">
        <v>10.481999999999999</v>
      </c>
      <c r="E31" s="317">
        <v>34.325050000000005</v>
      </c>
      <c r="F31" s="317">
        <v>30.759999999999998</v>
      </c>
      <c r="G31" s="317">
        <v>493.89147000000003</v>
      </c>
      <c r="H31" s="317">
        <v>485.91199999999998</v>
      </c>
      <c r="I31" s="317">
        <v>962.45350000000008</v>
      </c>
      <c r="J31" s="317">
        <v>93.840499999999992</v>
      </c>
      <c r="K31" s="317">
        <v>94.516999999999996</v>
      </c>
      <c r="L31" s="317">
        <v>300.1105</v>
      </c>
      <c r="M31" s="317">
        <v>313.12455920000002</v>
      </c>
      <c r="N31" s="484">
        <v>179.32549999999998</v>
      </c>
      <c r="O31" s="404">
        <v>63.054999999999993</v>
      </c>
      <c r="P31" s="404">
        <v>7.1770000000000005</v>
      </c>
      <c r="Q31" s="404">
        <v>13.06</v>
      </c>
      <c r="R31" s="404">
        <v>38.385000000000005</v>
      </c>
      <c r="S31" s="404">
        <v>71.008400000000009</v>
      </c>
      <c r="T31" s="404">
        <v>86.616000000000014</v>
      </c>
      <c r="U31" s="404">
        <v>46.898499999999999</v>
      </c>
      <c r="V31" s="404">
        <v>50.26724999999999</v>
      </c>
      <c r="W31" s="404">
        <v>390.90809999999999</v>
      </c>
      <c r="X31" s="404">
        <v>38.228999999999999</v>
      </c>
      <c r="Y31" s="485">
        <v>867.11906596999995</v>
      </c>
      <c r="Z31" s="490">
        <v>1275.24</v>
      </c>
      <c r="AA31" s="21">
        <v>483.21</v>
      </c>
      <c r="AB31" s="21">
        <v>34.950000000000003</v>
      </c>
      <c r="AC31" s="21">
        <v>20.36</v>
      </c>
      <c r="AD31" s="21">
        <v>54.41</v>
      </c>
      <c r="AE31" s="21">
        <v>63.12</v>
      </c>
      <c r="AF31" s="21">
        <v>45.85</v>
      </c>
      <c r="AG31" s="21">
        <v>117.7</v>
      </c>
      <c r="AH31" s="21">
        <v>79.209999999999994</v>
      </c>
      <c r="AI31" s="21">
        <v>75.03</v>
      </c>
      <c r="AJ31" s="21">
        <v>24.06</v>
      </c>
      <c r="AK31" s="21">
        <v>500.08</v>
      </c>
      <c r="AL31" s="81">
        <v>1058.06</v>
      </c>
      <c r="AM31" s="21">
        <v>576.89</v>
      </c>
      <c r="AN31" s="320">
        <f t="shared" si="2"/>
        <v>0.19387015997185486</v>
      </c>
    </row>
    <row r="32" spans="1:40" x14ac:dyDescent="0.3">
      <c r="A32" s="30" t="s">
        <v>72</v>
      </c>
      <c r="B32" s="324">
        <v>10256.145029069303</v>
      </c>
      <c r="C32" s="325">
        <v>10295.507820259212</v>
      </c>
      <c r="D32" s="325">
        <v>5277.7186354922887</v>
      </c>
      <c r="E32" s="325">
        <v>5017.3267031722426</v>
      </c>
      <c r="F32" s="325">
        <v>8053.9091082364102</v>
      </c>
      <c r="G32" s="325">
        <v>7764.9819020083523</v>
      </c>
      <c r="H32" s="325">
        <v>11060.829800798405</v>
      </c>
      <c r="I32" s="325">
        <v>9695.7016964016148</v>
      </c>
      <c r="J32" s="325">
        <v>11613.21384641061</v>
      </c>
      <c r="K32" s="325">
        <v>12860.208298042111</v>
      </c>
      <c r="L32" s="325">
        <v>9838.7990952559849</v>
      </c>
      <c r="M32" s="325">
        <v>7291.1003960407652</v>
      </c>
      <c r="N32" s="487">
        <v>7308.7344992415819</v>
      </c>
      <c r="O32" s="488">
        <v>3817.799446910707</v>
      </c>
      <c r="P32" s="488">
        <v>3397.7907006508176</v>
      </c>
      <c r="Q32" s="488">
        <v>2276.9657528535181</v>
      </c>
      <c r="R32" s="488">
        <v>3337.0143710368029</v>
      </c>
      <c r="S32" s="488">
        <v>7542.9777757758638</v>
      </c>
      <c r="T32" s="488">
        <v>11368.906785710875</v>
      </c>
      <c r="U32" s="488">
        <v>8174.6001861677651</v>
      </c>
      <c r="V32" s="488">
        <v>5134.4818790765712</v>
      </c>
      <c r="W32" s="488">
        <v>3848.5968349765317</v>
      </c>
      <c r="X32" s="488">
        <v>2861.2403390781619</v>
      </c>
      <c r="Y32" s="489">
        <v>5464.5295090315194</v>
      </c>
      <c r="Z32" s="487">
        <v>4613.6000000000004</v>
      </c>
      <c r="AA32" s="488">
        <v>4509.2700000000004</v>
      </c>
      <c r="AB32" s="488">
        <v>2994.07</v>
      </c>
      <c r="AC32" s="488">
        <v>2464.2600000000002</v>
      </c>
      <c r="AD32" s="488">
        <v>3065.73</v>
      </c>
      <c r="AE32" s="488">
        <v>4884.97</v>
      </c>
      <c r="AF32" s="488">
        <v>3802.64</v>
      </c>
      <c r="AG32" s="488">
        <v>2902.38</v>
      </c>
      <c r="AH32" s="488">
        <v>1892.73</v>
      </c>
      <c r="AI32" s="488">
        <v>3120.33</v>
      </c>
      <c r="AJ32" s="488">
        <v>3782.14</v>
      </c>
      <c r="AK32" s="488">
        <v>3723.78</v>
      </c>
      <c r="AL32" s="75">
        <v>4256.43</v>
      </c>
      <c r="AM32" s="488">
        <v>3327.7799999999997</v>
      </c>
      <c r="AN32" s="533">
        <f t="shared" si="2"/>
        <v>-0.26201358534751762</v>
      </c>
    </row>
    <row r="33" spans="1:39" x14ac:dyDescent="0.3">
      <c r="A33" s="1" t="s">
        <v>23</v>
      </c>
    </row>
    <row r="34" spans="1:39" x14ac:dyDescent="0.3">
      <c r="A34" s="1" t="s">
        <v>24</v>
      </c>
      <c r="B34" s="123"/>
      <c r="AM34" s="123"/>
    </row>
    <row r="35" spans="1:39" x14ac:dyDescent="0.3">
      <c r="A35" s="2" t="s">
        <v>198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</row>
    <row r="36" spans="1:39" x14ac:dyDescent="0.3"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</row>
    <row r="37" spans="1:39" x14ac:dyDescent="0.3">
      <c r="B37" s="299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</row>
  </sheetData>
  <mergeCells count="5">
    <mergeCell ref="A6:A7"/>
    <mergeCell ref="B6:M6"/>
    <mergeCell ref="N6:Y6"/>
    <mergeCell ref="Z6:AK6"/>
    <mergeCell ref="AL6:AN6"/>
  </mergeCells>
  <phoneticPr fontId="18" type="noConversion"/>
  <conditionalFormatting sqref="A9:A31">
    <cfRule type="duplicateValues" dxfId="0" priority="2"/>
  </conditionalFormatting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R57"/>
  <sheetViews>
    <sheetView showGridLines="0" zoomScale="60" zoomScaleNormal="60" workbookViewId="0">
      <pane xSplit="1" ySplit="7" topLeftCell="AA8" activePane="bottomRight" state="frozen"/>
      <selection activeCell="AD14" sqref="AD14"/>
      <selection pane="topRight" activeCell="AD14" sqref="AD14"/>
      <selection pane="bottomLeft" activeCell="AD14" sqref="AD14"/>
      <selection pane="bottomRight" activeCell="AI29" sqref="AI29"/>
    </sheetView>
  </sheetViews>
  <sheetFormatPr baseColWidth="10" defaultRowHeight="14.4" x14ac:dyDescent="0.3"/>
  <cols>
    <col min="1" max="1" width="15.44140625" customWidth="1"/>
    <col min="2" max="20" width="14.6640625" style="169" customWidth="1"/>
    <col min="21" max="21" width="14.6640625" style="274" customWidth="1"/>
    <col min="22" max="22" width="14.6640625" customWidth="1"/>
    <col min="23" max="35" width="14.6640625" style="276" customWidth="1"/>
    <col min="36" max="36" width="12.6640625" style="276" customWidth="1"/>
    <col min="37" max="37" width="14.88671875" style="276" bestFit="1" customWidth="1"/>
    <col min="38" max="39" width="14.88671875" style="276" customWidth="1"/>
    <col min="40" max="40" width="14.33203125" customWidth="1"/>
    <col min="41" max="41" width="16.109375" bestFit="1" customWidth="1"/>
    <col min="42" max="42" width="15.88671875" bestFit="1" customWidth="1"/>
  </cols>
  <sheetData>
    <row r="1" spans="1:44" x14ac:dyDescent="0.3">
      <c r="A1" s="22" t="s">
        <v>191</v>
      </c>
    </row>
    <row r="2" spans="1:44" x14ac:dyDescent="0.3">
      <c r="A2" s="22"/>
    </row>
    <row r="3" spans="1:44" x14ac:dyDescent="0.3">
      <c r="A3" s="11" t="s">
        <v>84</v>
      </c>
    </row>
    <row r="4" spans="1:44" ht="15" customHeight="1" x14ac:dyDescent="0.3">
      <c r="A4" s="37" t="s">
        <v>236</v>
      </c>
    </row>
    <row r="5" spans="1:44" x14ac:dyDescent="0.3">
      <c r="A5" s="37" t="s">
        <v>201</v>
      </c>
      <c r="V5" s="123"/>
      <c r="W5" s="123"/>
      <c r="X5" s="123"/>
    </row>
    <row r="6" spans="1:44" x14ac:dyDescent="0.3">
      <c r="A6" s="685" t="s">
        <v>26</v>
      </c>
      <c r="B6" s="675">
        <v>2019</v>
      </c>
      <c r="C6" s="676"/>
      <c r="D6" s="676"/>
      <c r="E6" s="676"/>
      <c r="F6" s="676"/>
      <c r="G6" s="676"/>
      <c r="H6" s="676"/>
      <c r="I6" s="676"/>
      <c r="J6" s="676"/>
      <c r="K6" s="676"/>
      <c r="L6" s="676"/>
      <c r="M6" s="676"/>
      <c r="N6" s="675">
        <v>2020</v>
      </c>
      <c r="O6" s="676"/>
      <c r="P6" s="676"/>
      <c r="Q6" s="676"/>
      <c r="R6" s="676"/>
      <c r="S6" s="676"/>
      <c r="T6" s="676"/>
      <c r="U6" s="676"/>
      <c r="V6" s="676"/>
      <c r="W6" s="676"/>
      <c r="X6" s="676"/>
      <c r="Y6" s="677"/>
      <c r="Z6" s="686">
        <v>2021</v>
      </c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62">
        <v>2022</v>
      </c>
      <c r="AM6" s="663"/>
      <c r="AN6" s="664"/>
      <c r="AP6" s="123"/>
    </row>
    <row r="7" spans="1:44" ht="35.4" customHeight="1" x14ac:dyDescent="0.3">
      <c r="A7" s="685"/>
      <c r="B7" s="225" t="s">
        <v>1</v>
      </c>
      <c r="C7" s="225" t="s">
        <v>2</v>
      </c>
      <c r="D7" s="227" t="s">
        <v>3</v>
      </c>
      <c r="E7" s="225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81" t="s">
        <v>12</v>
      </c>
      <c r="N7" s="225" t="s">
        <v>1</v>
      </c>
      <c r="O7" s="225" t="s">
        <v>2</v>
      </c>
      <c r="P7" s="227" t="s">
        <v>3</v>
      </c>
      <c r="Q7" s="225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82" t="s">
        <v>12</v>
      </c>
      <c r="Z7" s="497" t="s">
        <v>1</v>
      </c>
      <c r="AA7" s="408" t="s">
        <v>2</v>
      </c>
      <c r="AB7" s="408" t="s">
        <v>3</v>
      </c>
      <c r="AC7" s="331" t="s">
        <v>4</v>
      </c>
      <c r="AD7" s="331" t="s">
        <v>5</v>
      </c>
      <c r="AE7" s="331" t="s">
        <v>6</v>
      </c>
      <c r="AF7" s="576" t="s">
        <v>7</v>
      </c>
      <c r="AG7" s="598" t="s">
        <v>8</v>
      </c>
      <c r="AH7" s="605" t="s">
        <v>264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51" t="s">
        <v>268</v>
      </c>
    </row>
    <row r="8" spans="1:44" x14ac:dyDescent="0.3">
      <c r="A8" s="42" t="s">
        <v>13</v>
      </c>
      <c r="B8" s="44">
        <f t="shared" ref="B8:G8" si="0">+B30+B37</f>
        <v>302446.10600000003</v>
      </c>
      <c r="C8" s="45">
        <f t="shared" si="0"/>
        <v>33283.67</v>
      </c>
      <c r="D8" s="45">
        <f t="shared" si="0"/>
        <v>432.32099999999997</v>
      </c>
      <c r="E8" s="45">
        <f t="shared" si="0"/>
        <v>111496.97200000001</v>
      </c>
      <c r="F8" s="45">
        <f t="shared" si="0"/>
        <v>1049268.4384000001</v>
      </c>
      <c r="G8" s="45">
        <f t="shared" si="0"/>
        <v>679153.25000000012</v>
      </c>
      <c r="H8" s="45">
        <f t="shared" ref="H8:Y8" si="1">+H30+H37</f>
        <v>200052.64100000003</v>
      </c>
      <c r="I8" s="45">
        <f t="shared" si="1"/>
        <v>3507.5209999999997</v>
      </c>
      <c r="J8" s="45">
        <f t="shared" si="1"/>
        <v>69.975999999999999</v>
      </c>
      <c r="K8" s="45">
        <f t="shared" si="1"/>
        <v>2108.4519999999998</v>
      </c>
      <c r="L8" s="45">
        <f t="shared" si="1"/>
        <v>701971.20849999995</v>
      </c>
      <c r="M8" s="45">
        <f t="shared" si="1"/>
        <v>297646.66600000003</v>
      </c>
      <c r="N8" s="44">
        <f t="shared" si="1"/>
        <v>5220.5</v>
      </c>
      <c r="O8" s="45">
        <f t="shared" si="1"/>
        <v>0</v>
      </c>
      <c r="P8" s="45">
        <f t="shared" si="1"/>
        <v>0</v>
      </c>
      <c r="Q8" s="45">
        <f t="shared" si="1"/>
        <v>0</v>
      </c>
      <c r="R8" s="45">
        <f t="shared" si="1"/>
        <v>552643.14999999991</v>
      </c>
      <c r="S8" s="45">
        <f t="shared" si="1"/>
        <v>1330217.9710000001</v>
      </c>
      <c r="T8" s="45">
        <f t="shared" si="1"/>
        <v>488622.70900000003</v>
      </c>
      <c r="U8" s="45">
        <f t="shared" si="1"/>
        <v>262.56</v>
      </c>
      <c r="V8" s="45">
        <f t="shared" si="1"/>
        <v>0</v>
      </c>
      <c r="W8" s="45">
        <f t="shared" si="1"/>
        <v>0</v>
      </c>
      <c r="X8" s="45">
        <f t="shared" si="1"/>
        <v>711199.83</v>
      </c>
      <c r="Y8" s="491">
        <f t="shared" si="1"/>
        <v>1225507.0049999999</v>
      </c>
      <c r="Z8" s="44">
        <f t="shared" ref="Z8:AE8" si="2">SUM(Z30,Z37)</f>
        <v>516961.29000000004</v>
      </c>
      <c r="AA8" s="45">
        <f t="shared" si="2"/>
        <v>35529.1</v>
      </c>
      <c r="AB8" s="45">
        <f t="shared" si="2"/>
        <v>68083.63</v>
      </c>
      <c r="AC8" s="45">
        <f t="shared" si="2"/>
        <v>304889.03000000003</v>
      </c>
      <c r="AD8" s="45">
        <f t="shared" si="2"/>
        <v>1324190.6200000001</v>
      </c>
      <c r="AE8" s="45">
        <f t="shared" si="2"/>
        <v>720025.98</v>
      </c>
      <c r="AF8" s="45">
        <f t="shared" ref="AF8:AM8" si="3">SUM(AF30,AF37)</f>
        <v>197472.54</v>
      </c>
      <c r="AG8" s="45">
        <f t="shared" si="3"/>
        <v>2530.9900000000002</v>
      </c>
      <c r="AH8" s="45">
        <f t="shared" si="3"/>
        <v>120.00999999999999</v>
      </c>
      <c r="AI8" s="45">
        <f t="shared" si="3"/>
        <v>1260.31</v>
      </c>
      <c r="AJ8" s="45">
        <f t="shared" si="3"/>
        <v>917779.23</v>
      </c>
      <c r="AK8" s="45">
        <f t="shared" si="3"/>
        <v>1082072.02</v>
      </c>
      <c r="AL8" s="634">
        <f t="shared" si="3"/>
        <v>111126.97</v>
      </c>
      <c r="AM8" s="45">
        <f t="shared" si="3"/>
        <v>41518.83</v>
      </c>
      <c r="AN8" s="635">
        <f t="shared" ref="AN8:AN37" si="4">+IFERROR((AM8/AA8-1),"-")</f>
        <v>0.16858659521350106</v>
      </c>
      <c r="AO8" s="271"/>
      <c r="AP8" s="271"/>
      <c r="AQ8" s="122"/>
    </row>
    <row r="9" spans="1:44" x14ac:dyDescent="0.3">
      <c r="A9" s="43" t="s">
        <v>85</v>
      </c>
      <c r="B9" s="46">
        <f t="shared" ref="B9:G9" si="5">+SUM(B10:B20)</f>
        <v>132080.36600000001</v>
      </c>
      <c r="C9" s="9">
        <f t="shared" si="5"/>
        <v>378.96000000000004</v>
      </c>
      <c r="D9" s="9">
        <f t="shared" si="5"/>
        <v>432.32099999999997</v>
      </c>
      <c r="E9" s="9">
        <f t="shared" si="5"/>
        <v>48818.421000000002</v>
      </c>
      <c r="F9" s="9">
        <f t="shared" si="5"/>
        <v>558256.28240000003</v>
      </c>
      <c r="G9" s="9">
        <f t="shared" si="5"/>
        <v>412221.93900000001</v>
      </c>
      <c r="H9" s="9">
        <f t="shared" ref="H9:Y9" si="6">+SUM(H10:H20)</f>
        <v>199458.14100000003</v>
      </c>
      <c r="I9" s="9">
        <f t="shared" si="6"/>
        <v>619.20899999999995</v>
      </c>
      <c r="J9" s="9">
        <f t="shared" si="6"/>
        <v>69.975999999999999</v>
      </c>
      <c r="K9" s="9">
        <f t="shared" si="6"/>
        <v>6.1230000000000002</v>
      </c>
      <c r="L9" s="9">
        <f t="shared" si="6"/>
        <v>575087.30649999995</v>
      </c>
      <c r="M9" s="9">
        <f t="shared" si="6"/>
        <v>159996.70699999999</v>
      </c>
      <c r="N9" s="46">
        <f t="shared" si="6"/>
        <v>5220.5</v>
      </c>
      <c r="O9" s="9">
        <f t="shared" si="6"/>
        <v>0</v>
      </c>
      <c r="P9" s="9">
        <f t="shared" si="6"/>
        <v>0</v>
      </c>
      <c r="Q9" s="9">
        <f t="shared" si="6"/>
        <v>0</v>
      </c>
      <c r="R9" s="9">
        <f t="shared" si="6"/>
        <v>381318.38999999996</v>
      </c>
      <c r="S9" s="9">
        <f t="shared" si="6"/>
        <v>817492.20000000019</v>
      </c>
      <c r="T9" s="9">
        <f t="shared" si="6"/>
        <v>364000.84500000003</v>
      </c>
      <c r="U9" s="9">
        <f t="shared" si="6"/>
        <v>262.56</v>
      </c>
      <c r="V9" s="9">
        <f t="shared" si="6"/>
        <v>0</v>
      </c>
      <c r="W9" s="9">
        <f t="shared" si="6"/>
        <v>0</v>
      </c>
      <c r="X9" s="9">
        <f t="shared" si="6"/>
        <v>425582.91499999998</v>
      </c>
      <c r="Y9" s="492">
        <f t="shared" si="6"/>
        <v>974045.10499999998</v>
      </c>
      <c r="Z9" s="46">
        <f t="shared" ref="Z9:AM9" si="7">SUM(Z10:Z20)</f>
        <v>388003.92000000004</v>
      </c>
      <c r="AA9" s="9">
        <f t="shared" si="7"/>
        <v>1209.02</v>
      </c>
      <c r="AB9" s="9">
        <f t="shared" si="7"/>
        <v>66.97</v>
      </c>
      <c r="AC9" s="9">
        <f t="shared" si="7"/>
        <v>172256.02</v>
      </c>
      <c r="AD9" s="9">
        <f t="shared" si="7"/>
        <v>820081.25</v>
      </c>
      <c r="AE9" s="9">
        <f t="shared" si="7"/>
        <v>526609.22</v>
      </c>
      <c r="AF9" s="9">
        <f t="shared" si="7"/>
        <v>166927.57</v>
      </c>
      <c r="AG9" s="9">
        <f t="shared" si="7"/>
        <v>373.32000000000005</v>
      </c>
      <c r="AH9" s="9">
        <f t="shared" si="7"/>
        <v>78.28</v>
      </c>
      <c r="AI9" s="9">
        <f t="shared" si="7"/>
        <v>854.55000000000007</v>
      </c>
      <c r="AJ9" s="9">
        <f t="shared" si="7"/>
        <v>521771.70999999996</v>
      </c>
      <c r="AK9" s="9">
        <f t="shared" si="7"/>
        <v>479110.13</v>
      </c>
      <c r="AL9" s="85">
        <f t="shared" si="7"/>
        <v>51667.85</v>
      </c>
      <c r="AM9" s="9">
        <f t="shared" si="7"/>
        <v>102.1</v>
      </c>
      <c r="AN9" s="636">
        <f t="shared" si="4"/>
        <v>-0.91555143835503139</v>
      </c>
      <c r="AO9" s="271"/>
      <c r="AP9" s="271"/>
      <c r="AQ9" s="122"/>
    </row>
    <row r="10" spans="1:44" x14ac:dyDescent="0.3">
      <c r="A10" s="34" t="s">
        <v>60</v>
      </c>
      <c r="B10" s="327">
        <v>0</v>
      </c>
      <c r="C10" s="327">
        <v>0</v>
      </c>
      <c r="D10" s="327">
        <v>0</v>
      </c>
      <c r="E10" s="327">
        <v>0</v>
      </c>
      <c r="F10" s="327">
        <v>0</v>
      </c>
      <c r="G10" s="327">
        <v>0</v>
      </c>
      <c r="H10" s="327">
        <v>0</v>
      </c>
      <c r="I10" s="327">
        <v>0</v>
      </c>
      <c r="J10" s="327">
        <v>0</v>
      </c>
      <c r="K10" s="327">
        <v>6.1230000000000002</v>
      </c>
      <c r="L10" s="327">
        <v>103.97150000000001</v>
      </c>
      <c r="M10" s="327">
        <v>0</v>
      </c>
      <c r="N10" s="490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493">
        <v>0</v>
      </c>
      <c r="Z10" s="28">
        <v>0</v>
      </c>
      <c r="AA10" s="26">
        <v>47.49</v>
      </c>
      <c r="AB10" s="26">
        <v>3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135">
        <v>0</v>
      </c>
      <c r="AK10" s="135">
        <v>0</v>
      </c>
      <c r="AL10" s="97">
        <v>0</v>
      </c>
      <c r="AM10" s="26">
        <v>0</v>
      </c>
      <c r="AN10" s="295">
        <f t="shared" si="4"/>
        <v>-1</v>
      </c>
      <c r="AO10" s="271"/>
      <c r="AP10" s="271"/>
      <c r="AQ10" s="122"/>
    </row>
    <row r="11" spans="1:44" s="298" customFormat="1" x14ac:dyDescent="0.3">
      <c r="A11" s="297" t="s">
        <v>228</v>
      </c>
      <c r="B11" s="150">
        <v>0</v>
      </c>
      <c r="C11" s="150">
        <v>0</v>
      </c>
      <c r="D11" s="150">
        <v>0</v>
      </c>
      <c r="E11" s="150">
        <v>0</v>
      </c>
      <c r="F11" s="150">
        <v>0</v>
      </c>
      <c r="G11" s="150">
        <v>0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494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495">
        <v>0</v>
      </c>
      <c r="Z11" s="28">
        <v>0</v>
      </c>
      <c r="AA11" s="26">
        <v>227.29</v>
      </c>
      <c r="AB11" s="26">
        <v>63.97</v>
      </c>
      <c r="AC11" s="26">
        <v>207.33</v>
      </c>
      <c r="AD11" s="26">
        <v>100.9</v>
      </c>
      <c r="AE11" s="26">
        <v>17.8</v>
      </c>
      <c r="AF11" s="26">
        <v>26.71</v>
      </c>
      <c r="AG11" s="26">
        <v>33.79</v>
      </c>
      <c r="AH11" s="26">
        <v>12.8</v>
      </c>
      <c r="AI11" s="26">
        <v>0</v>
      </c>
      <c r="AJ11" s="135">
        <v>30.44</v>
      </c>
      <c r="AK11" s="135">
        <v>25.26</v>
      </c>
      <c r="AL11" s="97">
        <v>248.45</v>
      </c>
      <c r="AM11" s="26">
        <v>102.1</v>
      </c>
      <c r="AN11" s="295">
        <f t="shared" si="4"/>
        <v>-0.55079413964538704</v>
      </c>
      <c r="AO11" s="271"/>
      <c r="AP11" s="271"/>
      <c r="AQ11" s="122"/>
    </row>
    <row r="12" spans="1:44" s="298" customFormat="1" x14ac:dyDescent="0.3">
      <c r="A12" s="297" t="s">
        <v>61</v>
      </c>
      <c r="B12" s="150">
        <v>0</v>
      </c>
      <c r="C12" s="150">
        <v>0</v>
      </c>
      <c r="D12" s="150">
        <v>0</v>
      </c>
      <c r="E12" s="150">
        <v>0</v>
      </c>
      <c r="F12" s="150">
        <v>0</v>
      </c>
      <c r="G12" s="150">
        <v>0</v>
      </c>
      <c r="H12" s="150">
        <v>0</v>
      </c>
      <c r="I12" s="150">
        <v>0</v>
      </c>
      <c r="J12" s="150">
        <v>0</v>
      </c>
      <c r="K12" s="150">
        <v>0</v>
      </c>
      <c r="L12" s="150">
        <v>0</v>
      </c>
      <c r="M12" s="150">
        <v>37.438000000000002</v>
      </c>
      <c r="N12" s="494">
        <v>0</v>
      </c>
      <c r="O12" s="168">
        <v>0</v>
      </c>
      <c r="P12" s="168">
        <v>0</v>
      </c>
      <c r="Q12" s="168">
        <v>0</v>
      </c>
      <c r="R12" s="168">
        <v>0</v>
      </c>
      <c r="S12" s="168">
        <v>0</v>
      </c>
      <c r="T12" s="168">
        <v>0</v>
      </c>
      <c r="U12" s="168">
        <v>0</v>
      </c>
      <c r="V12" s="168">
        <v>0</v>
      </c>
      <c r="W12" s="168">
        <v>0</v>
      </c>
      <c r="X12" s="168">
        <v>0</v>
      </c>
      <c r="Y12" s="495">
        <v>0</v>
      </c>
      <c r="Z12" s="28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135">
        <v>0</v>
      </c>
      <c r="AK12" s="135">
        <v>0</v>
      </c>
      <c r="AL12" s="97">
        <v>0</v>
      </c>
      <c r="AM12" s="26">
        <v>0</v>
      </c>
      <c r="AN12" s="295" t="str">
        <f t="shared" si="4"/>
        <v>-</v>
      </c>
      <c r="AO12" s="271"/>
      <c r="AP12" s="271"/>
      <c r="AQ12" s="122"/>
    </row>
    <row r="13" spans="1:44" s="298" customFormat="1" x14ac:dyDescent="0.3">
      <c r="A13" s="297" t="s">
        <v>86</v>
      </c>
      <c r="B13" s="150">
        <v>0</v>
      </c>
      <c r="C13" s="150">
        <v>0</v>
      </c>
      <c r="D13" s="150">
        <v>0</v>
      </c>
      <c r="E13" s="150">
        <v>1611.2</v>
      </c>
      <c r="F13" s="150">
        <v>26101.02</v>
      </c>
      <c r="G13" s="150">
        <v>62069.425000000003</v>
      </c>
      <c r="H13" s="150">
        <v>40027.730000000003</v>
      </c>
      <c r="I13" s="150">
        <v>0</v>
      </c>
      <c r="J13" s="150">
        <v>0</v>
      </c>
      <c r="K13" s="150">
        <v>0</v>
      </c>
      <c r="L13" s="150">
        <v>3072.9250000000002</v>
      </c>
      <c r="M13" s="150">
        <v>7357.7749999999996</v>
      </c>
      <c r="N13" s="494">
        <v>475.53</v>
      </c>
      <c r="O13" s="168">
        <v>0</v>
      </c>
      <c r="P13" s="168">
        <v>0</v>
      </c>
      <c r="Q13" s="168">
        <v>0</v>
      </c>
      <c r="R13" s="168">
        <v>0</v>
      </c>
      <c r="S13" s="168">
        <v>58086.084999999999</v>
      </c>
      <c r="T13" s="168">
        <v>40737.89</v>
      </c>
      <c r="U13" s="168">
        <v>0</v>
      </c>
      <c r="V13" s="168">
        <v>0</v>
      </c>
      <c r="W13" s="168">
        <v>0</v>
      </c>
      <c r="X13" s="168">
        <v>34438.61</v>
      </c>
      <c r="Y13" s="495">
        <v>47958.94</v>
      </c>
      <c r="Z13" s="28">
        <v>12778.42</v>
      </c>
      <c r="AA13" s="26">
        <v>0</v>
      </c>
      <c r="AB13" s="26">
        <v>0</v>
      </c>
      <c r="AC13" s="26">
        <v>4999.0200000000004</v>
      </c>
      <c r="AD13" s="26">
        <v>47438.85</v>
      </c>
      <c r="AE13" s="26">
        <v>45474.86</v>
      </c>
      <c r="AF13" s="26">
        <v>17964.2</v>
      </c>
      <c r="AG13" s="26">
        <v>0</v>
      </c>
      <c r="AH13" s="26">
        <v>0</v>
      </c>
      <c r="AI13" s="26">
        <v>0</v>
      </c>
      <c r="AJ13" s="135">
        <v>5726.12</v>
      </c>
      <c r="AK13" s="135">
        <v>3482.41</v>
      </c>
      <c r="AL13" s="97">
        <v>0</v>
      </c>
      <c r="AM13" s="26">
        <v>0</v>
      </c>
      <c r="AN13" s="295" t="str">
        <f t="shared" si="4"/>
        <v>-</v>
      </c>
      <c r="AO13" s="271"/>
      <c r="AP13" s="271"/>
      <c r="AQ13" s="122"/>
    </row>
    <row r="14" spans="1:44" s="298" customFormat="1" x14ac:dyDescent="0.3">
      <c r="A14" s="77" t="s">
        <v>258</v>
      </c>
      <c r="B14" s="150">
        <v>27968.83</v>
      </c>
      <c r="C14" s="150">
        <v>0</v>
      </c>
      <c r="D14" s="150">
        <v>0</v>
      </c>
      <c r="E14" s="150">
        <v>9072.6929999999993</v>
      </c>
      <c r="F14" s="150">
        <v>225880.11499999999</v>
      </c>
      <c r="G14" s="150">
        <v>229691.83499999999</v>
      </c>
      <c r="H14" s="150">
        <v>105256.655</v>
      </c>
      <c r="I14" s="150">
        <v>0</v>
      </c>
      <c r="J14" s="150">
        <v>0</v>
      </c>
      <c r="K14" s="150">
        <v>0</v>
      </c>
      <c r="L14" s="150">
        <v>198141.17499999999</v>
      </c>
      <c r="M14" s="150">
        <v>74294.11</v>
      </c>
      <c r="N14" s="494">
        <v>4744.97</v>
      </c>
      <c r="O14" s="168">
        <v>0</v>
      </c>
      <c r="P14" s="168">
        <v>0</v>
      </c>
      <c r="Q14" s="168">
        <v>0</v>
      </c>
      <c r="R14" s="168">
        <v>141131.58499999999</v>
      </c>
      <c r="S14" s="168">
        <v>333088.54000000004</v>
      </c>
      <c r="T14" s="168">
        <v>207617.22500000003</v>
      </c>
      <c r="U14" s="168">
        <v>262.56</v>
      </c>
      <c r="V14" s="168">
        <v>0</v>
      </c>
      <c r="W14" s="168">
        <v>0</v>
      </c>
      <c r="X14" s="168">
        <v>225759.38999999998</v>
      </c>
      <c r="Y14" s="495">
        <v>391167.06</v>
      </c>
      <c r="Z14" s="28">
        <v>173839.2</v>
      </c>
      <c r="AA14" s="26">
        <v>0</v>
      </c>
      <c r="AB14" s="26">
        <v>0</v>
      </c>
      <c r="AC14" s="26">
        <v>59573.02</v>
      </c>
      <c r="AD14" s="26">
        <v>295317.11</v>
      </c>
      <c r="AE14" s="26">
        <v>282296.98</v>
      </c>
      <c r="AF14" s="26">
        <v>39483.910000000003</v>
      </c>
      <c r="AG14" s="26">
        <v>0</v>
      </c>
      <c r="AH14" s="26">
        <v>0</v>
      </c>
      <c r="AI14" s="26">
        <v>0</v>
      </c>
      <c r="AJ14" s="135">
        <v>195913.97</v>
      </c>
      <c r="AK14" s="135">
        <v>167529.63</v>
      </c>
      <c r="AL14" s="97">
        <v>3911.41</v>
      </c>
      <c r="AM14" s="26">
        <v>0</v>
      </c>
      <c r="AN14" s="295" t="str">
        <f t="shared" si="4"/>
        <v>-</v>
      </c>
      <c r="AO14" s="271"/>
      <c r="AP14" s="271"/>
      <c r="AQ14" s="122"/>
      <c r="AR14" s="616"/>
    </row>
    <row r="15" spans="1:44" s="298" customFormat="1" x14ac:dyDescent="0.3">
      <c r="A15" s="297" t="s">
        <v>62</v>
      </c>
      <c r="B15" s="150">
        <v>21982.834999999999</v>
      </c>
      <c r="C15" s="150">
        <v>0</v>
      </c>
      <c r="D15" s="150">
        <v>0</v>
      </c>
      <c r="E15" s="150">
        <v>10655.54</v>
      </c>
      <c r="F15" s="150">
        <v>106822.41499999999</v>
      </c>
      <c r="G15" s="150">
        <v>45471.92</v>
      </c>
      <c r="H15" s="150">
        <v>13964.785</v>
      </c>
      <c r="I15" s="150">
        <v>0</v>
      </c>
      <c r="J15" s="150">
        <v>0</v>
      </c>
      <c r="K15" s="150">
        <v>0</v>
      </c>
      <c r="L15" s="150">
        <v>110735.11500000001</v>
      </c>
      <c r="M15" s="150">
        <v>27662.275000000001</v>
      </c>
      <c r="N15" s="494">
        <v>0</v>
      </c>
      <c r="O15" s="168">
        <v>0</v>
      </c>
      <c r="P15" s="168">
        <v>0</v>
      </c>
      <c r="Q15" s="168">
        <v>0</v>
      </c>
      <c r="R15" s="168">
        <v>83098.579999999987</v>
      </c>
      <c r="S15" s="168">
        <v>150289.70500000002</v>
      </c>
      <c r="T15" s="168">
        <v>47744.28</v>
      </c>
      <c r="U15" s="168">
        <v>0</v>
      </c>
      <c r="V15" s="168">
        <v>0</v>
      </c>
      <c r="W15" s="168">
        <v>0</v>
      </c>
      <c r="X15" s="168">
        <v>57217.184999999998</v>
      </c>
      <c r="Y15" s="495">
        <v>177923.46</v>
      </c>
      <c r="Z15" s="28">
        <v>50978.96</v>
      </c>
      <c r="AA15" s="26">
        <v>0</v>
      </c>
      <c r="AB15" s="26">
        <v>0</v>
      </c>
      <c r="AC15" s="26">
        <v>36539.589999999997</v>
      </c>
      <c r="AD15" s="26">
        <v>149233.07</v>
      </c>
      <c r="AE15" s="26">
        <v>60760.92</v>
      </c>
      <c r="AF15" s="26">
        <v>36605.69</v>
      </c>
      <c r="AG15" s="26">
        <v>0</v>
      </c>
      <c r="AH15" s="26">
        <v>0</v>
      </c>
      <c r="AI15" s="26">
        <v>0</v>
      </c>
      <c r="AJ15" s="135">
        <v>94326.52</v>
      </c>
      <c r="AK15" s="135">
        <v>98593.53</v>
      </c>
      <c r="AL15" s="97">
        <v>13539.77</v>
      </c>
      <c r="AM15" s="26">
        <v>0</v>
      </c>
      <c r="AN15" s="295" t="str">
        <f t="shared" si="4"/>
        <v>-</v>
      </c>
      <c r="AO15" s="271"/>
      <c r="AP15" s="271"/>
      <c r="AQ15" s="122"/>
      <c r="AR15" s="616"/>
    </row>
    <row r="16" spans="1:44" s="298" customFormat="1" x14ac:dyDescent="0.3">
      <c r="A16" s="297" t="s">
        <v>251</v>
      </c>
      <c r="B16" s="150">
        <v>0</v>
      </c>
      <c r="C16" s="150">
        <v>0</v>
      </c>
      <c r="D16" s="150">
        <v>0</v>
      </c>
      <c r="E16" s="150">
        <v>0</v>
      </c>
      <c r="F16" s="150">
        <v>0</v>
      </c>
      <c r="G16" s="150">
        <v>0</v>
      </c>
      <c r="H16" s="150">
        <v>0</v>
      </c>
      <c r="I16" s="150">
        <v>0</v>
      </c>
      <c r="J16" s="150">
        <v>0</v>
      </c>
      <c r="K16" s="150">
        <v>0</v>
      </c>
      <c r="L16" s="150">
        <v>0</v>
      </c>
      <c r="M16" s="150">
        <v>0</v>
      </c>
      <c r="N16" s="494">
        <v>0</v>
      </c>
      <c r="O16" s="168">
        <v>0</v>
      </c>
      <c r="P16" s="168">
        <v>0</v>
      </c>
      <c r="Q16" s="168">
        <v>0</v>
      </c>
      <c r="R16" s="168">
        <v>0</v>
      </c>
      <c r="S16" s="168">
        <v>0</v>
      </c>
      <c r="T16" s="168">
        <v>0</v>
      </c>
      <c r="U16" s="168">
        <v>0</v>
      </c>
      <c r="V16" s="168">
        <v>0</v>
      </c>
      <c r="W16" s="168">
        <v>0</v>
      </c>
      <c r="X16" s="168">
        <v>0</v>
      </c>
      <c r="Y16" s="495">
        <v>0</v>
      </c>
      <c r="Z16" s="28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97">
        <v>96.26</v>
      </c>
      <c r="AM16" s="26">
        <v>0</v>
      </c>
      <c r="AN16" s="295" t="str">
        <f t="shared" si="4"/>
        <v>-</v>
      </c>
      <c r="AO16" s="271"/>
      <c r="AP16" s="271"/>
      <c r="AQ16" s="122"/>
      <c r="AR16" s="616"/>
    </row>
    <row r="17" spans="1:44" s="298" customFormat="1" x14ac:dyDescent="0.3">
      <c r="A17" s="297" t="s">
        <v>63</v>
      </c>
      <c r="B17" s="150">
        <v>77196.600999999995</v>
      </c>
      <c r="C17" s="150">
        <v>191.96</v>
      </c>
      <c r="D17" s="150">
        <v>33.923999999999999</v>
      </c>
      <c r="E17" s="150">
        <v>25734.253000000001</v>
      </c>
      <c r="F17" s="150">
        <v>185841.73240000001</v>
      </c>
      <c r="G17" s="150">
        <v>73087.864000000001</v>
      </c>
      <c r="H17" s="150">
        <v>38721.961000000003</v>
      </c>
      <c r="I17" s="150">
        <v>619.20899999999995</v>
      </c>
      <c r="J17" s="150">
        <v>69.975999999999999</v>
      </c>
      <c r="K17" s="150">
        <v>0</v>
      </c>
      <c r="L17" s="150">
        <v>245041.66500000001</v>
      </c>
      <c r="M17" s="150">
        <v>48242.398999999998</v>
      </c>
      <c r="N17" s="494">
        <v>0</v>
      </c>
      <c r="O17" s="168">
        <v>0</v>
      </c>
      <c r="P17" s="168">
        <v>0</v>
      </c>
      <c r="Q17" s="168">
        <v>0</v>
      </c>
      <c r="R17" s="168">
        <v>154846.91499999998</v>
      </c>
      <c r="S17" s="168">
        <v>271568.20500000002</v>
      </c>
      <c r="T17" s="168">
        <v>67901.45</v>
      </c>
      <c r="U17" s="168">
        <v>0</v>
      </c>
      <c r="V17" s="168">
        <v>0</v>
      </c>
      <c r="W17" s="168">
        <v>0</v>
      </c>
      <c r="X17" s="168">
        <v>104315.065</v>
      </c>
      <c r="Y17" s="495">
        <v>333843.22000000003</v>
      </c>
      <c r="Z17" s="28">
        <v>140299.89000000001</v>
      </c>
      <c r="AA17" s="26">
        <v>732.84</v>
      </c>
      <c r="AB17" s="26">
        <v>0</v>
      </c>
      <c r="AC17" s="26">
        <v>68691.649999999994</v>
      </c>
      <c r="AD17" s="26">
        <v>305931.90999999997</v>
      </c>
      <c r="AE17" s="26">
        <v>129577.97</v>
      </c>
      <c r="AF17" s="26">
        <v>68152.679999999993</v>
      </c>
      <c r="AG17" s="26">
        <v>293.44</v>
      </c>
      <c r="AH17" s="26">
        <v>55.93</v>
      </c>
      <c r="AI17" s="26">
        <v>824.7</v>
      </c>
      <c r="AJ17" s="135">
        <v>213250.53</v>
      </c>
      <c r="AK17" s="135">
        <v>203746.65</v>
      </c>
      <c r="AL17" s="97">
        <v>33871.96</v>
      </c>
      <c r="AM17" s="26">
        <v>0</v>
      </c>
      <c r="AN17" s="295">
        <f t="shared" si="4"/>
        <v>-1</v>
      </c>
      <c r="AO17" s="271"/>
      <c r="AP17" s="271"/>
      <c r="AQ17" s="122"/>
      <c r="AR17" s="616"/>
    </row>
    <row r="18" spans="1:44" s="298" customFormat="1" x14ac:dyDescent="0.3">
      <c r="A18" s="297" t="s">
        <v>64</v>
      </c>
      <c r="B18" s="150">
        <v>4932.1000000000004</v>
      </c>
      <c r="C18" s="150">
        <v>0</v>
      </c>
      <c r="D18" s="150">
        <v>0</v>
      </c>
      <c r="E18" s="150">
        <v>1744.7349999999999</v>
      </c>
      <c r="F18" s="150">
        <v>13611</v>
      </c>
      <c r="G18" s="150">
        <v>1492</v>
      </c>
      <c r="H18" s="150">
        <v>1487.01</v>
      </c>
      <c r="I18" s="150">
        <v>0</v>
      </c>
      <c r="J18" s="150">
        <v>0</v>
      </c>
      <c r="K18" s="150">
        <v>0</v>
      </c>
      <c r="L18" s="150">
        <v>17992.455000000002</v>
      </c>
      <c r="M18" s="150">
        <v>2402.71</v>
      </c>
      <c r="N18" s="494">
        <v>0</v>
      </c>
      <c r="O18" s="168">
        <v>0</v>
      </c>
      <c r="P18" s="168">
        <v>0</v>
      </c>
      <c r="Q18" s="168">
        <v>0</v>
      </c>
      <c r="R18" s="168">
        <v>2241.31</v>
      </c>
      <c r="S18" s="168">
        <v>4459.665</v>
      </c>
      <c r="T18" s="168">
        <v>0</v>
      </c>
      <c r="U18" s="168">
        <v>0</v>
      </c>
      <c r="V18" s="168">
        <v>0</v>
      </c>
      <c r="W18" s="168">
        <v>0</v>
      </c>
      <c r="X18" s="168">
        <v>3852.665</v>
      </c>
      <c r="Y18" s="495">
        <v>23152.424999999999</v>
      </c>
      <c r="Z18" s="28">
        <v>10107.450000000001</v>
      </c>
      <c r="AA18" s="26">
        <v>0</v>
      </c>
      <c r="AB18" s="26">
        <v>0</v>
      </c>
      <c r="AC18" s="26">
        <v>2245.41</v>
      </c>
      <c r="AD18" s="26">
        <v>22059.41</v>
      </c>
      <c r="AE18" s="26">
        <v>8480.69</v>
      </c>
      <c r="AF18" s="26">
        <v>4694.38</v>
      </c>
      <c r="AG18" s="26">
        <v>0</v>
      </c>
      <c r="AH18" s="26">
        <v>0</v>
      </c>
      <c r="AI18" s="26">
        <v>0</v>
      </c>
      <c r="AJ18" s="135">
        <v>12151.92</v>
      </c>
      <c r="AK18" s="135">
        <v>5732.65</v>
      </c>
      <c r="AL18" s="97">
        <v>0</v>
      </c>
      <c r="AM18" s="26">
        <v>0</v>
      </c>
      <c r="AN18" s="295" t="str">
        <f t="shared" si="4"/>
        <v>-</v>
      </c>
      <c r="AO18" s="271"/>
      <c r="AP18" s="271"/>
      <c r="AQ18" s="122"/>
    </row>
    <row r="19" spans="1:44" s="298" customFormat="1" x14ac:dyDescent="0.3">
      <c r="A19" s="297" t="s">
        <v>226</v>
      </c>
      <c r="B19" s="150">
        <v>0</v>
      </c>
      <c r="C19" s="150">
        <v>0</v>
      </c>
      <c r="D19" s="150">
        <v>0</v>
      </c>
      <c r="E19" s="150">
        <v>0</v>
      </c>
      <c r="F19" s="150">
        <v>0</v>
      </c>
      <c r="G19" s="150">
        <v>0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494">
        <v>0</v>
      </c>
      <c r="O19" s="168">
        <v>0</v>
      </c>
      <c r="P19" s="168">
        <v>0</v>
      </c>
      <c r="Q19" s="168">
        <v>0</v>
      </c>
      <c r="R19" s="168">
        <v>0</v>
      </c>
      <c r="S19" s="168">
        <v>0</v>
      </c>
      <c r="T19" s="168">
        <v>0</v>
      </c>
      <c r="U19" s="168">
        <v>0</v>
      </c>
      <c r="V19" s="168">
        <v>0</v>
      </c>
      <c r="W19" s="168">
        <v>0</v>
      </c>
      <c r="X19" s="168">
        <v>0</v>
      </c>
      <c r="Y19" s="495">
        <v>0</v>
      </c>
      <c r="Z19" s="28">
        <v>0</v>
      </c>
      <c r="AA19" s="26">
        <v>201.4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46.09</v>
      </c>
      <c r="AH19" s="26">
        <v>9.5500000000000007</v>
      </c>
      <c r="AI19" s="26">
        <v>29.85</v>
      </c>
      <c r="AJ19" s="135">
        <v>372.21</v>
      </c>
      <c r="AK19" s="135">
        <v>0</v>
      </c>
      <c r="AL19" s="97">
        <v>0</v>
      </c>
      <c r="AM19" s="26">
        <v>0</v>
      </c>
      <c r="AN19" s="295">
        <f t="shared" si="4"/>
        <v>-1</v>
      </c>
      <c r="AO19" s="271"/>
      <c r="AP19" s="271"/>
      <c r="AQ19" s="122"/>
    </row>
    <row r="20" spans="1:44" s="298" customFormat="1" x14ac:dyDescent="0.3">
      <c r="A20" s="297" t="s">
        <v>78</v>
      </c>
      <c r="B20" s="150">
        <v>0</v>
      </c>
      <c r="C20" s="150">
        <v>187</v>
      </c>
      <c r="D20" s="150">
        <v>398.39699999999999</v>
      </c>
      <c r="E20" s="150">
        <v>0</v>
      </c>
      <c r="F20" s="150">
        <v>0</v>
      </c>
      <c r="G20" s="150">
        <v>408.89499999999998</v>
      </c>
      <c r="H20" s="150">
        <v>0</v>
      </c>
      <c r="I20" s="150">
        <v>0</v>
      </c>
      <c r="J20" s="150">
        <v>0</v>
      </c>
      <c r="K20" s="150">
        <v>0</v>
      </c>
      <c r="L20" s="150">
        <v>0</v>
      </c>
      <c r="M20" s="150">
        <v>0</v>
      </c>
      <c r="N20" s="494">
        <v>0</v>
      </c>
      <c r="O20" s="168">
        <v>0</v>
      </c>
      <c r="P20" s="168">
        <v>0</v>
      </c>
      <c r="Q20" s="168">
        <v>0</v>
      </c>
      <c r="R20" s="168">
        <v>0</v>
      </c>
      <c r="S20" s="168">
        <v>0</v>
      </c>
      <c r="T20" s="168">
        <v>0</v>
      </c>
      <c r="U20" s="168">
        <v>0</v>
      </c>
      <c r="V20" s="168">
        <v>0</v>
      </c>
      <c r="W20" s="168">
        <v>0</v>
      </c>
      <c r="X20" s="168">
        <v>0</v>
      </c>
      <c r="Y20" s="495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135">
        <v>0</v>
      </c>
      <c r="AK20" s="135">
        <v>0</v>
      </c>
      <c r="AL20" s="97">
        <v>0</v>
      </c>
      <c r="AM20" s="26">
        <v>0</v>
      </c>
      <c r="AN20" s="295" t="str">
        <f t="shared" si="4"/>
        <v>-</v>
      </c>
      <c r="AO20" s="271"/>
      <c r="AP20" s="271"/>
      <c r="AQ20" s="122"/>
    </row>
    <row r="21" spans="1:44" x14ac:dyDescent="0.3">
      <c r="A21" s="43" t="s">
        <v>87</v>
      </c>
      <c r="B21" s="46">
        <f t="shared" ref="B21:K21" si="8">+SUM(B22:B29)</f>
        <v>37571.654999999999</v>
      </c>
      <c r="C21" s="9">
        <f t="shared" si="8"/>
        <v>0</v>
      </c>
      <c r="D21" s="9">
        <f t="shared" si="8"/>
        <v>0</v>
      </c>
      <c r="E21" s="9">
        <f t="shared" si="8"/>
        <v>62678.550999999999</v>
      </c>
      <c r="F21" s="9">
        <f t="shared" si="8"/>
        <v>491012.15600000008</v>
      </c>
      <c r="G21" s="9">
        <f t="shared" si="8"/>
        <v>228621.13099999999</v>
      </c>
      <c r="H21" s="9">
        <f t="shared" si="8"/>
        <v>594.5</v>
      </c>
      <c r="I21" s="9">
        <f t="shared" si="8"/>
        <v>39.671999999999997</v>
      </c>
      <c r="J21" s="9">
        <f t="shared" si="8"/>
        <v>0</v>
      </c>
      <c r="K21" s="9">
        <f t="shared" si="8"/>
        <v>199.03399999999999</v>
      </c>
      <c r="L21" s="9">
        <f t="shared" ref="L21:Y21" si="9">+SUM(L22:L29)</f>
        <v>126883.902</v>
      </c>
      <c r="M21" s="9">
        <f t="shared" si="9"/>
        <v>137649.95900000003</v>
      </c>
      <c r="N21" s="46">
        <f t="shared" si="9"/>
        <v>0</v>
      </c>
      <c r="O21" s="9">
        <f t="shared" si="9"/>
        <v>0</v>
      </c>
      <c r="P21" s="9">
        <f t="shared" si="9"/>
        <v>0</v>
      </c>
      <c r="Q21" s="9">
        <f t="shared" si="9"/>
        <v>0</v>
      </c>
      <c r="R21" s="9">
        <f t="shared" si="9"/>
        <v>171324.76</v>
      </c>
      <c r="S21" s="9">
        <f t="shared" si="9"/>
        <v>512725.77100000001</v>
      </c>
      <c r="T21" s="9">
        <f t="shared" si="9"/>
        <v>124621.86399999999</v>
      </c>
      <c r="U21" s="9">
        <f t="shared" si="9"/>
        <v>0</v>
      </c>
      <c r="V21" s="9">
        <f t="shared" si="9"/>
        <v>0</v>
      </c>
      <c r="W21" s="9">
        <f t="shared" si="9"/>
        <v>0</v>
      </c>
      <c r="X21" s="9">
        <f t="shared" si="9"/>
        <v>285616.91499999998</v>
      </c>
      <c r="Y21" s="492">
        <f t="shared" si="9"/>
        <v>251461.9</v>
      </c>
      <c r="Z21" s="46">
        <f>SUM(Z22:Z29)</f>
        <v>128957.37</v>
      </c>
      <c r="AA21" s="9">
        <f t="shared" ref="AA21:AM21" si="10">SUM(AA22:AA29)</f>
        <v>144.86000000000001</v>
      </c>
      <c r="AB21" s="9">
        <f t="shared" si="10"/>
        <v>21.31</v>
      </c>
      <c r="AC21" s="9">
        <f t="shared" si="10"/>
        <v>98182.35</v>
      </c>
      <c r="AD21" s="9">
        <f t="shared" si="10"/>
        <v>499433.78</v>
      </c>
      <c r="AE21" s="9">
        <f t="shared" si="10"/>
        <v>167657.97</v>
      </c>
      <c r="AF21" s="9">
        <f t="shared" si="10"/>
        <v>12019.35</v>
      </c>
      <c r="AG21" s="9">
        <f t="shared" si="10"/>
        <v>0</v>
      </c>
      <c r="AH21" s="9">
        <f t="shared" si="10"/>
        <v>0</v>
      </c>
      <c r="AI21" s="9">
        <f t="shared" si="10"/>
        <v>0</v>
      </c>
      <c r="AJ21" s="9">
        <f t="shared" si="10"/>
        <v>387931.5</v>
      </c>
      <c r="AK21" s="9">
        <f t="shared" si="10"/>
        <v>556922.75</v>
      </c>
      <c r="AL21" s="85">
        <f t="shared" si="10"/>
        <v>19213.849999999999</v>
      </c>
      <c r="AM21" s="9">
        <f t="shared" si="10"/>
        <v>0</v>
      </c>
      <c r="AN21" s="636">
        <f t="shared" si="4"/>
        <v>-1</v>
      </c>
      <c r="AO21" s="271"/>
      <c r="AP21" s="271"/>
      <c r="AQ21" s="122"/>
    </row>
    <row r="22" spans="1:44" x14ac:dyDescent="0.3">
      <c r="A22" s="34" t="s">
        <v>65</v>
      </c>
      <c r="B22" s="150">
        <v>776.09</v>
      </c>
      <c r="C22" s="150">
        <v>0</v>
      </c>
      <c r="D22" s="150">
        <v>0</v>
      </c>
      <c r="E22" s="150">
        <v>12973.425999999999</v>
      </c>
      <c r="F22" s="150">
        <v>62712.165000000001</v>
      </c>
      <c r="G22" s="150">
        <v>925.62099999999998</v>
      </c>
      <c r="H22" s="150">
        <v>0</v>
      </c>
      <c r="I22" s="150">
        <v>0</v>
      </c>
      <c r="J22" s="150">
        <v>0</v>
      </c>
      <c r="K22" s="150">
        <v>0</v>
      </c>
      <c r="L22" s="150">
        <v>32237.435000000001</v>
      </c>
      <c r="M22" s="150">
        <v>33082.300000000003</v>
      </c>
      <c r="N22" s="494">
        <v>0</v>
      </c>
      <c r="O22" s="168">
        <v>0</v>
      </c>
      <c r="P22" s="168">
        <v>0</v>
      </c>
      <c r="Q22" s="168">
        <v>0</v>
      </c>
      <c r="R22" s="168">
        <v>16706.314999999999</v>
      </c>
      <c r="S22" s="168">
        <v>41932.43</v>
      </c>
      <c r="T22" s="168">
        <v>7795.6450000000004</v>
      </c>
      <c r="U22" s="168">
        <v>0</v>
      </c>
      <c r="V22" s="168">
        <v>0</v>
      </c>
      <c r="W22" s="168">
        <v>0</v>
      </c>
      <c r="X22" s="168">
        <v>28938.174999999999</v>
      </c>
      <c r="Y22" s="495">
        <v>60719.42</v>
      </c>
      <c r="Z22" s="28">
        <v>9603.9500000000007</v>
      </c>
      <c r="AA22" s="26">
        <v>0</v>
      </c>
      <c r="AB22" s="26">
        <v>0</v>
      </c>
      <c r="AC22" s="26">
        <v>6163.15</v>
      </c>
      <c r="AD22" s="26">
        <v>69651.740000000005</v>
      </c>
      <c r="AE22" s="26">
        <v>8766.51</v>
      </c>
      <c r="AF22" s="26">
        <v>0</v>
      </c>
      <c r="AG22" s="26">
        <v>0</v>
      </c>
      <c r="AH22" s="26">
        <v>0</v>
      </c>
      <c r="AI22" s="26">
        <v>0</v>
      </c>
      <c r="AJ22" s="26">
        <v>51635.98</v>
      </c>
      <c r="AK22" s="26">
        <v>54154.720000000001</v>
      </c>
      <c r="AL22" s="97">
        <v>471.75</v>
      </c>
      <c r="AM22" s="26">
        <v>0</v>
      </c>
      <c r="AN22" s="295" t="str">
        <f t="shared" si="4"/>
        <v>-</v>
      </c>
      <c r="AO22" s="271"/>
      <c r="AP22" s="271"/>
      <c r="AQ22" s="122"/>
    </row>
    <row r="23" spans="1:44" x14ac:dyDescent="0.3">
      <c r="A23" s="34" t="s">
        <v>88</v>
      </c>
      <c r="B23" s="150">
        <v>1013.27</v>
      </c>
      <c r="C23" s="150">
        <v>0</v>
      </c>
      <c r="D23" s="150">
        <v>0</v>
      </c>
      <c r="E23" s="150">
        <v>9075.08</v>
      </c>
      <c r="F23" s="150">
        <v>50646.605000000003</v>
      </c>
      <c r="G23" s="150">
        <v>0</v>
      </c>
      <c r="H23" s="150">
        <v>217.84</v>
      </c>
      <c r="I23" s="150">
        <v>0</v>
      </c>
      <c r="J23" s="150">
        <v>0</v>
      </c>
      <c r="K23" s="150">
        <v>0</v>
      </c>
      <c r="L23" s="150">
        <v>26331.215</v>
      </c>
      <c r="M23" s="150">
        <v>27473.439999999999</v>
      </c>
      <c r="N23" s="494">
        <v>0</v>
      </c>
      <c r="O23" s="168">
        <v>0</v>
      </c>
      <c r="P23" s="168">
        <v>0</v>
      </c>
      <c r="Q23" s="168">
        <v>0</v>
      </c>
      <c r="R23" s="168">
        <v>15285.455</v>
      </c>
      <c r="S23" s="168">
        <v>83491.285000000003</v>
      </c>
      <c r="T23" s="168">
        <v>27151.3</v>
      </c>
      <c r="U23" s="168">
        <v>0</v>
      </c>
      <c r="V23" s="168">
        <v>0</v>
      </c>
      <c r="W23" s="168">
        <v>0</v>
      </c>
      <c r="X23" s="168">
        <v>31175.98</v>
      </c>
      <c r="Y23" s="495">
        <v>38063.584999999999</v>
      </c>
      <c r="Z23" s="28">
        <v>16481.900000000001</v>
      </c>
      <c r="AA23" s="26">
        <v>0</v>
      </c>
      <c r="AB23" s="26">
        <v>0</v>
      </c>
      <c r="AC23" s="26">
        <v>4074.49</v>
      </c>
      <c r="AD23" s="26">
        <v>57627.59</v>
      </c>
      <c r="AE23" s="26">
        <v>12440.08</v>
      </c>
      <c r="AF23" s="26">
        <v>1941.73</v>
      </c>
      <c r="AG23" s="26">
        <v>0</v>
      </c>
      <c r="AH23" s="26">
        <v>0</v>
      </c>
      <c r="AI23" s="26">
        <v>0</v>
      </c>
      <c r="AJ23" s="26">
        <v>53738.05</v>
      </c>
      <c r="AK23" s="26">
        <v>55965.42</v>
      </c>
      <c r="AL23" s="97">
        <v>4745.66</v>
      </c>
      <c r="AM23" s="26">
        <v>0</v>
      </c>
      <c r="AN23" s="295" t="str">
        <f t="shared" si="4"/>
        <v>-</v>
      </c>
      <c r="AO23" s="271"/>
      <c r="AP23" s="271"/>
      <c r="AQ23" s="122"/>
    </row>
    <row r="24" spans="1:44" x14ac:dyDescent="0.3">
      <c r="A24" s="34" t="s">
        <v>79</v>
      </c>
      <c r="B24" s="150">
        <v>1000.875</v>
      </c>
      <c r="C24" s="150">
        <v>0</v>
      </c>
      <c r="D24" s="150">
        <v>0</v>
      </c>
      <c r="E24" s="150">
        <v>3372.3649999999998</v>
      </c>
      <c r="F24" s="150">
        <v>28629.68</v>
      </c>
      <c r="G24" s="150">
        <v>850.08</v>
      </c>
      <c r="H24" s="150">
        <v>0</v>
      </c>
      <c r="I24" s="150">
        <v>0</v>
      </c>
      <c r="J24" s="150">
        <v>0</v>
      </c>
      <c r="K24" s="150">
        <v>0</v>
      </c>
      <c r="L24" s="150">
        <v>13086</v>
      </c>
      <c r="M24" s="150">
        <v>644.76</v>
      </c>
      <c r="N24" s="494">
        <v>0</v>
      </c>
      <c r="O24" s="168">
        <v>0</v>
      </c>
      <c r="P24" s="168">
        <v>0</v>
      </c>
      <c r="Q24" s="168">
        <v>0</v>
      </c>
      <c r="R24" s="168">
        <v>18927.185000000001</v>
      </c>
      <c r="S24" s="168">
        <v>47047.351000000002</v>
      </c>
      <c r="T24" s="168">
        <v>20886.144</v>
      </c>
      <c r="U24" s="168">
        <v>0</v>
      </c>
      <c r="V24" s="168">
        <v>0</v>
      </c>
      <c r="W24" s="168">
        <v>0</v>
      </c>
      <c r="X24" s="168">
        <v>18601.755000000001</v>
      </c>
      <c r="Y24" s="495">
        <v>31201.71</v>
      </c>
      <c r="Z24" s="28">
        <v>18066.66</v>
      </c>
      <c r="AA24" s="26">
        <v>0</v>
      </c>
      <c r="AB24" s="26">
        <v>0</v>
      </c>
      <c r="AC24" s="26">
        <v>2236.02</v>
      </c>
      <c r="AD24" s="26">
        <v>45555.9</v>
      </c>
      <c r="AE24" s="26">
        <v>14385.85</v>
      </c>
      <c r="AF24" s="26">
        <v>2746.05</v>
      </c>
      <c r="AG24" s="26">
        <v>0</v>
      </c>
      <c r="AH24" s="26">
        <v>0</v>
      </c>
      <c r="AI24" s="26">
        <v>0</v>
      </c>
      <c r="AJ24" s="26">
        <v>27368.75</v>
      </c>
      <c r="AK24" s="26">
        <v>28009.64</v>
      </c>
      <c r="AL24" s="97">
        <v>5114.99</v>
      </c>
      <c r="AM24" s="26">
        <v>0</v>
      </c>
      <c r="AN24" s="295" t="str">
        <f t="shared" si="4"/>
        <v>-</v>
      </c>
      <c r="AO24" s="271"/>
      <c r="AP24" s="271"/>
      <c r="AQ24" s="122"/>
    </row>
    <row r="25" spans="1:44" x14ac:dyDescent="0.3">
      <c r="A25" s="34" t="s">
        <v>66</v>
      </c>
      <c r="B25" s="150">
        <v>0</v>
      </c>
      <c r="C25" s="150">
        <v>0</v>
      </c>
      <c r="D25" s="150">
        <v>0</v>
      </c>
      <c r="E25" s="150">
        <v>0</v>
      </c>
      <c r="F25" s="150">
        <v>0</v>
      </c>
      <c r="G25" s="150">
        <v>0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0">
        <v>0</v>
      </c>
      <c r="N25" s="494">
        <v>0</v>
      </c>
      <c r="O25" s="168">
        <v>0</v>
      </c>
      <c r="P25" s="168">
        <v>0</v>
      </c>
      <c r="Q25" s="168">
        <v>0</v>
      </c>
      <c r="R25" s="168">
        <v>0</v>
      </c>
      <c r="S25" s="168">
        <v>0</v>
      </c>
      <c r="T25" s="168">
        <v>0</v>
      </c>
      <c r="U25" s="168">
        <v>0</v>
      </c>
      <c r="V25" s="168">
        <v>0</v>
      </c>
      <c r="W25" s="168">
        <v>0</v>
      </c>
      <c r="X25" s="168">
        <v>0</v>
      </c>
      <c r="Y25" s="495">
        <v>0</v>
      </c>
      <c r="Z25" s="28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97">
        <v>0</v>
      </c>
      <c r="AM25" s="26">
        <v>0</v>
      </c>
      <c r="AN25" s="295" t="str">
        <f t="shared" si="4"/>
        <v>-</v>
      </c>
      <c r="AO25" s="271"/>
      <c r="AP25" s="271"/>
      <c r="AQ25" s="122"/>
    </row>
    <row r="26" spans="1:44" x14ac:dyDescent="0.3">
      <c r="A26" s="34" t="s">
        <v>67</v>
      </c>
      <c r="B26" s="150">
        <v>2680.8449999999998</v>
      </c>
      <c r="C26" s="150">
        <v>0</v>
      </c>
      <c r="D26" s="150">
        <v>0</v>
      </c>
      <c r="E26" s="150">
        <v>9303.5400000000009</v>
      </c>
      <c r="F26" s="150">
        <v>70210.645000000004</v>
      </c>
      <c r="G26" s="150">
        <v>10505.514999999999</v>
      </c>
      <c r="H26" s="150">
        <v>0</v>
      </c>
      <c r="I26" s="150">
        <v>0</v>
      </c>
      <c r="J26" s="150">
        <v>0</v>
      </c>
      <c r="K26" s="150">
        <v>0</v>
      </c>
      <c r="L26" s="150">
        <v>14908.865</v>
      </c>
      <c r="M26" s="150">
        <v>33342.355000000003</v>
      </c>
      <c r="N26" s="494">
        <v>0</v>
      </c>
      <c r="O26" s="168">
        <v>0</v>
      </c>
      <c r="P26" s="168">
        <v>0</v>
      </c>
      <c r="Q26" s="168">
        <v>0</v>
      </c>
      <c r="R26" s="168">
        <v>8815.9449999999997</v>
      </c>
      <c r="S26" s="168">
        <v>76857.53</v>
      </c>
      <c r="T26" s="168">
        <v>27010.46</v>
      </c>
      <c r="U26" s="168">
        <v>0</v>
      </c>
      <c r="V26" s="168">
        <v>0</v>
      </c>
      <c r="W26" s="168">
        <v>0</v>
      </c>
      <c r="X26" s="168">
        <v>30020.800000000003</v>
      </c>
      <c r="Y26" s="495">
        <v>28716.100000000002</v>
      </c>
      <c r="Z26" s="28">
        <v>13984.88</v>
      </c>
      <c r="AA26" s="26">
        <v>0</v>
      </c>
      <c r="AB26" s="26">
        <v>0</v>
      </c>
      <c r="AC26" s="26">
        <v>6361.44</v>
      </c>
      <c r="AD26" s="26">
        <v>57055.49</v>
      </c>
      <c r="AE26" s="26">
        <v>13521.49</v>
      </c>
      <c r="AF26" s="26">
        <v>0</v>
      </c>
      <c r="AG26" s="26">
        <v>0</v>
      </c>
      <c r="AH26" s="26">
        <v>0</v>
      </c>
      <c r="AI26" s="26">
        <v>0</v>
      </c>
      <c r="AJ26" s="26">
        <v>66157.5</v>
      </c>
      <c r="AK26" s="26">
        <v>79656.61</v>
      </c>
      <c r="AL26" s="97">
        <v>2860.49</v>
      </c>
      <c r="AM26" s="26">
        <v>0</v>
      </c>
      <c r="AN26" s="295" t="str">
        <f t="shared" si="4"/>
        <v>-</v>
      </c>
      <c r="AO26" s="271"/>
      <c r="AP26" s="271"/>
      <c r="AQ26" s="122"/>
    </row>
    <row r="27" spans="1:44" x14ac:dyDescent="0.3">
      <c r="A27" s="34" t="s">
        <v>68</v>
      </c>
      <c r="B27" s="150">
        <v>19452.514999999999</v>
      </c>
      <c r="C27" s="150">
        <v>0</v>
      </c>
      <c r="D27" s="150">
        <v>0</v>
      </c>
      <c r="E27" s="150">
        <v>9527.27</v>
      </c>
      <c r="F27" s="150">
        <v>124646.2</v>
      </c>
      <c r="G27" s="150">
        <v>34938.154999999999</v>
      </c>
      <c r="H27" s="150">
        <v>376.66</v>
      </c>
      <c r="I27" s="150">
        <v>39.671999999999997</v>
      </c>
      <c r="J27" s="150">
        <v>0</v>
      </c>
      <c r="K27" s="150">
        <v>199.03399999999999</v>
      </c>
      <c r="L27" s="150">
        <v>24687.526999999998</v>
      </c>
      <c r="M27" s="150">
        <v>39841.175000000003</v>
      </c>
      <c r="N27" s="494">
        <v>0</v>
      </c>
      <c r="O27" s="168">
        <v>0</v>
      </c>
      <c r="P27" s="168">
        <v>0</v>
      </c>
      <c r="Q27" s="168">
        <v>0</v>
      </c>
      <c r="R27" s="168">
        <v>72198.705000000002</v>
      </c>
      <c r="S27" s="168">
        <v>189643.38499999998</v>
      </c>
      <c r="T27" s="168">
        <v>37362.49</v>
      </c>
      <c r="U27" s="168">
        <v>0</v>
      </c>
      <c r="V27" s="168">
        <v>0</v>
      </c>
      <c r="W27" s="168">
        <v>0</v>
      </c>
      <c r="X27" s="168">
        <v>53742.325000000004</v>
      </c>
      <c r="Y27" s="495">
        <v>63963.555000000008</v>
      </c>
      <c r="Z27" s="28">
        <v>35398.400000000001</v>
      </c>
      <c r="AA27" s="26">
        <v>0</v>
      </c>
      <c r="AB27" s="26">
        <v>0</v>
      </c>
      <c r="AC27" s="26">
        <v>46785.56</v>
      </c>
      <c r="AD27" s="26">
        <v>140889.29</v>
      </c>
      <c r="AE27" s="26">
        <v>75648.42</v>
      </c>
      <c r="AF27" s="26">
        <v>7331.57</v>
      </c>
      <c r="AG27" s="26">
        <v>0</v>
      </c>
      <c r="AH27" s="26">
        <v>0</v>
      </c>
      <c r="AI27" s="26">
        <v>0</v>
      </c>
      <c r="AJ27" s="26">
        <v>107188.99</v>
      </c>
      <c r="AK27" s="26">
        <v>154667.94</v>
      </c>
      <c r="AL27" s="97">
        <v>5674.68</v>
      </c>
      <c r="AM27" s="26">
        <v>0</v>
      </c>
      <c r="AN27" s="295" t="str">
        <f t="shared" si="4"/>
        <v>-</v>
      </c>
      <c r="AO27" s="271"/>
      <c r="AP27" s="271"/>
      <c r="AQ27" s="122"/>
      <c r="AR27" s="616"/>
    </row>
    <row r="28" spans="1:44" x14ac:dyDescent="0.3">
      <c r="A28" s="34" t="s">
        <v>81</v>
      </c>
      <c r="B28" s="150">
        <v>1740.2750000000001</v>
      </c>
      <c r="C28" s="150">
        <v>0</v>
      </c>
      <c r="D28" s="150">
        <v>0</v>
      </c>
      <c r="E28" s="150">
        <v>4302.4849999999997</v>
      </c>
      <c r="F28" s="150">
        <v>55461.375</v>
      </c>
      <c r="G28" s="150">
        <v>53059.53</v>
      </c>
      <c r="H28" s="150">
        <v>0</v>
      </c>
      <c r="I28" s="150">
        <v>0</v>
      </c>
      <c r="J28" s="150">
        <v>0</v>
      </c>
      <c r="K28" s="150">
        <v>0</v>
      </c>
      <c r="L28" s="150">
        <v>7582.335</v>
      </c>
      <c r="M28" s="150">
        <v>1468.2750000000001</v>
      </c>
      <c r="N28" s="494">
        <v>0</v>
      </c>
      <c r="O28" s="168">
        <v>0</v>
      </c>
      <c r="P28" s="168">
        <v>0</v>
      </c>
      <c r="Q28" s="168">
        <v>0</v>
      </c>
      <c r="R28" s="168">
        <v>35425.89</v>
      </c>
      <c r="S28" s="168">
        <v>48262.334999999999</v>
      </c>
      <c r="T28" s="168">
        <v>4415.8249999999998</v>
      </c>
      <c r="U28" s="168">
        <v>0</v>
      </c>
      <c r="V28" s="168">
        <v>0</v>
      </c>
      <c r="W28" s="168">
        <v>0</v>
      </c>
      <c r="X28" s="168">
        <v>59254.345000000001</v>
      </c>
      <c r="Y28" s="495">
        <v>16921.174999999999</v>
      </c>
      <c r="Z28" s="28">
        <v>10277.51</v>
      </c>
      <c r="AA28" s="26">
        <v>0</v>
      </c>
      <c r="AB28" s="26">
        <v>0</v>
      </c>
      <c r="AC28" s="26">
        <v>12211.87</v>
      </c>
      <c r="AD28" s="26">
        <v>79285.05</v>
      </c>
      <c r="AE28" s="26">
        <v>25273.32</v>
      </c>
      <c r="AF28" s="26">
        <v>0</v>
      </c>
      <c r="AG28" s="26">
        <v>0</v>
      </c>
      <c r="AH28" s="26">
        <v>0</v>
      </c>
      <c r="AI28" s="26">
        <v>0</v>
      </c>
      <c r="AJ28" s="26">
        <v>39540.04</v>
      </c>
      <c r="AK28" s="26">
        <v>76000.14</v>
      </c>
      <c r="AL28" s="97">
        <v>346.28</v>
      </c>
      <c r="AM28" s="26">
        <v>0</v>
      </c>
      <c r="AN28" s="295" t="str">
        <f t="shared" si="4"/>
        <v>-</v>
      </c>
      <c r="AO28" s="271"/>
      <c r="AP28" s="271"/>
      <c r="AQ28" s="122"/>
    </row>
    <row r="29" spans="1:44" x14ac:dyDescent="0.3">
      <c r="A29" s="34" t="s">
        <v>69</v>
      </c>
      <c r="B29" s="150">
        <v>10907.785</v>
      </c>
      <c r="C29" s="150">
        <v>0</v>
      </c>
      <c r="D29" s="150">
        <v>0</v>
      </c>
      <c r="E29" s="150">
        <v>14124.385</v>
      </c>
      <c r="F29" s="150">
        <v>98705.486000000004</v>
      </c>
      <c r="G29" s="150">
        <v>128342.23</v>
      </c>
      <c r="H29" s="150">
        <v>0</v>
      </c>
      <c r="I29" s="150">
        <v>0</v>
      </c>
      <c r="J29" s="150">
        <v>0</v>
      </c>
      <c r="K29" s="150">
        <v>0</v>
      </c>
      <c r="L29" s="150">
        <v>8050.5249999999996</v>
      </c>
      <c r="M29" s="150">
        <v>1797.654</v>
      </c>
      <c r="N29" s="494">
        <v>0</v>
      </c>
      <c r="O29" s="168">
        <v>0</v>
      </c>
      <c r="P29" s="168">
        <v>0</v>
      </c>
      <c r="Q29" s="168">
        <v>0</v>
      </c>
      <c r="R29" s="168">
        <v>3965.2649999999999</v>
      </c>
      <c r="S29" s="168">
        <v>25491.454999999998</v>
      </c>
      <c r="T29" s="168">
        <v>0</v>
      </c>
      <c r="U29" s="168">
        <v>0</v>
      </c>
      <c r="V29" s="168">
        <v>0</v>
      </c>
      <c r="W29" s="168">
        <v>0</v>
      </c>
      <c r="X29" s="168">
        <v>63883.534999999996</v>
      </c>
      <c r="Y29" s="495">
        <v>11876.355</v>
      </c>
      <c r="Z29" s="28">
        <v>25144.07</v>
      </c>
      <c r="AA29" s="26">
        <v>144.86000000000001</v>
      </c>
      <c r="AB29" s="26">
        <v>21.31</v>
      </c>
      <c r="AC29" s="26">
        <v>20349.82</v>
      </c>
      <c r="AD29" s="26">
        <v>49368.72</v>
      </c>
      <c r="AE29" s="26">
        <v>17622.3</v>
      </c>
      <c r="AF29" s="26">
        <v>0</v>
      </c>
      <c r="AG29" s="26">
        <v>0</v>
      </c>
      <c r="AH29" s="26">
        <v>0</v>
      </c>
      <c r="AI29" s="26">
        <v>0</v>
      </c>
      <c r="AJ29" s="26">
        <v>42302.19</v>
      </c>
      <c r="AK29" s="26">
        <v>108468.28</v>
      </c>
      <c r="AL29" s="97">
        <v>0</v>
      </c>
      <c r="AM29" s="26">
        <v>0</v>
      </c>
      <c r="AN29" s="295">
        <f t="shared" si="4"/>
        <v>-1</v>
      </c>
      <c r="AO29" s="271"/>
      <c r="AP29" s="271"/>
      <c r="AQ29" s="122"/>
    </row>
    <row r="30" spans="1:44" x14ac:dyDescent="0.3">
      <c r="A30" s="198" t="s">
        <v>89</v>
      </c>
      <c r="B30" s="46">
        <f t="shared" ref="B30:K30" si="11">+SUM(B21,B9)</f>
        <v>169652.02100000001</v>
      </c>
      <c r="C30" s="9">
        <f t="shared" si="11"/>
        <v>378.96000000000004</v>
      </c>
      <c r="D30" s="9">
        <f t="shared" si="11"/>
        <v>432.32099999999997</v>
      </c>
      <c r="E30" s="9">
        <f t="shared" si="11"/>
        <v>111496.97200000001</v>
      </c>
      <c r="F30" s="9">
        <f t="shared" si="11"/>
        <v>1049268.4384000001</v>
      </c>
      <c r="G30" s="9">
        <f t="shared" si="11"/>
        <v>640843.07000000007</v>
      </c>
      <c r="H30" s="9">
        <f t="shared" si="11"/>
        <v>200052.64100000003</v>
      </c>
      <c r="I30" s="9">
        <f t="shared" si="11"/>
        <v>658.88099999999997</v>
      </c>
      <c r="J30" s="9">
        <f t="shared" si="11"/>
        <v>69.975999999999999</v>
      </c>
      <c r="K30" s="9">
        <f t="shared" si="11"/>
        <v>205.15699999999998</v>
      </c>
      <c r="L30" s="9">
        <f t="shared" ref="L30:Y30" si="12">+SUM(L21,L9)</f>
        <v>701971.20849999995</v>
      </c>
      <c r="M30" s="9">
        <f t="shared" si="12"/>
        <v>297646.66600000003</v>
      </c>
      <c r="N30" s="46">
        <f t="shared" si="12"/>
        <v>5220.5</v>
      </c>
      <c r="O30" s="9">
        <f t="shared" si="12"/>
        <v>0</v>
      </c>
      <c r="P30" s="9">
        <f t="shared" si="12"/>
        <v>0</v>
      </c>
      <c r="Q30" s="9">
        <f t="shared" si="12"/>
        <v>0</v>
      </c>
      <c r="R30" s="9">
        <f t="shared" si="12"/>
        <v>552643.14999999991</v>
      </c>
      <c r="S30" s="9">
        <f t="shared" si="12"/>
        <v>1330217.9710000001</v>
      </c>
      <c r="T30" s="9">
        <f t="shared" si="12"/>
        <v>488622.70900000003</v>
      </c>
      <c r="U30" s="9">
        <f t="shared" si="12"/>
        <v>262.56</v>
      </c>
      <c r="V30" s="9">
        <f t="shared" si="12"/>
        <v>0</v>
      </c>
      <c r="W30" s="9">
        <f t="shared" si="12"/>
        <v>0</v>
      </c>
      <c r="X30" s="9">
        <f t="shared" si="12"/>
        <v>711199.83</v>
      </c>
      <c r="Y30" s="492">
        <f t="shared" si="12"/>
        <v>1225507.0049999999</v>
      </c>
      <c r="Z30" s="46">
        <f>+Z9+Z21</f>
        <v>516961.29000000004</v>
      </c>
      <c r="AA30" s="9">
        <f t="shared" ref="AA30:AM30" si="13">+AA9+AA21</f>
        <v>1353.88</v>
      </c>
      <c r="AB30" s="9">
        <f t="shared" si="13"/>
        <v>88.28</v>
      </c>
      <c r="AC30" s="9">
        <f t="shared" si="13"/>
        <v>270438.37</v>
      </c>
      <c r="AD30" s="9">
        <f t="shared" si="13"/>
        <v>1319515.03</v>
      </c>
      <c r="AE30" s="414">
        <f t="shared" si="13"/>
        <v>694267.19</v>
      </c>
      <c r="AF30" s="414">
        <f t="shared" si="13"/>
        <v>178946.92</v>
      </c>
      <c r="AG30" s="414">
        <f t="shared" si="13"/>
        <v>373.32000000000005</v>
      </c>
      <c r="AH30" s="414">
        <f t="shared" si="13"/>
        <v>78.28</v>
      </c>
      <c r="AI30" s="414">
        <f t="shared" si="13"/>
        <v>854.55000000000007</v>
      </c>
      <c r="AJ30" s="414">
        <f t="shared" si="13"/>
        <v>909703.21</v>
      </c>
      <c r="AK30" s="9">
        <f t="shared" si="13"/>
        <v>1036032.88</v>
      </c>
      <c r="AL30" s="85">
        <f t="shared" si="13"/>
        <v>70881.7</v>
      </c>
      <c r="AM30" s="414">
        <f t="shared" si="13"/>
        <v>102.1</v>
      </c>
      <c r="AN30" s="636">
        <f t="shared" si="4"/>
        <v>-0.92458711259491244</v>
      </c>
      <c r="AO30" s="271"/>
      <c r="AP30" s="271"/>
      <c r="AQ30" s="122"/>
    </row>
    <row r="31" spans="1:44" x14ac:dyDescent="0.3">
      <c r="A31" s="35" t="s">
        <v>82</v>
      </c>
      <c r="B31" s="327">
        <v>33214.03</v>
      </c>
      <c r="C31" s="327">
        <v>4301.97</v>
      </c>
      <c r="D31" s="327">
        <v>0</v>
      </c>
      <c r="E31" s="327">
        <v>0</v>
      </c>
      <c r="F31" s="327">
        <v>0</v>
      </c>
      <c r="G31" s="327">
        <v>5742.27</v>
      </c>
      <c r="H31" s="327">
        <v>0</v>
      </c>
      <c r="I31" s="327">
        <v>340.46499999999997</v>
      </c>
      <c r="J31" s="327">
        <v>0</v>
      </c>
      <c r="K31" s="327">
        <v>109.97499999999999</v>
      </c>
      <c r="L31" s="327">
        <v>0</v>
      </c>
      <c r="M31" s="327">
        <v>0</v>
      </c>
      <c r="N31" s="490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493">
        <v>0</v>
      </c>
      <c r="Z31" s="28">
        <v>0</v>
      </c>
      <c r="AA31" s="26">
        <v>8374.1299999999992</v>
      </c>
      <c r="AB31" s="26">
        <v>9351.5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0</v>
      </c>
      <c r="AK31" s="26">
        <v>0</v>
      </c>
      <c r="AL31" s="97">
        <v>5963.32</v>
      </c>
      <c r="AM31" s="26">
        <v>17360.18</v>
      </c>
      <c r="AN31" s="295">
        <f t="shared" si="4"/>
        <v>1.0730726654589793</v>
      </c>
      <c r="AO31" s="271"/>
      <c r="AP31" s="271"/>
      <c r="AQ31" s="122"/>
    </row>
    <row r="32" spans="1:44" x14ac:dyDescent="0.3">
      <c r="A32" s="35" t="s">
        <v>90</v>
      </c>
      <c r="B32" s="327">
        <v>26009.535</v>
      </c>
      <c r="C32" s="327">
        <v>4260.57</v>
      </c>
      <c r="D32" s="327">
        <v>0</v>
      </c>
      <c r="E32" s="327">
        <v>0</v>
      </c>
      <c r="F32" s="327">
        <v>0</v>
      </c>
      <c r="G32" s="327">
        <v>1155.5550000000001</v>
      </c>
      <c r="H32" s="327">
        <v>0</v>
      </c>
      <c r="I32" s="327">
        <v>88.185000000000002</v>
      </c>
      <c r="J32" s="327">
        <v>0</v>
      </c>
      <c r="K32" s="327">
        <v>0</v>
      </c>
      <c r="L32" s="327">
        <v>0</v>
      </c>
      <c r="M32" s="327">
        <v>0</v>
      </c>
      <c r="N32" s="490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493">
        <v>0</v>
      </c>
      <c r="Z32" s="28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v>0</v>
      </c>
      <c r="AJ32" s="26">
        <v>0</v>
      </c>
      <c r="AK32" s="26">
        <v>0</v>
      </c>
      <c r="AL32" s="97">
        <v>0</v>
      </c>
      <c r="AM32" s="26">
        <v>0</v>
      </c>
      <c r="AN32" s="295" t="str">
        <f t="shared" si="4"/>
        <v>-</v>
      </c>
      <c r="AO32" s="271"/>
      <c r="AP32" s="271"/>
      <c r="AQ32" s="122"/>
    </row>
    <row r="33" spans="1:43" x14ac:dyDescent="0.3">
      <c r="A33" s="35" t="s">
        <v>83</v>
      </c>
      <c r="B33" s="327">
        <v>27795.145</v>
      </c>
      <c r="C33" s="327">
        <v>8884.2800000000007</v>
      </c>
      <c r="D33" s="327">
        <v>0</v>
      </c>
      <c r="E33" s="327">
        <v>0</v>
      </c>
      <c r="F33" s="327">
        <v>0</v>
      </c>
      <c r="G33" s="327">
        <v>5706</v>
      </c>
      <c r="H33" s="327">
        <v>0</v>
      </c>
      <c r="I33" s="327">
        <v>0</v>
      </c>
      <c r="J33" s="327">
        <v>0</v>
      </c>
      <c r="K33" s="327">
        <v>1793.32</v>
      </c>
      <c r="L33" s="327">
        <v>0</v>
      </c>
      <c r="M33" s="327">
        <v>0</v>
      </c>
      <c r="N33" s="490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493">
        <v>0</v>
      </c>
      <c r="Z33" s="28">
        <v>0</v>
      </c>
      <c r="AA33" s="26">
        <v>13717.1</v>
      </c>
      <c r="AB33" s="26">
        <v>15955.41</v>
      </c>
      <c r="AC33" s="26">
        <v>531.92999999999995</v>
      </c>
      <c r="AD33" s="26">
        <v>0</v>
      </c>
      <c r="AE33" s="26">
        <v>0</v>
      </c>
      <c r="AF33" s="26">
        <v>0</v>
      </c>
      <c r="AG33" s="26">
        <v>0</v>
      </c>
      <c r="AH33" s="26">
        <v>0</v>
      </c>
      <c r="AI33" s="26">
        <v>0</v>
      </c>
      <c r="AJ33" s="26">
        <v>0</v>
      </c>
      <c r="AK33" s="26">
        <v>7090.83</v>
      </c>
      <c r="AL33" s="97">
        <v>13498.73</v>
      </c>
      <c r="AM33" s="26">
        <v>7564.93</v>
      </c>
      <c r="AN33" s="295">
        <f t="shared" si="4"/>
        <v>-0.44850369247144073</v>
      </c>
      <c r="AO33" s="271"/>
      <c r="AP33" s="271"/>
      <c r="AQ33" s="122"/>
    </row>
    <row r="34" spans="1:43" x14ac:dyDescent="0.3">
      <c r="A34" s="35" t="s">
        <v>91</v>
      </c>
      <c r="B34" s="327">
        <v>26195.014999999999</v>
      </c>
      <c r="C34" s="327">
        <v>7128.22</v>
      </c>
      <c r="D34" s="327">
        <v>0</v>
      </c>
      <c r="E34" s="327">
        <v>0</v>
      </c>
      <c r="F34" s="327">
        <v>0</v>
      </c>
      <c r="G34" s="327">
        <v>4117.42</v>
      </c>
      <c r="H34" s="327">
        <v>0</v>
      </c>
      <c r="I34" s="327">
        <v>0</v>
      </c>
      <c r="J34" s="327">
        <v>0</v>
      </c>
      <c r="K34" s="327">
        <v>0</v>
      </c>
      <c r="L34" s="327">
        <v>0</v>
      </c>
      <c r="M34" s="327">
        <v>0</v>
      </c>
      <c r="N34" s="490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493">
        <v>0</v>
      </c>
      <c r="Z34" s="28">
        <v>0</v>
      </c>
      <c r="AA34" s="26">
        <v>787.05</v>
      </c>
      <c r="AB34" s="26">
        <v>10100.14</v>
      </c>
      <c r="AC34" s="26">
        <v>10411.549999999999</v>
      </c>
      <c r="AD34" s="26">
        <v>0</v>
      </c>
      <c r="AE34" s="26">
        <v>0</v>
      </c>
      <c r="AF34" s="26">
        <v>2882.64</v>
      </c>
      <c r="AG34" s="26">
        <v>0</v>
      </c>
      <c r="AH34" s="26">
        <v>0</v>
      </c>
      <c r="AI34" s="26">
        <v>0</v>
      </c>
      <c r="AJ34" s="26">
        <v>0</v>
      </c>
      <c r="AK34" s="26">
        <v>3265.14</v>
      </c>
      <c r="AL34" s="97">
        <v>11375.95</v>
      </c>
      <c r="AM34" s="26">
        <v>5766.21</v>
      </c>
      <c r="AN34" s="295">
        <f t="shared" si="4"/>
        <v>6.326357918810749</v>
      </c>
      <c r="AO34" s="271"/>
      <c r="AP34" s="271"/>
      <c r="AQ34" s="122"/>
    </row>
    <row r="35" spans="1:43" s="154" customFormat="1" x14ac:dyDescent="0.3">
      <c r="A35" s="182" t="s">
        <v>217</v>
      </c>
      <c r="B35" s="327"/>
      <c r="C35" s="327"/>
      <c r="D35" s="327">
        <v>0</v>
      </c>
      <c r="E35" s="327">
        <v>0</v>
      </c>
      <c r="F35" s="327">
        <v>0</v>
      </c>
      <c r="G35" s="327">
        <v>0</v>
      </c>
      <c r="H35" s="327">
        <v>0</v>
      </c>
      <c r="I35" s="327">
        <v>0</v>
      </c>
      <c r="J35" s="327">
        <v>0</v>
      </c>
      <c r="K35" s="327">
        <v>0</v>
      </c>
      <c r="L35" s="327">
        <v>0</v>
      </c>
      <c r="M35" s="327">
        <v>0</v>
      </c>
      <c r="N35" s="490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493">
        <v>0</v>
      </c>
      <c r="Z35" s="28">
        <v>0</v>
      </c>
      <c r="AA35" s="26">
        <v>8654.16</v>
      </c>
      <c r="AB35" s="26">
        <v>21805.599999999999</v>
      </c>
      <c r="AC35" s="26">
        <v>17582.41</v>
      </c>
      <c r="AD35" s="26">
        <v>1650.72</v>
      </c>
      <c r="AE35" s="26">
        <v>18222.38</v>
      </c>
      <c r="AF35" s="26">
        <v>10674.82</v>
      </c>
      <c r="AG35" s="26">
        <v>1917.53</v>
      </c>
      <c r="AH35" s="26">
        <v>41.73</v>
      </c>
      <c r="AI35" s="26">
        <v>405.76</v>
      </c>
      <c r="AJ35" s="167">
        <v>8076.02</v>
      </c>
      <c r="AK35" s="26">
        <v>24732.15</v>
      </c>
      <c r="AL35" s="97">
        <v>4849.41</v>
      </c>
      <c r="AM35" s="26">
        <v>6844.55</v>
      </c>
      <c r="AN35" s="295">
        <f t="shared" si="4"/>
        <v>-0.20910290542351884</v>
      </c>
      <c r="AO35" s="271"/>
      <c r="AP35" s="271"/>
      <c r="AQ35" s="122"/>
    </row>
    <row r="36" spans="1:43" x14ac:dyDescent="0.3">
      <c r="A36" s="35" t="s">
        <v>70</v>
      </c>
      <c r="B36" s="327">
        <v>19580.36</v>
      </c>
      <c r="C36" s="327">
        <v>8329.67</v>
      </c>
      <c r="D36" s="327">
        <v>0</v>
      </c>
      <c r="E36" s="327">
        <v>0</v>
      </c>
      <c r="F36" s="327">
        <v>0</v>
      </c>
      <c r="G36" s="327">
        <v>21588.935000000001</v>
      </c>
      <c r="H36" s="327">
        <v>0</v>
      </c>
      <c r="I36" s="327">
        <v>2419.9899999999998</v>
      </c>
      <c r="J36" s="327">
        <v>0</v>
      </c>
      <c r="K36" s="327">
        <v>0</v>
      </c>
      <c r="L36" s="327">
        <v>0</v>
      </c>
      <c r="M36" s="327">
        <v>0</v>
      </c>
      <c r="N36" s="490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493">
        <v>0</v>
      </c>
      <c r="Z36" s="28">
        <v>0</v>
      </c>
      <c r="AA36" s="26">
        <v>2642.78</v>
      </c>
      <c r="AB36" s="26">
        <v>10782.7</v>
      </c>
      <c r="AC36" s="26">
        <v>5924.77</v>
      </c>
      <c r="AD36" s="26">
        <v>3024.87</v>
      </c>
      <c r="AE36" s="26">
        <v>7536.41</v>
      </c>
      <c r="AF36" s="26">
        <v>4968.16</v>
      </c>
      <c r="AG36" s="26">
        <v>240.14</v>
      </c>
      <c r="AH36" s="26">
        <v>0</v>
      </c>
      <c r="AI36" s="26">
        <v>0</v>
      </c>
      <c r="AJ36" s="26">
        <v>0</v>
      </c>
      <c r="AK36" s="26">
        <v>10951.02</v>
      </c>
      <c r="AL36" s="97">
        <v>4557.8599999999997</v>
      </c>
      <c r="AM36" s="26">
        <v>3880.86</v>
      </c>
      <c r="AN36" s="295">
        <f t="shared" si="4"/>
        <v>0.46847637714830581</v>
      </c>
      <c r="AO36" s="271"/>
      <c r="AP36" s="271"/>
      <c r="AQ36" s="122"/>
    </row>
    <row r="37" spans="1:43" x14ac:dyDescent="0.3">
      <c r="A37" s="196" t="s">
        <v>92</v>
      </c>
      <c r="B37" s="328">
        <f t="shared" ref="B37:L37" si="14">+SUM(B31:B36)</f>
        <v>132794.08500000002</v>
      </c>
      <c r="C37" s="329">
        <f t="shared" si="14"/>
        <v>32904.71</v>
      </c>
      <c r="D37" s="197">
        <f t="shared" si="14"/>
        <v>0</v>
      </c>
      <c r="E37" s="197">
        <f t="shared" si="14"/>
        <v>0</v>
      </c>
      <c r="F37" s="197">
        <f t="shared" si="14"/>
        <v>0</v>
      </c>
      <c r="G37" s="197">
        <f t="shared" si="14"/>
        <v>38310.180000000008</v>
      </c>
      <c r="H37" s="197">
        <f t="shared" si="14"/>
        <v>0</v>
      </c>
      <c r="I37" s="197">
        <f t="shared" si="14"/>
        <v>2848.64</v>
      </c>
      <c r="J37" s="197">
        <f t="shared" si="14"/>
        <v>0</v>
      </c>
      <c r="K37" s="197">
        <f t="shared" si="14"/>
        <v>1903.2949999999998</v>
      </c>
      <c r="L37" s="197">
        <f t="shared" si="14"/>
        <v>0</v>
      </c>
      <c r="M37" s="197">
        <f t="shared" ref="M37:R37" si="15">+SUM(M31:M36)</f>
        <v>0</v>
      </c>
      <c r="N37" s="328">
        <f t="shared" si="15"/>
        <v>0</v>
      </c>
      <c r="O37" s="329">
        <f t="shared" si="15"/>
        <v>0</v>
      </c>
      <c r="P37" s="197">
        <f t="shared" si="15"/>
        <v>0</v>
      </c>
      <c r="Q37" s="197">
        <f t="shared" si="15"/>
        <v>0</v>
      </c>
      <c r="R37" s="197">
        <f t="shared" si="15"/>
        <v>0</v>
      </c>
      <c r="S37" s="197">
        <v>0</v>
      </c>
      <c r="T37" s="197">
        <v>0</v>
      </c>
      <c r="U37" s="197">
        <v>0</v>
      </c>
      <c r="V37" s="197">
        <v>0</v>
      </c>
      <c r="W37" s="197">
        <v>0</v>
      </c>
      <c r="X37" s="197">
        <v>0</v>
      </c>
      <c r="Y37" s="496">
        <v>0</v>
      </c>
      <c r="Z37" s="498">
        <f t="shared" ref="Z37:AE37" si="16">SUM(Z31:Z36)</f>
        <v>0</v>
      </c>
      <c r="AA37" s="197">
        <f t="shared" si="16"/>
        <v>34175.22</v>
      </c>
      <c r="AB37" s="197">
        <f t="shared" si="16"/>
        <v>67995.350000000006</v>
      </c>
      <c r="AC37" s="197">
        <f t="shared" si="16"/>
        <v>34450.660000000003</v>
      </c>
      <c r="AD37" s="197">
        <f t="shared" si="16"/>
        <v>4675.59</v>
      </c>
      <c r="AE37" s="499">
        <f t="shared" si="16"/>
        <v>25758.79</v>
      </c>
      <c r="AF37" s="499">
        <f t="shared" ref="AF37:AM37" si="17">SUM(AF31:AF36)</f>
        <v>18525.62</v>
      </c>
      <c r="AG37" s="499">
        <f t="shared" si="17"/>
        <v>2157.67</v>
      </c>
      <c r="AH37" s="499">
        <f t="shared" si="17"/>
        <v>41.73</v>
      </c>
      <c r="AI37" s="499">
        <f t="shared" si="17"/>
        <v>405.76</v>
      </c>
      <c r="AJ37" s="499">
        <f t="shared" si="17"/>
        <v>8076.02</v>
      </c>
      <c r="AK37" s="197">
        <f t="shared" si="17"/>
        <v>46039.14</v>
      </c>
      <c r="AL37" s="637">
        <f t="shared" si="17"/>
        <v>40245.270000000004</v>
      </c>
      <c r="AM37" s="499">
        <f t="shared" si="17"/>
        <v>41416.730000000003</v>
      </c>
      <c r="AN37" s="638">
        <f t="shared" si="4"/>
        <v>0.21189358839533434</v>
      </c>
      <c r="AO37" s="271"/>
      <c r="AP37" s="271"/>
      <c r="AQ37" s="122"/>
    </row>
    <row r="38" spans="1:43" ht="14.25" customHeight="1" x14ac:dyDescent="0.3">
      <c r="A38" s="1" t="s">
        <v>23</v>
      </c>
      <c r="AO38" s="276"/>
      <c r="AP38" s="271"/>
      <c r="AQ38" s="122"/>
    </row>
    <row r="39" spans="1:43" x14ac:dyDescent="0.3">
      <c r="A39" s="1" t="s">
        <v>24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AO39" s="276"/>
      <c r="AP39" s="276"/>
      <c r="AQ39" s="122"/>
    </row>
    <row r="40" spans="1:43" x14ac:dyDescent="0.3">
      <c r="A40" s="2" t="s">
        <v>198</v>
      </c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247"/>
      <c r="M40" s="177"/>
      <c r="N40" s="177"/>
      <c r="O40" s="177"/>
      <c r="P40" s="177"/>
      <c r="Q40" s="177"/>
      <c r="R40" s="177"/>
      <c r="S40" s="177"/>
      <c r="T40" s="177"/>
      <c r="U40" s="177"/>
      <c r="AN40" s="180"/>
      <c r="AO40" s="276"/>
      <c r="AP40" s="276"/>
      <c r="AQ40" s="122"/>
    </row>
    <row r="41" spans="1:43" x14ac:dyDescent="0.3">
      <c r="A41" s="172"/>
      <c r="B41" s="177"/>
      <c r="L41" s="122"/>
      <c r="AO41" s="276"/>
      <c r="AP41" s="276"/>
      <c r="AQ41" s="276"/>
    </row>
    <row r="42" spans="1:43" x14ac:dyDescent="0.3">
      <c r="B42" s="177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43" x14ac:dyDescent="0.3">
      <c r="B43" s="177"/>
    </row>
    <row r="45" spans="1:43" ht="15.6" x14ac:dyDescent="0.3"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69"/>
    </row>
    <row r="51" spans="2:41" x14ac:dyDescent="0.3"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</row>
    <row r="57" spans="2:41" ht="15.6" x14ac:dyDescent="0.3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O57" s="169"/>
    </row>
  </sheetData>
  <mergeCells count="5">
    <mergeCell ref="AL6:AN6"/>
    <mergeCell ref="A6:A7"/>
    <mergeCell ref="B6:M6"/>
    <mergeCell ref="N6:Y6"/>
    <mergeCell ref="Z6:AK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2022-05-02T16:39:34Z</dcterms:modified>
</cp:coreProperties>
</file>