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defaultThemeVersion="124226"/>
  <xr:revisionPtr revIDLastSave="0" documentId="13_ncr:1_{F6CC2DFD-06FC-4AD2-B0A5-B63F37F00276}" xr6:coauthVersionLast="36" xr6:coauthVersionMax="36" xr10:uidLastSave="{00000000-0000-0000-0000-000000000000}"/>
  <bookViews>
    <workbookView xWindow="0" yWindow="0" windowWidth="28800" windowHeight="119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U23" i="24" l="1"/>
  <c r="AU22" i="24"/>
  <c r="AU21" i="24"/>
  <c r="AU20" i="24"/>
  <c r="AU19" i="24"/>
  <c r="AU18" i="24"/>
  <c r="AU17" i="24"/>
  <c r="AU15" i="24"/>
  <c r="AU13" i="24"/>
  <c r="AU12" i="24"/>
  <c r="AU11" i="24"/>
  <c r="AU10" i="24"/>
  <c r="AU9" i="24"/>
  <c r="AT16" i="24"/>
  <c r="AS16" i="24"/>
  <c r="AS14" i="24"/>
  <c r="AT14" i="24"/>
  <c r="AS8" i="24"/>
  <c r="AT8" i="24"/>
  <c r="AT14" i="22"/>
  <c r="AT10" i="22"/>
  <c r="AU19" i="22"/>
  <c r="AU18" i="22"/>
  <c r="AU17" i="22"/>
  <c r="AU16" i="22"/>
  <c r="AU15" i="22"/>
  <c r="AU13" i="22"/>
  <c r="AU12" i="22"/>
  <c r="AU11" i="22"/>
  <c r="AT13" i="21"/>
  <c r="AT9" i="21"/>
  <c r="AU18" i="21"/>
  <c r="AU17" i="21"/>
  <c r="AU16" i="21"/>
  <c r="AU15" i="21"/>
  <c r="AU14" i="21"/>
  <c r="AU12" i="21"/>
  <c r="AU11" i="21"/>
  <c r="AU10" i="21"/>
  <c r="AT9" i="22" l="1"/>
  <c r="AT8" i="21"/>
  <c r="AU17" i="20" l="1"/>
  <c r="AU9" i="20"/>
  <c r="AU10" i="20"/>
  <c r="AU11" i="20"/>
  <c r="AU12" i="20"/>
  <c r="AU13" i="20"/>
  <c r="AU14" i="20"/>
  <c r="AU15" i="20"/>
  <c r="AU16" i="20"/>
  <c r="AU8" i="20"/>
  <c r="AT8" i="19"/>
  <c r="AU22" i="19"/>
  <c r="AU21" i="19"/>
  <c r="AU20" i="19"/>
  <c r="AU19" i="19"/>
  <c r="AU18" i="19"/>
  <c r="AU17" i="19"/>
  <c r="AU16" i="19"/>
  <c r="AU15" i="19"/>
  <c r="AU14" i="19"/>
  <c r="AU13" i="19"/>
  <c r="AU12" i="19"/>
  <c r="AU11" i="19"/>
  <c r="AU10" i="19"/>
  <c r="AU9" i="19"/>
  <c r="AU23" i="18"/>
  <c r="AU22" i="18"/>
  <c r="AU21" i="18"/>
  <c r="AU20" i="18"/>
  <c r="AU19" i="18"/>
  <c r="AU18" i="18"/>
  <c r="AU17" i="18"/>
  <c r="AU16" i="18"/>
  <c r="AU15" i="18"/>
  <c r="AU14" i="18"/>
  <c r="AU13" i="18"/>
  <c r="AU12" i="18"/>
  <c r="AU11" i="18"/>
  <c r="AU10" i="18"/>
  <c r="AU9" i="18"/>
  <c r="AT8" i="18"/>
  <c r="AU10" i="17"/>
  <c r="AU9" i="17"/>
  <c r="AT8" i="17"/>
  <c r="AU18" i="16"/>
  <c r="AU17" i="16"/>
  <c r="AU16" i="16"/>
  <c r="AU15" i="16"/>
  <c r="AU13" i="16"/>
  <c r="AU12" i="16"/>
  <c r="AU11" i="16"/>
  <c r="AU10" i="16"/>
  <c r="AT14" i="16"/>
  <c r="AT9" i="16"/>
  <c r="AT8" i="16" l="1"/>
  <c r="AU11" i="15" l="1"/>
  <c r="AU19" i="15"/>
  <c r="AU22" i="15"/>
  <c r="AU24" i="15"/>
  <c r="AU27" i="15"/>
  <c r="AU28" i="15"/>
  <c r="AU30" i="15"/>
  <c r="AU32" i="15"/>
  <c r="AU33" i="15"/>
  <c r="AU34" i="15"/>
  <c r="AU35" i="15"/>
  <c r="AU31" i="15"/>
  <c r="AU29" i="15"/>
  <c r="AU26" i="15"/>
  <c r="AU25" i="15"/>
  <c r="AU23" i="15"/>
  <c r="AU21" i="15"/>
  <c r="AU20" i="15"/>
  <c r="AU18" i="15"/>
  <c r="AU17" i="15"/>
  <c r="AU16" i="15"/>
  <c r="AU15" i="15"/>
  <c r="AU14" i="15"/>
  <c r="AU13" i="15"/>
  <c r="AU12" i="15"/>
  <c r="AU10" i="15"/>
  <c r="AU22" i="14"/>
  <c r="AU21" i="14"/>
  <c r="AU20" i="14"/>
  <c r="AU19" i="14"/>
  <c r="AU18" i="14"/>
  <c r="AU17" i="14"/>
  <c r="AU16" i="14"/>
  <c r="AU15" i="14"/>
  <c r="AU14" i="14"/>
  <c r="AU13" i="14"/>
  <c r="AU12" i="14"/>
  <c r="AU11" i="14"/>
  <c r="AU10" i="14"/>
  <c r="AU9" i="14"/>
  <c r="AT8" i="14"/>
  <c r="AU33" i="13"/>
  <c r="AU32" i="13"/>
  <c r="AU31" i="13"/>
  <c r="AU30" i="13"/>
  <c r="AU29" i="13"/>
  <c r="AU28" i="13"/>
  <c r="AU27" i="13"/>
  <c r="AU26" i="13"/>
  <c r="AU25" i="13"/>
  <c r="AU24" i="13"/>
  <c r="AU23" i="13"/>
  <c r="AU22" i="13"/>
  <c r="AU21" i="13"/>
  <c r="AU20" i="13"/>
  <c r="AU19" i="13"/>
  <c r="AU18" i="13"/>
  <c r="AU17" i="13"/>
  <c r="AU16" i="13"/>
  <c r="AU15" i="13"/>
  <c r="AU14" i="13"/>
  <c r="AU13" i="13"/>
  <c r="AU12" i="13"/>
  <c r="AU11" i="13"/>
  <c r="AU10" i="13"/>
  <c r="AU9" i="13"/>
  <c r="AT8" i="13"/>
  <c r="AU11" i="12"/>
  <c r="AU14" i="12"/>
  <c r="AU16" i="12"/>
  <c r="AU17" i="12"/>
  <c r="AU19" i="12"/>
  <c r="AU20" i="12"/>
  <c r="AU22" i="12"/>
  <c r="AU23" i="12"/>
  <c r="AU24" i="12"/>
  <c r="AU25" i="12"/>
  <c r="AU26" i="12"/>
  <c r="AU27" i="12"/>
  <c r="AU28" i="12"/>
  <c r="AU29" i="12"/>
  <c r="AU30" i="12"/>
  <c r="AU31" i="12"/>
  <c r="AU32" i="12"/>
  <c r="AU21" i="12"/>
  <c r="AU18" i="12"/>
  <c r="AU15" i="12"/>
  <c r="AU13" i="12"/>
  <c r="AU12" i="12"/>
  <c r="AU10" i="12"/>
  <c r="AU20" i="11"/>
  <c r="AU19" i="11"/>
  <c r="AU17" i="11"/>
  <c r="AU16" i="11"/>
  <c r="AU14" i="11"/>
  <c r="AU13" i="11"/>
  <c r="AU11" i="11"/>
  <c r="AP12" i="11"/>
  <c r="AO12" i="11"/>
  <c r="AT15" i="11"/>
  <c r="AS15" i="11"/>
  <c r="AR15" i="11"/>
  <c r="AQ15" i="11"/>
  <c r="AP15" i="11"/>
  <c r="AO15" i="11"/>
  <c r="AN15" i="11"/>
  <c r="AT18" i="11"/>
  <c r="AT12" i="11"/>
  <c r="AT10" i="11" l="1"/>
  <c r="AT8" i="15"/>
  <c r="AU9" i="15"/>
  <c r="AT8" i="12"/>
  <c r="AU9" i="12"/>
  <c r="AT9" i="11" l="1"/>
  <c r="AG29" i="10"/>
  <c r="AG25" i="10"/>
  <c r="AG12" i="10" s="1"/>
  <c r="AG10" i="10" s="1"/>
  <c r="AG21" i="10"/>
  <c r="AG17" i="10"/>
  <c r="AG14" i="10"/>
  <c r="AF29" i="10" l="1"/>
  <c r="AF25" i="10"/>
  <c r="AF21" i="10"/>
  <c r="AF12" i="10" s="1"/>
  <c r="AF17" i="10"/>
  <c r="AF14" i="10"/>
  <c r="AF10" i="10" l="1"/>
  <c r="AH29" i="10" l="1"/>
  <c r="AH25" i="10"/>
  <c r="AH21" i="10"/>
  <c r="AH17" i="10"/>
  <c r="AH14" i="10"/>
  <c r="AV33" i="10"/>
  <c r="AV31" i="10"/>
  <c r="AV27" i="10"/>
  <c r="AV26" i="10"/>
  <c r="AV23" i="10"/>
  <c r="AV22" i="10"/>
  <c r="AV19" i="10"/>
  <c r="AV18" i="10"/>
  <c r="AV15" i="10"/>
  <c r="AU33" i="10"/>
  <c r="AU31" i="10"/>
  <c r="AU27" i="10"/>
  <c r="AU26" i="10"/>
  <c r="AU23" i="10"/>
  <c r="AU22" i="10"/>
  <c r="AU19" i="10"/>
  <c r="AU18" i="10"/>
  <c r="AU15" i="10"/>
  <c r="AT29" i="10"/>
  <c r="AT25" i="10"/>
  <c r="AU25" i="10" s="1"/>
  <c r="AT21" i="10"/>
  <c r="AU21" i="10" s="1"/>
  <c r="AT17" i="10"/>
  <c r="AU17" i="10" s="1"/>
  <c r="AT14" i="10"/>
  <c r="AT12" i="10" s="1"/>
  <c r="AT10" i="10" s="1"/>
  <c r="AU24" i="9"/>
  <c r="AU27" i="9"/>
  <c r="AU28" i="9"/>
  <c r="AU22" i="9"/>
  <c r="AU11" i="9"/>
  <c r="AU12" i="9"/>
  <c r="AU14" i="9"/>
  <c r="AU16" i="9"/>
  <c r="AU19" i="9"/>
  <c r="AU20" i="9"/>
  <c r="AU36" i="9"/>
  <c r="AU35" i="9"/>
  <c r="AU34" i="9"/>
  <c r="AU33" i="9"/>
  <c r="AU32" i="9"/>
  <c r="AU31" i="9"/>
  <c r="AU29" i="9"/>
  <c r="AU26" i="9"/>
  <c r="AU25" i="9"/>
  <c r="AU23" i="9"/>
  <c r="AU18" i="9"/>
  <c r="AU17" i="9"/>
  <c r="AU15" i="9"/>
  <c r="AU13" i="9"/>
  <c r="AT37" i="9"/>
  <c r="AU10" i="8"/>
  <c r="AU11" i="8"/>
  <c r="AU14" i="8"/>
  <c r="AU18" i="8"/>
  <c r="AU19" i="8"/>
  <c r="AU22" i="8"/>
  <c r="AU25" i="8"/>
  <c r="AU26" i="8"/>
  <c r="AU27" i="8"/>
  <c r="AU29" i="8"/>
  <c r="AU30" i="8"/>
  <c r="AU9" i="8"/>
  <c r="AU32" i="8"/>
  <c r="AU31" i="8"/>
  <c r="AU28" i="8"/>
  <c r="AU24" i="8"/>
  <c r="AU23" i="8"/>
  <c r="AU21" i="8"/>
  <c r="AU20" i="8"/>
  <c r="AU17" i="8"/>
  <c r="AU16" i="8"/>
  <c r="AU15" i="8"/>
  <c r="AU13" i="8"/>
  <c r="AU12" i="8"/>
  <c r="AU11" i="7"/>
  <c r="AU14" i="7"/>
  <c r="AU17" i="7"/>
  <c r="AU19" i="7"/>
  <c r="AU22" i="7"/>
  <c r="AU23" i="7"/>
  <c r="AU21" i="7"/>
  <c r="AU20" i="7"/>
  <c r="AU18" i="7"/>
  <c r="AU16" i="7"/>
  <c r="AU15" i="7"/>
  <c r="AU13" i="7"/>
  <c r="AU12" i="7"/>
  <c r="AU10" i="7"/>
  <c r="AU10" i="6"/>
  <c r="AU11" i="6"/>
  <c r="AU13" i="6"/>
  <c r="AU19" i="6"/>
  <c r="AU21" i="6"/>
  <c r="AU22" i="6"/>
  <c r="AU24" i="6"/>
  <c r="AU25" i="6"/>
  <c r="AU26" i="6"/>
  <c r="AU27" i="6"/>
  <c r="AU28" i="6"/>
  <c r="AU29" i="6"/>
  <c r="AU9" i="6"/>
  <c r="AU23" i="6"/>
  <c r="AU20" i="6"/>
  <c r="AU18" i="6"/>
  <c r="AU17" i="6"/>
  <c r="AU16" i="6"/>
  <c r="AU15" i="6"/>
  <c r="AU14" i="6"/>
  <c r="AU12" i="6"/>
  <c r="AU19" i="5"/>
  <c r="AU18" i="5"/>
  <c r="AU17" i="5"/>
  <c r="AU16" i="5"/>
  <c r="AU15" i="5"/>
  <c r="AU14" i="5"/>
  <c r="AU13" i="5"/>
  <c r="AU12" i="5"/>
  <c r="AU11" i="5"/>
  <c r="AU10" i="5"/>
  <c r="AU9" i="5"/>
  <c r="AT8" i="3"/>
  <c r="AU11" i="3"/>
  <c r="AU15" i="3"/>
  <c r="AU17" i="3"/>
  <c r="AU18" i="3"/>
  <c r="AU19" i="3"/>
  <c r="AU9" i="3"/>
  <c r="AU16" i="3"/>
  <c r="AU14" i="3"/>
  <c r="AU13" i="3"/>
  <c r="AU12" i="3"/>
  <c r="AU10" i="3"/>
  <c r="AU25" i="4"/>
  <c r="AU24" i="4"/>
  <c r="AU23" i="4"/>
  <c r="AU22" i="4"/>
  <c r="AU21" i="4"/>
  <c r="AU20" i="4"/>
  <c r="AU19" i="4"/>
  <c r="AU18" i="4"/>
  <c r="AU17" i="4"/>
  <c r="AU16" i="4"/>
  <c r="AU15" i="4"/>
  <c r="AU14" i="4"/>
  <c r="AU13" i="4"/>
  <c r="AU12" i="4"/>
  <c r="AU11" i="4"/>
  <c r="AU10" i="4"/>
  <c r="AU9" i="4"/>
  <c r="AT8" i="4"/>
  <c r="AT20" i="2"/>
  <c r="AT17" i="2"/>
  <c r="AT14" i="2"/>
  <c r="AT11" i="2"/>
  <c r="AT9" i="2" l="1"/>
  <c r="AU14" i="10"/>
  <c r="AH12" i="10"/>
  <c r="AH10" i="10" s="1"/>
  <c r="AU29" i="10"/>
  <c r="AT21" i="9"/>
  <c r="AT9" i="9"/>
  <c r="AU10" i="9"/>
  <c r="AT8" i="8"/>
  <c r="AT8" i="7"/>
  <c r="AU9" i="7"/>
  <c r="AT8" i="6"/>
  <c r="AT8" i="5"/>
  <c r="AT8" i="2"/>
  <c r="AU12" i="10" l="1"/>
  <c r="AU10" i="10"/>
  <c r="AT30" i="9"/>
  <c r="AT8" i="9" s="1"/>
  <c r="AU8" i="9" s="1"/>
  <c r="AU22" i="2" l="1"/>
  <c r="AU21" i="2"/>
  <c r="AU19" i="2"/>
  <c r="AU18" i="2"/>
  <c r="AU16" i="2"/>
  <c r="AU15" i="2"/>
  <c r="AU13" i="2"/>
  <c r="AU12" i="2"/>
  <c r="AU10" i="2"/>
  <c r="AS8" i="7" l="1"/>
  <c r="AS14" i="22" l="1"/>
  <c r="AS10" i="22"/>
  <c r="AS9" i="22" s="1"/>
  <c r="AS13" i="21"/>
  <c r="AS8" i="21" s="1"/>
  <c r="AS9" i="21"/>
  <c r="AR8" i="19" l="1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9" i="10" l="1"/>
  <c r="AS25" i="10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17" i="2"/>
  <c r="AS14" i="2"/>
  <c r="AS11" i="2"/>
  <c r="AS9" i="2" s="1"/>
  <c r="AS8" i="4" l="1"/>
  <c r="AS8" i="3"/>
  <c r="AS8" i="2"/>
  <c r="AR16" i="24" l="1"/>
  <c r="AQ16" i="24"/>
  <c r="AP16" i="24"/>
  <c r="AO16" i="24"/>
  <c r="AN16" i="24"/>
  <c r="AM16" i="24"/>
  <c r="AM14" i="24" s="1"/>
  <c r="AM8" i="24" s="1"/>
  <c r="AL16" i="24"/>
  <c r="AL14" i="24" s="1"/>
  <c r="AL8" i="24" s="1"/>
  <c r="AR14" i="24"/>
  <c r="AR8" i="24" s="1"/>
  <c r="AQ14" i="24"/>
  <c r="AQ8" i="24" s="1"/>
  <c r="AP14" i="24"/>
  <c r="AP8" i="24" s="1"/>
  <c r="AO14" i="24"/>
  <c r="AO8" i="24" s="1"/>
  <c r="AN14" i="24"/>
  <c r="AN8" i="24" s="1"/>
  <c r="AF16" i="24"/>
  <c r="AF14" i="24" s="1"/>
  <c r="AR14" i="22"/>
  <c r="AR10" i="22"/>
  <c r="AR9" i="22"/>
  <c r="AR13" i="21"/>
  <c r="AR9" i="21"/>
  <c r="AF8" i="24" l="1"/>
  <c r="AR8" i="21"/>
  <c r="AR8" i="17" l="1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9" i="10" l="1"/>
  <c r="AR25" i="10"/>
  <c r="AR21" i="10"/>
  <c r="AR17" i="10"/>
  <c r="AR14" i="10"/>
  <c r="AR12" i="10"/>
  <c r="AR8" i="8"/>
  <c r="AR8" i="7"/>
  <c r="AR8" i="6"/>
  <c r="AR8" i="3"/>
  <c r="AR20" i="2"/>
  <c r="AR17" i="2"/>
  <c r="AR9" i="2" s="1"/>
  <c r="AR14" i="2"/>
  <c r="AR11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U14" i="22" s="1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I9" i="22" s="1"/>
  <c r="AH10" i="22"/>
  <c r="AU10" i="22" s="1"/>
  <c r="AG10" i="22"/>
  <c r="AG9" i="22" s="1"/>
  <c r="AF10" i="22"/>
  <c r="AF9" i="22" s="1"/>
  <c r="AE10" i="22"/>
  <c r="AE9" i="22" s="1"/>
  <c r="AD10" i="22"/>
  <c r="AD9" i="22" s="1"/>
  <c r="AC10" i="22"/>
  <c r="AB10" i="22"/>
  <c r="AB9" i="22" s="1"/>
  <c r="AA10" i="22"/>
  <c r="AA9" i="22" s="1"/>
  <c r="Z10" i="22"/>
  <c r="Z9" i="22" s="1"/>
  <c r="AK13" i="21"/>
  <c r="AJ13" i="21"/>
  <c r="AI13" i="21"/>
  <c r="AH13" i="21"/>
  <c r="AU13" i="21" s="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U9" i="21" s="1"/>
  <c r="AG9" i="21"/>
  <c r="AG8" i="21" s="1"/>
  <c r="AF9" i="21"/>
  <c r="AE9" i="2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E8" i="21"/>
  <c r="AK14" i="16"/>
  <c r="AJ14" i="16"/>
  <c r="AI14" i="16"/>
  <c r="AH14" i="16"/>
  <c r="AU14" i="16" s="1"/>
  <c r="AG14" i="16"/>
  <c r="AF14" i="16"/>
  <c r="AE14" i="16"/>
  <c r="AD14" i="16"/>
  <c r="AC14" i="16"/>
  <c r="AB14" i="16"/>
  <c r="AA14" i="16"/>
  <c r="Z14" i="16"/>
  <c r="AK9" i="16"/>
  <c r="AK8" i="16" s="1"/>
  <c r="AJ9" i="16"/>
  <c r="AI9" i="16"/>
  <c r="AH9" i="16"/>
  <c r="AG9" i="16"/>
  <c r="AG8" i="16" s="1"/>
  <c r="AF9" i="16"/>
  <c r="AF8" i="16" s="1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J8" i="16"/>
  <c r="AK18" i="11"/>
  <c r="AJ18" i="11"/>
  <c r="AI18" i="11"/>
  <c r="AH18" i="11"/>
  <c r="AU18" i="11" s="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U15" i="11" s="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U12" i="11" s="1"/>
  <c r="AG12" i="11"/>
  <c r="AG10" i="11" s="1"/>
  <c r="AG9" i="11" s="1"/>
  <c r="AF12" i="11"/>
  <c r="AE12" i="11"/>
  <c r="AE10" i="11" s="1"/>
  <c r="AE9" i="11" s="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I10" i="11"/>
  <c r="AI9" i="11" s="1"/>
  <c r="AH10" i="11"/>
  <c r="AF10" i="11"/>
  <c r="AF9" i="11" s="1"/>
  <c r="AE29" i="10"/>
  <c r="AE25" i="10"/>
  <c r="AE21" i="10"/>
  <c r="AE17" i="10"/>
  <c r="AE14" i="10"/>
  <c r="AE12" i="10" s="1"/>
  <c r="AE10" i="10" s="1"/>
  <c r="AK20" i="2"/>
  <c r="AJ20" i="2"/>
  <c r="AI20" i="2"/>
  <c r="AH20" i="2"/>
  <c r="AU20" i="2" s="1"/>
  <c r="AG20" i="2"/>
  <c r="AF20" i="2"/>
  <c r="AE20" i="2"/>
  <c r="AD20" i="2"/>
  <c r="AC20" i="2"/>
  <c r="AB20" i="2"/>
  <c r="AA20" i="2"/>
  <c r="Z20" i="2"/>
  <c r="AK17" i="2"/>
  <c r="AJ17" i="2"/>
  <c r="AI17" i="2"/>
  <c r="AH17" i="2"/>
  <c r="AU17" i="2" s="1"/>
  <c r="AG17" i="2"/>
  <c r="AF17" i="2"/>
  <c r="AE17" i="2"/>
  <c r="AD17" i="2"/>
  <c r="AC17" i="2"/>
  <c r="AB17" i="2"/>
  <c r="AA17" i="2"/>
  <c r="Z17" i="2"/>
  <c r="AK14" i="2"/>
  <c r="AJ14" i="2"/>
  <c r="AI14" i="2"/>
  <c r="AH14" i="2"/>
  <c r="AU14" i="2" s="1"/>
  <c r="AG14" i="2"/>
  <c r="AF14" i="2"/>
  <c r="AE14" i="2"/>
  <c r="AD14" i="2"/>
  <c r="AC14" i="2"/>
  <c r="AB14" i="2"/>
  <c r="AA14" i="2"/>
  <c r="Z14" i="2"/>
  <c r="AK11" i="2"/>
  <c r="AJ11" i="2"/>
  <c r="AI11" i="2"/>
  <c r="AI9" i="2" s="1"/>
  <c r="AI8" i="2" s="1"/>
  <c r="AH11" i="2"/>
  <c r="AU11" i="2" s="1"/>
  <c r="AG11" i="2"/>
  <c r="AF11" i="2"/>
  <c r="AF9" i="2" s="1"/>
  <c r="AF8" i="2" s="1"/>
  <c r="AE11" i="2"/>
  <c r="AE9" i="2" s="1"/>
  <c r="AE8" i="2" s="1"/>
  <c r="AD11" i="2"/>
  <c r="AD9" i="2" s="1"/>
  <c r="AD8" i="2" s="1"/>
  <c r="AC11" i="2"/>
  <c r="AC9" i="2" s="1"/>
  <c r="AC8" i="2" s="1"/>
  <c r="AB11" i="2"/>
  <c r="AB9" i="2" s="1"/>
  <c r="AB8" i="2" s="1"/>
  <c r="AA11" i="2"/>
  <c r="AA9" i="2" s="1"/>
  <c r="AA8" i="2" s="1"/>
  <c r="Z11" i="2"/>
  <c r="Z9" i="2" s="1"/>
  <c r="Z8" i="2" s="1"/>
  <c r="AK9" i="2"/>
  <c r="AJ9" i="2"/>
  <c r="AG9" i="2"/>
  <c r="AG8" i="2" s="1"/>
  <c r="N11" i="2"/>
  <c r="O11" i="2"/>
  <c r="O9" i="2" s="1"/>
  <c r="O8" i="2" s="1"/>
  <c r="P11" i="2"/>
  <c r="Q11" i="2"/>
  <c r="R11" i="2"/>
  <c r="S11" i="2"/>
  <c r="T11" i="2"/>
  <c r="U11" i="2"/>
  <c r="V11" i="2"/>
  <c r="W11" i="2"/>
  <c r="W9" i="2" s="1"/>
  <c r="W8" i="2" s="1"/>
  <c r="X11" i="2"/>
  <c r="Y11" i="2"/>
  <c r="Y9" i="2" s="1"/>
  <c r="Y8" i="2" s="1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R9" i="2" l="1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AU8" i="21" s="1"/>
  <c r="V9" i="2"/>
  <c r="V8" i="2" s="1"/>
  <c r="AH9" i="2"/>
  <c r="AH9" i="11"/>
  <c r="AU9" i="11" s="1"/>
  <c r="AU10" i="11"/>
  <c r="U9" i="2"/>
  <c r="U8" i="2" s="1"/>
  <c r="AH9" i="22"/>
  <c r="AU9" i="22" s="1"/>
  <c r="T9" i="2"/>
  <c r="T8" i="2" s="1"/>
  <c r="AK8" i="2"/>
  <c r="AH8" i="16"/>
  <c r="AU8" i="16" s="1"/>
  <c r="AU9" i="16"/>
  <c r="AC9" i="22"/>
  <c r="AK9" i="22"/>
  <c r="AB8" i="21"/>
  <c r="AF8" i="21"/>
  <c r="AB8" i="16"/>
  <c r="AI8" i="16"/>
  <c r="AJ8" i="2"/>
  <c r="AH8" i="2" l="1"/>
  <c r="AU8" i="2" s="1"/>
  <c r="AU9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9" i="10" l="1"/>
  <c r="AQ25" i="10"/>
  <c r="AQ21" i="10"/>
  <c r="AQ17" i="10"/>
  <c r="AQ14" i="10"/>
  <c r="AQ37" i="9"/>
  <c r="AQ21" i="9"/>
  <c r="AQ9" i="9"/>
  <c r="AQ8" i="7"/>
  <c r="AQ8" i="5"/>
  <c r="AQ20" i="2"/>
  <c r="AQ17" i="2"/>
  <c r="AQ14" i="2"/>
  <c r="AQ11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U8" i="17" s="1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9" i="10"/>
  <c r="AP25" i="10"/>
  <c r="AP21" i="10"/>
  <c r="AP17" i="10"/>
  <c r="AP14" i="10"/>
  <c r="AP21" i="9"/>
  <c r="AP37" i="9"/>
  <c r="AP8" i="8"/>
  <c r="AP20" i="2"/>
  <c r="AP17" i="2"/>
  <c r="AP14" i="2"/>
  <c r="AP11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U8" i="19" s="1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AK8" i="18"/>
  <c r="AJ8" i="18"/>
  <c r="AI8" i="18"/>
  <c r="AH8" i="18"/>
  <c r="AU8" i="18" s="1"/>
  <c r="AG8" i="18"/>
  <c r="AF8" i="18"/>
  <c r="AE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U8" i="15" s="1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U8" i="14" s="1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U8" i="13" s="1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U8" i="12" s="1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M12" i="11"/>
  <c r="AL12" i="11"/>
  <c r="L12" i="11"/>
  <c r="K12" i="11"/>
  <c r="J12" i="11"/>
  <c r="I12" i="11"/>
  <c r="H12" i="11"/>
  <c r="G12" i="11"/>
  <c r="F12" i="11"/>
  <c r="E12" i="11"/>
  <c r="D12" i="11"/>
  <c r="C12" i="11"/>
  <c r="B12" i="11"/>
  <c r="AM15" i="1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M37" i="9"/>
  <c r="AL37" i="9"/>
  <c r="AK37" i="9"/>
  <c r="AJ37" i="9"/>
  <c r="AI37" i="9"/>
  <c r="AH37" i="9"/>
  <c r="AU37" i="9" s="1"/>
  <c r="AG37" i="9"/>
  <c r="AF37" i="9"/>
  <c r="AE37" i="9"/>
  <c r="AD37" i="9"/>
  <c r="AC37" i="9"/>
  <c r="AB37" i="9"/>
  <c r="AA37" i="9"/>
  <c r="Z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U21" i="9" s="1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U9" i="9" s="1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O8" i="8"/>
  <c r="AN8" i="8"/>
  <c r="AM8" i="8"/>
  <c r="AL8" i="8"/>
  <c r="AK8" i="8"/>
  <c r="AJ8" i="8"/>
  <c r="AI8" i="8"/>
  <c r="AH8" i="8"/>
  <c r="AU8" i="8" s="1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U8" i="7" s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U8" i="6" s="1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U8" i="5" s="1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U8" i="4" s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U8" i="3" s="1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AO11" i="2"/>
  <c r="AN11" i="2"/>
  <c r="AM11" i="2"/>
  <c r="AL11" i="2"/>
  <c r="L11" i="2"/>
  <c r="K11" i="2"/>
  <c r="J11" i="2"/>
  <c r="I11" i="2"/>
  <c r="H11" i="2"/>
  <c r="G11" i="2"/>
  <c r="F11" i="2"/>
  <c r="E11" i="2"/>
  <c r="D11" i="2"/>
  <c r="C11" i="2"/>
  <c r="B11" i="2"/>
  <c r="AO9" i="22" l="1"/>
  <c r="AO8" i="21"/>
  <c r="AO9" i="16"/>
  <c r="AO8" i="16" l="1"/>
  <c r="AO29" i="10" l="1"/>
  <c r="AO25" i="10"/>
  <c r="AO21" i="10"/>
  <c r="AO17" i="10"/>
  <c r="AO14" i="10"/>
  <c r="AO17" i="2"/>
  <c r="AO14" i="2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29" i="10"/>
  <c r="AN17" i="2"/>
  <c r="AN14" i="2"/>
  <c r="AN12" i="10" l="1"/>
  <c r="AN9" i="2"/>
  <c r="AN10" i="10" l="1"/>
  <c r="AN8" i="2"/>
  <c r="AN30" i="9"/>
  <c r="AM8" i="21" l="1"/>
  <c r="AM9" i="22"/>
  <c r="AM9" i="16" l="1"/>
  <c r="AM8" i="16" l="1"/>
  <c r="AM29" i="10" l="1"/>
  <c r="AM25" i="10"/>
  <c r="AM21" i="10"/>
  <c r="AM17" i="10"/>
  <c r="AM14" i="10"/>
  <c r="AM17" i="2"/>
  <c r="AM14" i="2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l="1"/>
  <c r="AU16" i="24"/>
  <c r="AL29" i="10"/>
  <c r="AL25" i="10"/>
  <c r="AL21" i="10"/>
  <c r="AL17" i="10"/>
  <c r="AL14" i="10"/>
  <c r="AG8" i="24" l="1"/>
  <c r="AU8" i="24" s="1"/>
  <c r="AU14" i="24"/>
  <c r="AL30" i="9"/>
  <c r="AL12" i="10"/>
  <c r="AL10" i="10" l="1"/>
  <c r="AL17" i="2"/>
  <c r="AL14" i="2"/>
  <c r="AL9" i="2" l="1"/>
  <c r="AL8" i="2" l="1"/>
  <c r="AK25" i="10" l="1"/>
  <c r="AK21" i="10"/>
  <c r="AK17" i="10"/>
  <c r="AK14" i="10"/>
  <c r="AK29" i="10"/>
  <c r="X8" i="9"/>
  <c r="AK12" i="10" l="1"/>
  <c r="AK10" i="10" s="1"/>
  <c r="AK30" i="9" l="1"/>
  <c r="AJ29" i="10" l="1"/>
  <c r="AJ25" i="10"/>
  <c r="AJ21" i="10"/>
  <c r="AJ17" i="10"/>
  <c r="AJ14" i="10"/>
  <c r="AJ12" i="10" l="1"/>
  <c r="AJ10" i="10" s="1"/>
  <c r="AJ30" i="9"/>
  <c r="AI29" i="10" l="1"/>
  <c r="AI25" i="10"/>
  <c r="AI21" i="10"/>
  <c r="AI17" i="10"/>
  <c r="AI14" i="10"/>
  <c r="AI12" i="10" l="1"/>
  <c r="AI30" i="9" l="1"/>
  <c r="AI10" i="10"/>
  <c r="AH30" i="9" l="1"/>
  <c r="AU30" i="9" s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B29" i="10"/>
  <c r="AC29" i="10"/>
  <c r="AD29" i="10"/>
  <c r="AA29" i="10"/>
  <c r="AA25" i="10"/>
  <c r="AA21" i="10"/>
  <c r="AA17" i="10"/>
  <c r="AA14" i="10"/>
  <c r="AA12" i="10" s="1"/>
  <c r="Z25" i="10"/>
  <c r="Z21" i="10"/>
  <c r="AV21" i="10" s="1"/>
  <c r="Z17" i="10"/>
  <c r="AV17" i="10" s="1"/>
  <c r="Z14" i="10"/>
  <c r="AV14" i="10" s="1"/>
  <c r="U12" i="10" l="1"/>
  <c r="AV25" i="10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V12" i="10" l="1"/>
  <c r="AD10" i="10"/>
  <c r="AG30" i="9" l="1"/>
  <c r="AF30" i="9" l="1"/>
  <c r="B14" i="24" l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Z29" i="10" l="1"/>
  <c r="AV29" i="10" s="1"/>
  <c r="O14" i="10"/>
  <c r="O12" i="10" l="1"/>
  <c r="Z10" i="10"/>
  <c r="AV10" i="10" s="1"/>
  <c r="X10" i="10"/>
  <c r="S10" i="10"/>
  <c r="Y10" i="10"/>
  <c r="W10" i="10"/>
  <c r="O10" i="10" l="1"/>
  <c r="U10" i="10"/>
  <c r="T10" i="10"/>
  <c r="V8" i="9"/>
  <c r="T8" i="9" s="1"/>
  <c r="S8" i="9" s="1"/>
  <c r="Y8" i="9" l="1"/>
  <c r="W8" i="9"/>
  <c r="U8" i="9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Q8" i="9" l="1"/>
  <c r="R8" i="9" l="1"/>
  <c r="P8" i="9"/>
  <c r="O8" i="9" l="1"/>
  <c r="N8" i="9" l="1"/>
  <c r="L14" i="24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<sst xmlns="http://schemas.openxmlformats.org/spreadsheetml/2006/main" count="1666" uniqueCount="273">
  <si>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</si>
  <si>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</si>
  <si>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</si>
  <si>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</si>
  <si>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</si>
  <si>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</si>
  <si>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</si>
  <si>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</si>
  <si>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</si>
  <si>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</si>
  <si>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</si>
  <si>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</si>
  <si>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</si>
  <si>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</si>
  <si>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</si>
  <si>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</si>
  <si>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</si>
  <si>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</si>
  <si>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</si>
  <si>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</si>
  <si>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</si>
  <si>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</si>
  <si>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</si>
  <si>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</si>
  <si>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</si>
  <si>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</si>
  <si>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</si>
  <si>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</si>
  <si>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</si>
  <si>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</si>
  <si>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</si>
  <si>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</si>
  <si>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</si>
  <si>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</si>
  <si>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</si>
  <si>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</si>
  <si>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</si>
  <si>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</si>
  <si>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</si>
  <si>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</si>
  <si>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</si>
  <si>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</si>
  <si>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</si>
  <si>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</si>
  <si>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</si>
  <si>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</si>
  <si>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</si>
  <si>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</si>
  <si>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</si>
  <si>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</si>
  <si>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</si>
  <si>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</si>
  <si>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</si>
  <si>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</si>
  <si>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</si>
  <si>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</si>
  <si>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</si>
  <si>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</si>
  <si>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</si>
  <si>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</si>
  <si>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</si>
  <si>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</si>
  <si>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</si>
  <si>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</si>
  <si>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</si>
  <si>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</si>
  <si>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</si>
  <si>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</si>
  <si>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</si>
  <si>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</si>
  <si>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</si>
  <si>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</si>
  <si>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</si>
  <si>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</si>
  <si>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</si>
  <si>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</si>
  <si>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</si>
  <si>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</si>
  <si>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</si>
  <si>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</si>
  <si>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</si>
  <si>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</si>
  <si>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</si>
  <si>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</si>
  <si>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</si>
  <si>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</si>
  <si>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</si>
  <si>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</si>
  <si>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</si>
  <si>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</si>
  <si>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</si>
  <si>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</si>
  <si>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</si>
  <si>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</si>
  <si>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</si>
  <si>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</si>
  <si>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</si>
  <si>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</si>
  <si>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</si>
  <si>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</si>
  <si>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</si>
  <si>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</si>
  <si>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</si>
  <si>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</si>
  <si>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</si>
  <si>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</si>
  <si>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</si>
  <si>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</si>
  <si>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</si>
  <si>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</si>
  <si>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</si>
  <si>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</si>
  <si>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</si>
  <si>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</si>
  <si>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</si>
  <si>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</si>
  <si>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</si>
  <si>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</si>
  <si>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</si>
  <si>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</si>
  <si>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</si>
  <si>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</si>
  <si>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</si>
  <si>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</si>
  <si>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</si>
  <si>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</si>
  <si>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</si>
  <si>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</si>
  <si>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</si>
  <si>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</si>
  <si>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</si>
  <si>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</si>
  <si>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</si>
  <si>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</si>
  <si>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</si>
  <si>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</si>
  <si>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</si>
  <si>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</si>
  <si>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</si>
  <si>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</si>
  <si>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</si>
  <si>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</si>
  <si>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</si>
  <si>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</si>
  <si>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</si>
  <si>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</si>
  <si>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</si>
  <si>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</si>
  <si>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</si>
  <si>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</si>
  <si>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</si>
  <si>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</si>
  <si>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</si>
  <si>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</si>
  <si>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</si>
  <si>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</si>
  <si>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</si>
  <si>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</si>
  <si>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</si>
  <si>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</si>
  <si>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</si>
  <si>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</si>
  <si>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</si>
  <si>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</si>
  <si>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</si>
  <si>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</si>
  <si>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</si>
  <si>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</si>
  <si>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</si>
  <si>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</si>
  <si>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</si>
  <si>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</si>
  <si>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</si>
  <si>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</si>
  <si>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</si>
  <si>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</si>
  <si>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</si>
  <si>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</si>
  <si>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</si>
  <si>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</si>
  <si>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</si>
  <si>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</si>
  <si>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</si>
  <si>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</si>
  <si>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</si>
  <si>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</si>
  <si>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</si>
  <si>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</si>
  <si>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</si>
  <si>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</si>
  <si>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</si>
  <si>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</si>
  <si>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</si>
  <si>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</si>
  <si>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</si>
  <si>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</si>
  <si>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</si>
  <si>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</si>
  <si>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</si>
  <si>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</si>
  <si>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</si>
  <si>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</si>
  <si>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</si>
  <si>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</si>
  <si>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</si>
  <si>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</si>
  <si>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</si>
  <si>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</si>
  <si>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</si>
  <si>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</si>
  <si>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</si>
  <si>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</si>
  <si>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</si>
  <si>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</si>
  <si>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</si>
  <si>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</si>
  <si>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</si>
  <si>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</si>
  <si>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</si>
  <si>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</si>
  <si>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</si>
  <si>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</si>
  <si>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</si>
  <si>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</si>
  <si>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</si>
  <si>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</si>
  <si>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</si>
  <si>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</si>
  <si>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</si>
  <si>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</si>
  <si>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</si>
  <si>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</si>
  <si>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</si>
  <si>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</si>
  <si>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</si>
  <si>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</si>
  <si>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</si>
  <si>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</si>
  <si>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</si>
  <si>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</si>
  <si>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</si>
  <si>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</si>
  <si>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</si>
  <si>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</si>
  <si>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</si>
  <si>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</si>
  <si>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</si>
  <si>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</si>
  <si>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</si>
  <si>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</si>
  <si>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</si>
  <si>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</si>
  <si>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</si>
  <si>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</si>
  <si>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</si>
  <si>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</si>
  <si>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</si>
  <si>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</si>
  <si>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</si>
  <si>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CUafRO Nº 9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</si>
  <si>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</si>
  <si>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</si>
  <si>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</si>
  <si>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</si>
  <si>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</si>
  <si>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</si>
  <si>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</si>
  <si>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Var. % Ago 22/21</t>
  </si>
  <si>
    <t>Var. % Sept 22/21</t>
  </si>
  <si>
    <t>Var. % Sept22/21</t>
  </si>
  <si>
    <t>Sept 22/21</t>
  </si>
  <si>
    <t>Var. % 
Sept-22/Ago-22</t>
  </si>
  <si>
    <t>ANEXO DEL BOLETÍN DE PESCA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</si>
</sst>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55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6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6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0" fontId="7" fillId="10" borderId="13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9" fontId="0" fillId="0" borderId="0" xfId="7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12" fillId="3" borderId="15" xfId="7" applyNumberFormat="1" applyFont="1" applyFill="1" applyBorder="1"/>
    <xf numFmtId="168" fontId="12" fillId="0" borderId="0" xfId="7" applyNumberFormat="1" applyFont="1" applyBorder="1" applyAlignment="1">
      <alignment horizontal="right"/>
    </xf>
    <xf numFmtId="165" fontId="11" fillId="0" borderId="17" xfId="0" applyNumberFormat="1" applyFont="1" applyBorder="1" applyAlignment="1">
      <alignment wrapText="1" readingOrder="1"/>
    </xf>
    <xf numFmtId="165" fontId="11" fillId="0" borderId="0" xfId="1" applyNumberFormat="1" applyFont="1" applyBorder="1" applyAlignment="1">
      <alignment wrapText="1" readingOrder="1"/>
    </xf>
    <xf numFmtId="165" fontId="11" fillId="0" borderId="17" xfId="1" applyNumberFormat="1" applyFont="1" applyBorder="1" applyAlignment="1">
      <alignment horizontal="right" wrapText="1" readingOrder="1"/>
    </xf>
    <xf numFmtId="165" fontId="52" fillId="0" borderId="0" xfId="0" applyNumberFormat="1" applyFont="1" applyBorder="1" applyAlignment="1">
      <alignment wrapText="1" readingOrder="1"/>
    </xf>
    <xf numFmtId="165" fontId="48" fillId="0" borderId="0" xfId="0" applyNumberFormat="1" applyFont="1" applyBorder="1" applyProtection="1">
      <protection locked="0"/>
    </xf>
    <xf numFmtId="165" fontId="53" fillId="0" borderId="17" xfId="3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8" fontId="17" fillId="0" borderId="18" xfId="7" applyNumberFormat="1" applyFont="1" applyBorder="1" applyAlignment="1">
      <alignment horizontal="right"/>
    </xf>
    <xf numFmtId="168" fontId="8" fillId="6" borderId="15" xfId="7" applyNumberFormat="1" applyFont="1" applyFill="1" applyBorder="1"/>
    <xf numFmtId="3" fontId="8" fillId="6" borderId="17" xfId="0" applyNumberFormat="1" applyFont="1" applyFill="1" applyBorder="1" applyAlignment="1">
      <alignment horizontal="right"/>
    </xf>
    <xf numFmtId="168" fontId="12" fillId="0" borderId="0" xfId="7" applyNumberFormat="1" applyFont="1" applyBorder="1" applyAlignment="1"/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/>
    </xf>
    <xf numFmtId="168" fontId="6" fillId="2" borderId="15" xfId="7" applyNumberFormat="1" applyFont="1" applyFill="1" applyBorder="1"/>
    <xf numFmtId="174" fontId="0" fillId="0" borderId="0" xfId="0" applyNumberFormat="1"/>
    <xf numFmtId="168" fontId="4" fillId="2" borderId="15" xfId="7" applyNumberFormat="1" applyFont="1" applyFill="1" applyBorder="1" applyAlignment="1"/>
    <xf numFmtId="165" fontId="8" fillId="0" borderId="0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2" fillId="0" borderId="17" xfId="0" applyNumberFormat="1" applyFont="1" applyBorder="1" applyAlignment="1">
      <alignment wrapText="1" readingOrder="1"/>
    </xf>
    <xf numFmtId="165" fontId="12" fillId="0" borderId="0" xfId="3" applyNumberFormat="1" applyFont="1" applyFill="1" applyBorder="1" applyAlignment="1">
      <alignment horizontal="right"/>
    </xf>
    <xf numFmtId="168" fontId="12" fillId="0" borderId="15" xfId="7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4" borderId="0" xfId="7" applyNumberFormat="1" applyFont="1" applyFill="1"/>
    <xf numFmtId="174" fontId="6" fillId="2" borderId="15" xfId="1" applyNumberFormat="1" applyFont="1" applyFill="1" applyBorder="1" applyAlignment="1"/>
    <xf numFmtId="174" fontId="12" fillId="3" borderId="15" xfId="1" applyNumberFormat="1" applyFont="1" applyFill="1" applyBorder="1"/>
    <xf numFmtId="174" fontId="12" fillId="0" borderId="15" xfId="1" applyNumberFormat="1" applyFont="1" applyBorder="1"/>
    <xf numFmtId="174" fontId="12" fillId="0" borderId="0" xfId="1" applyNumberFormat="1" applyFont="1" applyFill="1" applyBorder="1"/>
    <xf numFmtId="165" fontId="50" fillId="2" borderId="15" xfId="0" applyNumberFormat="1" applyFont="1" applyFill="1" applyBorder="1" applyAlignment="1"/>
    <xf numFmtId="165" fontId="48" fillId="6" borderId="14" xfId="0" applyNumberFormat="1" applyFont="1" applyFill="1" applyBorder="1" applyAlignment="1">
      <alignment horizontal="right"/>
    </xf>
    <xf numFmtId="165" fontId="48" fillId="6" borderId="15" xfId="0" applyNumberFormat="1" applyFont="1" applyFill="1" applyBorder="1" applyAlignment="1">
      <alignment horizontal="right"/>
    </xf>
    <xf numFmtId="165" fontId="48" fillId="6" borderId="18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 readingOrder="1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right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8" fillId="0" borderId="0" xfId="7" applyNumberFormat="1" applyFont="1"/>
    <xf numFmtId="168" fontId="8" fillId="6" borderId="15" xfId="7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167" fontId="50" fillId="2" borderId="14" xfId="1" applyNumberFormat="1" applyFont="1" applyFill="1" applyBorder="1" applyAlignment="1">
      <alignment vertical="center"/>
    </xf>
    <xf numFmtId="167" fontId="50" fillId="2" borderId="0" xfId="1" applyNumberFormat="1" applyFont="1" applyFill="1" applyBorder="1" applyAlignment="1">
      <alignment vertical="center"/>
    </xf>
    <xf numFmtId="168" fontId="50" fillId="2" borderId="15" xfId="7" applyNumberFormat="1" applyFont="1" applyFill="1" applyBorder="1" applyAlignment="1">
      <alignment vertical="center"/>
    </xf>
    <xf numFmtId="165" fontId="50" fillId="6" borderId="0" xfId="0" applyNumberFormat="1" applyFont="1" applyFill="1" applyBorder="1" applyAlignment="1">
      <alignment vertical="center"/>
    </xf>
    <xf numFmtId="167" fontId="48" fillId="6" borderId="14" xfId="1" applyNumberFormat="1" applyFont="1" applyFill="1" applyBorder="1" applyAlignment="1">
      <alignment vertical="center"/>
    </xf>
    <xf numFmtId="167" fontId="48" fillId="6" borderId="0" xfId="1" applyNumberFormat="1" applyFont="1" applyFill="1" applyBorder="1" applyAlignment="1">
      <alignment vertical="center"/>
    </xf>
    <xf numFmtId="168" fontId="48" fillId="6" borderId="15" xfId="7" applyNumberFormat="1" applyFont="1" applyFill="1" applyBorder="1" applyAlignment="1">
      <alignment vertical="center"/>
    </xf>
    <xf numFmtId="165" fontId="53" fillId="0" borderId="0" xfId="0" applyNumberFormat="1" applyFont="1" applyBorder="1" applyAlignment="1">
      <alignment horizontal="right" vertical="center"/>
    </xf>
    <xf numFmtId="167" fontId="48" fillId="0" borderId="14" xfId="1" applyNumberFormat="1" applyFont="1" applyBorder="1" applyAlignment="1">
      <alignment vertical="center"/>
    </xf>
    <xf numFmtId="167" fontId="48" fillId="0" borderId="0" xfId="1" applyNumberFormat="1" applyFont="1" applyBorder="1" applyAlignment="1">
      <alignment vertical="center"/>
    </xf>
    <xf numFmtId="168" fontId="48" fillId="0" borderId="15" xfId="7" applyNumberFormat="1" applyFont="1" applyBorder="1" applyAlignment="1">
      <alignment vertical="center"/>
    </xf>
    <xf numFmtId="165" fontId="48" fillId="0" borderId="0" xfId="0" applyNumberFormat="1" applyFont="1" applyBorder="1" applyAlignment="1">
      <alignment horizontal="right" vertical="center"/>
    </xf>
    <xf numFmtId="165" fontId="50" fillId="6" borderId="0" xfId="0" applyNumberFormat="1" applyFont="1" applyFill="1" applyBorder="1" applyAlignment="1">
      <alignment horizontal="right" vertical="center"/>
    </xf>
    <xf numFmtId="167" fontId="50" fillId="6" borderId="14" xfId="1" applyNumberFormat="1" applyFont="1" applyFill="1" applyBorder="1" applyAlignment="1">
      <alignment vertical="center"/>
    </xf>
    <xf numFmtId="167" fontId="50" fillId="6" borderId="0" xfId="1" applyNumberFormat="1" applyFont="1" applyFill="1" applyBorder="1" applyAlignment="1">
      <alignment vertical="center"/>
    </xf>
    <xf numFmtId="168" fontId="50" fillId="6" borderId="15" xfId="7" applyNumberFormat="1" applyFont="1" applyFill="1" applyBorder="1" applyAlignment="1">
      <alignment vertical="center"/>
    </xf>
    <xf numFmtId="165" fontId="50" fillId="6" borderId="17" xfId="0" applyNumberFormat="1" applyFont="1" applyFill="1" applyBorder="1" applyAlignment="1">
      <alignment horizontal="right" vertical="center"/>
    </xf>
    <xf numFmtId="167" fontId="50" fillId="6" borderId="16" xfId="1" applyNumberFormat="1" applyFont="1" applyFill="1" applyBorder="1" applyAlignment="1">
      <alignment horizontal="right" vertical="center"/>
    </xf>
    <xf numFmtId="167" fontId="50" fillId="6" borderId="17" xfId="1" applyNumberFormat="1" applyFont="1" applyFill="1" applyBorder="1" applyAlignment="1">
      <alignment horizontal="right" vertical="center"/>
    </xf>
    <xf numFmtId="168" fontId="50" fillId="6" borderId="18" xfId="7" applyNumberFormat="1" applyFont="1" applyFill="1" applyBorder="1" applyAlignment="1">
      <alignment horizontal="right" vertical="center"/>
    </xf>
    <xf numFmtId="4" fontId="23" fillId="0" borderId="0" xfId="4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8" fontId="19" fillId="2" borderId="15" xfId="7" applyNumberFormat="1" applyFont="1" applyFill="1" applyBorder="1" applyAlignment="1">
      <alignment vertical="center"/>
    </xf>
    <xf numFmtId="168" fontId="50" fillId="6" borderId="15" xfId="7" applyNumberFormat="1" applyFont="1" applyFill="1" applyBorder="1"/>
    <xf numFmtId="168" fontId="48" fillId="0" borderId="15" xfId="7" applyNumberFormat="1" applyFont="1" applyBorder="1" applyAlignment="1">
      <alignment horizontal="right"/>
    </xf>
    <xf numFmtId="168" fontId="50" fillId="6" borderId="15" xfId="7" applyNumberFormat="1" applyFont="1" applyFill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92" t="s">
        <v>272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Y54"/>
  <sheetViews>
    <sheetView showGridLines="0" zoomScale="60" zoomScaleNormal="60" workbookViewId="0">
      <pane xSplit="1" ySplit="8" topLeftCell="AH9" activePane="bottomRight" state="frozen"/>
      <selection activeCell="AD14" sqref="AD14"/>
      <selection pane="topRight" activeCell="AD14" sqref="AD14"/>
      <selection pane="bottomLeft" activeCell="AD14" sqref="AD14"/>
      <selection pane="bottomRight" activeCell="AT45" sqref="AT45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46" width="16.85546875" style="170" customWidth="1"/>
    <col min="47" max="47" width="13" style="13" customWidth="1"/>
    <col min="48" max="48" width="18.85546875" style="13" customWidth="1"/>
    <col min="49" max="49" width="13.140625" style="13" bestFit="1" customWidth="1"/>
    <col min="50" max="16384" width="11.42578125" style="13"/>
  </cols>
  <sheetData>
    <row r="1" spans="1:51" ht="15" x14ac:dyDescent="0.2">
      <c r="A1" s="53" t="s">
        <v>191</v>
      </c>
    </row>
    <row r="2" spans="1:51" ht="15" x14ac:dyDescent="0.25">
      <c r="A2" s="54"/>
    </row>
    <row r="3" spans="1:51" x14ac:dyDescent="0.2">
      <c r="A3" s="11" t="s">
        <v>259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51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</row>
    <row r="5" spans="1:51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</row>
    <row r="6" spans="1:51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51" ht="33" customHeight="1" x14ac:dyDescent="0.2">
      <c r="A7" s="723" t="s">
        <v>93</v>
      </c>
      <c r="B7" s="720">
        <v>2019</v>
      </c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2"/>
      <c r="N7" s="720">
        <v>2020</v>
      </c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0">
        <v>2021</v>
      </c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0">
        <v>2022</v>
      </c>
      <c r="AM7" s="721"/>
      <c r="AN7" s="721"/>
      <c r="AO7" s="721"/>
      <c r="AP7" s="721"/>
      <c r="AQ7" s="721"/>
      <c r="AR7" s="721"/>
      <c r="AS7" s="721"/>
      <c r="AT7" s="721"/>
      <c r="AU7" s="722"/>
      <c r="AV7" s="749" t="s">
        <v>262</v>
      </c>
    </row>
    <row r="8" spans="1:51" ht="25.5" x14ac:dyDescent="0.2">
      <c r="A8" s="724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56" t="s">
        <v>1</v>
      </c>
      <c r="AA8" s="356" t="s">
        <v>2</v>
      </c>
      <c r="AB8" s="384" t="s">
        <v>3</v>
      </c>
      <c r="AC8" s="385" t="s">
        <v>4</v>
      </c>
      <c r="AD8" s="386" t="s">
        <v>5</v>
      </c>
      <c r="AE8" s="387" t="s">
        <v>6</v>
      </c>
      <c r="AF8" s="556" t="s">
        <v>7</v>
      </c>
      <c r="AG8" s="573" t="s">
        <v>8</v>
      </c>
      <c r="AH8" s="575" t="s">
        <v>260</v>
      </c>
      <c r="AI8" s="579" t="s">
        <v>10</v>
      </c>
      <c r="AJ8" s="582" t="s">
        <v>11</v>
      </c>
      <c r="AK8" s="589" t="s">
        <v>12</v>
      </c>
      <c r="AL8" s="613" t="s">
        <v>1</v>
      </c>
      <c r="AM8" s="613" t="s">
        <v>2</v>
      </c>
      <c r="AN8" s="613" t="s">
        <v>3</v>
      </c>
      <c r="AO8" s="613" t="s">
        <v>4</v>
      </c>
      <c r="AP8" s="613" t="s">
        <v>5</v>
      </c>
      <c r="AQ8" s="635" t="s">
        <v>6</v>
      </c>
      <c r="AR8" s="643" t="s">
        <v>7</v>
      </c>
      <c r="AS8" s="660" t="s">
        <v>8</v>
      </c>
      <c r="AT8" s="665" t="s">
        <v>260</v>
      </c>
      <c r="AU8" s="614" t="s">
        <v>268</v>
      </c>
      <c r="AV8" s="602" t="s">
        <v>270</v>
      </c>
    </row>
    <row r="9" spans="1:51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132"/>
      <c r="AO9" s="132"/>
      <c r="AP9" s="132"/>
      <c r="AQ9" s="132"/>
      <c r="AR9" s="132"/>
      <c r="AS9" s="132"/>
      <c r="AT9" s="132"/>
      <c r="AU9" s="380"/>
      <c r="AV9" s="380"/>
    </row>
    <row r="10" spans="1:51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D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>+AE12+AE29</f>
        <v>485797683.23184371</v>
      </c>
      <c r="AF10" s="233">
        <f>+AF12+AF29</f>
        <v>255135792.24814576</v>
      </c>
      <c r="AG10" s="233">
        <f>+AG12+AG29</f>
        <v>170118994.0536055</v>
      </c>
      <c r="AH10" s="233">
        <f>+AH12+AH29</f>
        <v>157922475.55907357</v>
      </c>
      <c r="AI10" s="233">
        <f t="shared" ref="AI10:AL10" si="3">+AI12+AI29</f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 t="shared" ref="AM10:AR10" si="4">+AM12+AM29</f>
        <v>244341073.49088842</v>
      </c>
      <c r="AN10" s="233">
        <f t="shared" si="4"/>
        <v>197381457.22301725</v>
      </c>
      <c r="AO10" s="233">
        <f t="shared" si="4"/>
        <v>190416786.31240302</v>
      </c>
      <c r="AP10" s="233">
        <f t="shared" si="4"/>
        <v>615071741.61812389</v>
      </c>
      <c r="AQ10" s="233">
        <f t="shared" si="4"/>
        <v>559004896.74373555</v>
      </c>
      <c r="AR10" s="233">
        <f t="shared" si="4"/>
        <v>329192522.53887975</v>
      </c>
      <c r="AS10" s="233">
        <f>+AS12+AS29</f>
        <v>145031320.35413778</v>
      </c>
      <c r="AT10" s="233">
        <f>+AT12+AT29</f>
        <v>143162055.00059587</v>
      </c>
      <c r="AU10" s="628">
        <f>+IFERROR(AT10/AH10-1,"-")</f>
        <v>-9.3466243523749215E-2</v>
      </c>
      <c r="AV10" s="629">
        <f>+IFERROR(SUM(AL10:AT10)/SUM(Z10:AH10)-1,"-")</f>
        <v>-0.1276541724449094</v>
      </c>
      <c r="AW10" s="122"/>
      <c r="AX10" s="163"/>
      <c r="AY10" s="163"/>
    </row>
    <row r="11" spans="1:51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149"/>
      <c r="AF11" s="149"/>
      <c r="AG11" s="149"/>
      <c r="AH11" s="95"/>
      <c r="AI11" s="95"/>
      <c r="AJ11" s="95"/>
      <c r="AK11" s="95"/>
      <c r="AL11" s="96"/>
      <c r="AM11" s="95"/>
      <c r="AN11" s="95"/>
      <c r="AO11" s="95"/>
      <c r="AP11" s="95"/>
      <c r="AQ11" s="95"/>
      <c r="AR11" s="95"/>
      <c r="AS11" s="95"/>
      <c r="AT11" s="95"/>
      <c r="AU11" s="627"/>
      <c r="AV11" s="380"/>
      <c r="AW11" s="122"/>
    </row>
    <row r="12" spans="1:51" ht="15" x14ac:dyDescent="0.25">
      <c r="A12" s="231" t="s">
        <v>96</v>
      </c>
      <c r="B12" s="232">
        <f>B14+B17+B21+B25</f>
        <v>275244901.72592974</v>
      </c>
      <c r="C12" s="233">
        <f t="shared" ref="C12:M12" si="5">C14+C17+C21+C25</f>
        <v>250934041.07284319</v>
      </c>
      <c r="D12" s="233">
        <f t="shared" si="5"/>
        <v>239305279.76053688</v>
      </c>
      <c r="E12" s="233">
        <f t="shared" si="5"/>
        <v>224119734.53947878</v>
      </c>
      <c r="F12" s="233">
        <f t="shared" si="5"/>
        <v>231478342.14297202</v>
      </c>
      <c r="G12" s="233">
        <f t="shared" si="5"/>
        <v>210577698.17564237</v>
      </c>
      <c r="H12" s="233">
        <f t="shared" si="5"/>
        <v>224106073.57932499</v>
      </c>
      <c r="I12" s="233">
        <f t="shared" si="5"/>
        <v>205506522.09978032</v>
      </c>
      <c r="J12" s="233">
        <f t="shared" si="5"/>
        <v>196089484.78790465</v>
      </c>
      <c r="K12" s="233">
        <f t="shared" si="5"/>
        <v>234196985.77874863</v>
      </c>
      <c r="L12" s="233">
        <f t="shared" si="5"/>
        <v>220392328.39443445</v>
      </c>
      <c r="M12" s="309">
        <f t="shared" si="5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6">+P14+P17+P21+P25</f>
        <v>194134255.36235923</v>
      </c>
      <c r="Q12" s="233">
        <f t="shared" si="6"/>
        <v>126198760.48278505</v>
      </c>
      <c r="R12" s="233">
        <f t="shared" si="6"/>
        <v>137415063.11827222</v>
      </c>
      <c r="S12" s="233">
        <f t="shared" si="6"/>
        <v>174003524.85706291</v>
      </c>
      <c r="T12" s="233">
        <f t="shared" si="6"/>
        <v>183108893.7479803</v>
      </c>
      <c r="U12" s="233">
        <f t="shared" si="6"/>
        <v>212302421.46200866</v>
      </c>
      <c r="V12" s="233">
        <f>+V14+V17+V21+V25</f>
        <v>214058962.41670436</v>
      </c>
      <c r="W12" s="233">
        <f t="shared" si="6"/>
        <v>255838463.24533302</v>
      </c>
      <c r="X12" s="233">
        <f t="shared" si="6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D12" si="7">+AB14+AB17+AB21+AB25</f>
        <v>234471476.52890146</v>
      </c>
      <c r="AC12" s="233">
        <f t="shared" si="7"/>
        <v>174457248.3098214</v>
      </c>
      <c r="AD12" s="233">
        <f t="shared" si="7"/>
        <v>172931156.23048908</v>
      </c>
      <c r="AE12" s="233">
        <f>+AE14+AE17+AE21+AE25</f>
        <v>179133134.43340641</v>
      </c>
      <c r="AF12" s="233">
        <f>+AF14+AF17+AF21+AF25</f>
        <v>170908451.03551501</v>
      </c>
      <c r="AG12" s="233">
        <f>+AG14+AG17+AG21+AG25</f>
        <v>168971882.68319726</v>
      </c>
      <c r="AH12" s="233">
        <f>+AH14+AH17+AH21+AH25</f>
        <v>157867527.84503692</v>
      </c>
      <c r="AI12" s="233">
        <f t="shared" ref="AI12:AN12" si="8">+AI14+AI17+AI21+AI25</f>
        <v>170792170.25221342</v>
      </c>
      <c r="AJ12" s="233">
        <f t="shared" si="8"/>
        <v>194669925.66721672</v>
      </c>
      <c r="AK12" s="233">
        <f t="shared" si="8"/>
        <v>214296932.0873436</v>
      </c>
      <c r="AL12" s="232">
        <f t="shared" si="8"/>
        <v>279088098.73756784</v>
      </c>
      <c r="AM12" s="233">
        <f t="shared" si="8"/>
        <v>226632463.57708526</v>
      </c>
      <c r="AN12" s="233">
        <f t="shared" si="8"/>
        <v>181589602.4402242</v>
      </c>
      <c r="AO12" s="233">
        <f t="shared" ref="AO12:AT12" si="9">+AO14+AO17+AO21+AO25</f>
        <v>179278742.04890198</v>
      </c>
      <c r="AP12" s="233">
        <f t="shared" si="9"/>
        <v>158937894.17448252</v>
      </c>
      <c r="AQ12" s="233">
        <f t="shared" si="9"/>
        <v>162643625.42273444</v>
      </c>
      <c r="AR12" s="233">
        <f t="shared" si="9"/>
        <v>142363197.52212387</v>
      </c>
      <c r="AS12" s="233">
        <f t="shared" si="9"/>
        <v>129977144.64621799</v>
      </c>
      <c r="AT12" s="233">
        <f t="shared" si="9"/>
        <v>142755372.47927451</v>
      </c>
      <c r="AU12" s="628">
        <f>+IFERROR(AT12/AH12-1,"-")</f>
        <v>-9.5726813310185843E-2</v>
      </c>
      <c r="AV12" s="629">
        <f>+IFERROR(SUM(AL12:AT12)/SUM(Z12:AH12)-1,"-")</f>
        <v>-0.10974370441970027</v>
      </c>
      <c r="AW12" s="122"/>
    </row>
    <row r="13" spans="1:51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149"/>
      <c r="AF13" s="149"/>
      <c r="AG13" s="149"/>
      <c r="AH13" s="95"/>
      <c r="AI13" s="95"/>
      <c r="AJ13" s="95"/>
      <c r="AK13" s="95"/>
      <c r="AL13" s="96"/>
      <c r="AM13" s="95"/>
      <c r="AN13" s="95"/>
      <c r="AO13" s="95"/>
      <c r="AP13" s="95"/>
      <c r="AQ13" s="95"/>
      <c r="AR13" s="95"/>
      <c r="AS13" s="95"/>
      <c r="AT13" s="95"/>
      <c r="AU13" s="627"/>
      <c r="AV13" s="380"/>
    </row>
    <row r="14" spans="1:51" x14ac:dyDescent="0.2">
      <c r="A14" s="62" t="s">
        <v>263</v>
      </c>
      <c r="B14" s="96">
        <f t="shared" ref="B14:M14" si="10">+B15</f>
        <v>7004879.6846101144</v>
      </c>
      <c r="C14" s="95">
        <f t="shared" si="10"/>
        <v>10359088.546611063</v>
      </c>
      <c r="D14" s="95">
        <f t="shared" si="10"/>
        <v>8914998.2053846866</v>
      </c>
      <c r="E14" s="95">
        <f t="shared" si="10"/>
        <v>5524219.7077316958</v>
      </c>
      <c r="F14" s="95">
        <f t="shared" si="10"/>
        <v>4625193.820860846</v>
      </c>
      <c r="G14" s="95">
        <f t="shared" si="10"/>
        <v>5506237.7309148954</v>
      </c>
      <c r="H14" s="95">
        <f t="shared" si="10"/>
        <v>4921850.9247844424</v>
      </c>
      <c r="I14" s="95">
        <f t="shared" si="10"/>
        <v>5050754.4981988436</v>
      </c>
      <c r="J14" s="95">
        <f t="shared" si="10"/>
        <v>2239452.5248923013</v>
      </c>
      <c r="K14" s="95">
        <f t="shared" si="10"/>
        <v>4921602.6553167235</v>
      </c>
      <c r="L14" s="95">
        <f t="shared" si="10"/>
        <v>5713440.2337632207</v>
      </c>
      <c r="M14" s="310">
        <f t="shared" si="10"/>
        <v>7007459.7580083935</v>
      </c>
      <c r="N14" s="96">
        <f>+N15</f>
        <v>7411971.3086977564</v>
      </c>
      <c r="O14" s="95">
        <f t="shared" ref="O14:X14" si="11">+O15</f>
        <v>11445592.197695056</v>
      </c>
      <c r="P14" s="95">
        <f t="shared" si="11"/>
        <v>6157523.68869875</v>
      </c>
      <c r="Q14" s="95">
        <f t="shared" si="11"/>
        <v>2596619.7617390417</v>
      </c>
      <c r="R14" s="95">
        <f t="shared" si="11"/>
        <v>2863441.0040582297</v>
      </c>
      <c r="S14" s="95">
        <f t="shared" si="11"/>
        <v>4112884.0013525882</v>
      </c>
      <c r="T14" s="95">
        <f t="shared" si="11"/>
        <v>4434958.0357997548</v>
      </c>
      <c r="U14" s="95">
        <f t="shared" si="11"/>
        <v>4704538.7473573023</v>
      </c>
      <c r="V14" s="95">
        <f t="shared" si="11"/>
        <v>6859089.9991808841</v>
      </c>
      <c r="W14" s="95">
        <f t="shared" si="11"/>
        <v>10701375.669016901</v>
      </c>
      <c r="X14" s="95">
        <f t="shared" si="11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D14" si="12">+AB15</f>
        <v>11804159.49316325</v>
      </c>
      <c r="AC14" s="95">
        <f t="shared" si="12"/>
        <v>5507098.6201512273</v>
      </c>
      <c r="AD14" s="95">
        <f t="shared" si="12"/>
        <v>6556983.8113457197</v>
      </c>
      <c r="AE14" s="149">
        <f>+AE15</f>
        <v>2076173.7326027472</v>
      </c>
      <c r="AF14" s="149">
        <f>+AF15</f>
        <v>2724293.4366977322</v>
      </c>
      <c r="AG14" s="149">
        <f>+AG15</f>
        <v>3248904.5507143866</v>
      </c>
      <c r="AH14" s="95">
        <f>+AH15</f>
        <v>1943364.7913432792</v>
      </c>
      <c r="AI14" s="95">
        <f t="shared" ref="AI14:AN14" si="13">+AI15</f>
        <v>4056874.5345184384</v>
      </c>
      <c r="AJ14" s="95">
        <f t="shared" si="13"/>
        <v>10149485.08570076</v>
      </c>
      <c r="AK14" s="95">
        <f t="shared" si="13"/>
        <v>7177752.9179892065</v>
      </c>
      <c r="AL14" s="96">
        <f t="shared" si="13"/>
        <v>11506288.603825023</v>
      </c>
      <c r="AM14" s="95">
        <f t="shared" si="13"/>
        <v>9197356.9656668659</v>
      </c>
      <c r="AN14" s="95">
        <f t="shared" si="13"/>
        <v>6890594.2403139621</v>
      </c>
      <c r="AO14" s="95">
        <f t="shared" ref="AO14:AT14" si="14">+AO15</f>
        <v>7212128.3255407326</v>
      </c>
      <c r="AP14" s="95">
        <f t="shared" si="14"/>
        <v>4601633.1393508427</v>
      </c>
      <c r="AQ14" s="95">
        <f t="shared" si="14"/>
        <v>4175416.8468985828</v>
      </c>
      <c r="AR14" s="95">
        <f t="shared" si="14"/>
        <v>3484789.6830388135</v>
      </c>
      <c r="AS14" s="95">
        <f t="shared" si="14"/>
        <v>4024745.2689629225</v>
      </c>
      <c r="AT14" s="95">
        <f t="shared" si="14"/>
        <v>3759939.3261707299</v>
      </c>
      <c r="AU14" s="627">
        <f>+IFERROR(AT14/AH14-1,"-")</f>
        <v>0.93475735637456459</v>
      </c>
      <c r="AV14" s="380">
        <f>+IFERROR(SUM(AL14:AT14)/SUM(Z14:AH14)-1,"-")</f>
        <v>-5.2300367656836655E-2</v>
      </c>
    </row>
    <row r="15" spans="1:51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149">
        <v>2076173.7326027472</v>
      </c>
      <c r="AF15" s="149">
        <v>2724293.4366977322</v>
      </c>
      <c r="AG15" s="149">
        <v>3248904.5507143866</v>
      </c>
      <c r="AH15" s="95">
        <v>1943364.7913432792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95">
        <v>6890594.2403139621</v>
      </c>
      <c r="AO15" s="95">
        <v>7212128.3255407326</v>
      </c>
      <c r="AP15" s="95">
        <v>4601633.1393508427</v>
      </c>
      <c r="AQ15" s="95">
        <v>4175416.8468985828</v>
      </c>
      <c r="AR15" s="95">
        <v>3484789.6830388135</v>
      </c>
      <c r="AS15" s="95">
        <v>4024745.2689629225</v>
      </c>
      <c r="AT15" s="95">
        <v>3759939.3261707299</v>
      </c>
      <c r="AU15" s="627">
        <f>+IFERROR(AT15/AH15-1,"-")</f>
        <v>0.93475735637456459</v>
      </c>
      <c r="AV15" s="380">
        <f>+IFERROR(SUM(AL15:AT15)/SUM(Z15:AH15)-1,"-")</f>
        <v>-5.2300367656836655E-2</v>
      </c>
    </row>
    <row r="16" spans="1:51" x14ac:dyDescent="0.2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149"/>
      <c r="AF16" s="149"/>
      <c r="AG16" s="149"/>
      <c r="AH16" s="95"/>
      <c r="AI16" s="95"/>
      <c r="AJ16" s="95"/>
      <c r="AK16" s="95"/>
      <c r="AL16" s="96"/>
      <c r="AM16" s="95"/>
      <c r="AN16" s="95"/>
      <c r="AO16" s="95"/>
      <c r="AP16" s="95"/>
      <c r="AQ16" s="95"/>
      <c r="AR16" s="95"/>
      <c r="AS16" s="95"/>
      <c r="AT16" s="95"/>
      <c r="AU16" s="627"/>
      <c r="AV16" s="380"/>
    </row>
    <row r="17" spans="1:48" x14ac:dyDescent="0.2">
      <c r="A17" s="308" t="s">
        <v>264</v>
      </c>
      <c r="B17" s="96">
        <f>+B18+B19</f>
        <v>147823177.9754307</v>
      </c>
      <c r="C17" s="95">
        <f t="shared" ref="C17:M17" si="15">+C18+C19</f>
        <v>133671840.98415977</v>
      </c>
      <c r="D17" s="95">
        <f t="shared" si="15"/>
        <v>108465828.61569531</v>
      </c>
      <c r="E17" s="95">
        <f t="shared" si="15"/>
        <v>87115250.134372637</v>
      </c>
      <c r="F17" s="95">
        <f t="shared" si="15"/>
        <v>99697531.370773554</v>
      </c>
      <c r="G17" s="95">
        <f t="shared" si="15"/>
        <v>83666289.988190159</v>
      </c>
      <c r="H17" s="95">
        <f t="shared" si="15"/>
        <v>120081498.93537891</v>
      </c>
      <c r="I17" s="95">
        <f t="shared" si="15"/>
        <v>95031395.686061502</v>
      </c>
      <c r="J17" s="95">
        <f t="shared" si="15"/>
        <v>100462688.79139823</v>
      </c>
      <c r="K17" s="95">
        <f t="shared" si="15"/>
        <v>108662271.83181038</v>
      </c>
      <c r="L17" s="95">
        <f t="shared" si="15"/>
        <v>92137859.643796533</v>
      </c>
      <c r="M17" s="310">
        <f t="shared" si="15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6">+P18+P19</f>
        <v>61744618.632078752</v>
      </c>
      <c r="Q17" s="95">
        <f t="shared" si="16"/>
        <v>54077380.091656357</v>
      </c>
      <c r="R17" s="95">
        <f t="shared" si="16"/>
        <v>53720525.782051027</v>
      </c>
      <c r="S17" s="95">
        <f t="shared" si="16"/>
        <v>69651926.081445307</v>
      </c>
      <c r="T17" s="95">
        <f t="shared" si="16"/>
        <v>82029432.685578644</v>
      </c>
      <c r="U17" s="95">
        <f t="shared" si="16"/>
        <v>99838200.670963466</v>
      </c>
      <c r="V17" s="95">
        <f t="shared" si="16"/>
        <v>104573299.37344214</v>
      </c>
      <c r="W17" s="95">
        <f t="shared" si="16"/>
        <v>122833581.03255586</v>
      </c>
      <c r="X17" s="95">
        <f t="shared" si="16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D17" si="17">+AB18+AB19</f>
        <v>120935505.41033328</v>
      </c>
      <c r="AC17" s="95">
        <f t="shared" si="17"/>
        <v>81363886.783989996</v>
      </c>
      <c r="AD17" s="95">
        <f t="shared" si="17"/>
        <v>78758577.80953379</v>
      </c>
      <c r="AE17" s="149">
        <f>+AE18+AE19</f>
        <v>82970491.185790151</v>
      </c>
      <c r="AF17" s="149">
        <f>+AF18+AF19</f>
        <v>71256254.203208566</v>
      </c>
      <c r="AG17" s="149">
        <f>+AG18+AG19</f>
        <v>75721111.872845247</v>
      </c>
      <c r="AH17" s="95">
        <f>+AH18+AH19</f>
        <v>65307539.288971879</v>
      </c>
      <c r="AI17" s="95">
        <f t="shared" ref="AI17:AN17" si="18">+AI18+AI19</f>
        <v>73418086.286898613</v>
      </c>
      <c r="AJ17" s="95">
        <f t="shared" si="18"/>
        <v>93837238.600601912</v>
      </c>
      <c r="AK17" s="95">
        <f t="shared" si="18"/>
        <v>119900043.99599665</v>
      </c>
      <c r="AL17" s="96">
        <f t="shared" si="18"/>
        <v>179773195.36287525</v>
      </c>
      <c r="AM17" s="95">
        <f t="shared" si="18"/>
        <v>131574564.87231666</v>
      </c>
      <c r="AN17" s="95">
        <f t="shared" si="18"/>
        <v>86607188.817918599</v>
      </c>
      <c r="AO17" s="95">
        <f t="shared" ref="AO17:AT17" si="19">+AO18+AO19</f>
        <v>76335654.77888909</v>
      </c>
      <c r="AP17" s="95">
        <f t="shared" si="19"/>
        <v>75570259.859135881</v>
      </c>
      <c r="AQ17" s="95">
        <f t="shared" si="19"/>
        <v>80856063.649686396</v>
      </c>
      <c r="AR17" s="95">
        <f t="shared" si="19"/>
        <v>58244586.410968788</v>
      </c>
      <c r="AS17" s="95">
        <f t="shared" si="19"/>
        <v>51594446.081895269</v>
      </c>
      <c r="AT17" s="95">
        <f t="shared" si="19"/>
        <v>62408631.332477033</v>
      </c>
      <c r="AU17" s="627">
        <f>+IFERROR(AT17/AH17-1,"-")</f>
        <v>-4.4388565057822738E-2</v>
      </c>
      <c r="AV17" s="380">
        <f>+IFERROR(SUM(AL17:AT17)/SUM(Z17:AH17)-1,"-")</f>
        <v>-0.10462242758785312</v>
      </c>
    </row>
    <row r="18" spans="1:48" x14ac:dyDescent="0.2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149">
        <v>75988805.945307061</v>
      </c>
      <c r="AF18" s="149">
        <v>64612031.963381372</v>
      </c>
      <c r="AG18" s="149">
        <v>70977849.866294727</v>
      </c>
      <c r="AH18" s="95">
        <v>58027817.909060955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95">
        <v>74685012.740275428</v>
      </c>
      <c r="AO18" s="95">
        <v>67938487.899667352</v>
      </c>
      <c r="AP18" s="95">
        <v>64744970.029473625</v>
      </c>
      <c r="AQ18" s="95">
        <v>71924935.565985948</v>
      </c>
      <c r="AR18" s="95">
        <v>48192887.724845439</v>
      </c>
      <c r="AS18" s="95">
        <v>41343080.221946664</v>
      </c>
      <c r="AT18" s="95">
        <v>52751060.835597448</v>
      </c>
      <c r="AU18" s="627">
        <f>+IFERROR(AT18/AH18-1,"-")</f>
        <v>-9.0934956088354779E-2</v>
      </c>
      <c r="AV18" s="380">
        <f>+IFERROR(SUM(AL18:AT18)/SUM(Z18:AH18)-1,"-")</f>
        <v>-0.12918305076635495</v>
      </c>
    </row>
    <row r="19" spans="1:48" x14ac:dyDescent="0.2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149">
        <v>6981685.2404830903</v>
      </c>
      <c r="AF19" s="149">
        <v>6644222.2398271933</v>
      </c>
      <c r="AG19" s="149">
        <v>4743262.0065505179</v>
      </c>
      <c r="AH19" s="95">
        <v>7279721.3799109263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95">
        <v>11922176.077643173</v>
      </c>
      <c r="AO19" s="95">
        <v>8397166.8792217337</v>
      </c>
      <c r="AP19" s="95">
        <v>10825289.829662262</v>
      </c>
      <c r="AQ19" s="95">
        <v>8931128.0837004408</v>
      </c>
      <c r="AR19" s="95">
        <v>10051698.686123349</v>
      </c>
      <c r="AS19" s="95">
        <v>10251365.859948605</v>
      </c>
      <c r="AT19" s="95">
        <v>9657570.4968795888</v>
      </c>
      <c r="AU19" s="627">
        <f>+IFERROR(AT19/AH19-1,"-")</f>
        <v>0.32664012712499679</v>
      </c>
      <c r="AV19" s="380">
        <f>+IFERROR(SUM(AL19:AT19)/SUM(Z19:AH19)-1,"-")</f>
        <v>0.14684570711185141</v>
      </c>
    </row>
    <row r="20" spans="1:48" x14ac:dyDescent="0.2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149"/>
      <c r="AF20" s="149"/>
      <c r="AG20" s="149"/>
      <c r="AH20" s="95"/>
      <c r="AI20" s="95"/>
      <c r="AJ20" s="95"/>
      <c r="AK20" s="95"/>
      <c r="AL20" s="96"/>
      <c r="AM20" s="95"/>
      <c r="AN20" s="95"/>
      <c r="AO20" s="95"/>
      <c r="AP20" s="95"/>
      <c r="AQ20" s="95"/>
      <c r="AR20" s="95"/>
      <c r="AS20" s="95"/>
      <c r="AT20" s="95"/>
      <c r="AU20" s="627"/>
      <c r="AV20" s="380"/>
    </row>
    <row r="21" spans="1:48" x14ac:dyDescent="0.2">
      <c r="A21" s="308" t="s">
        <v>265</v>
      </c>
      <c r="B21" s="96">
        <f t="shared" ref="B21:M21" si="20">+B22+B23</f>
        <v>7170506.858968962</v>
      </c>
      <c r="C21" s="95">
        <f t="shared" si="20"/>
        <v>6502417.6914516017</v>
      </c>
      <c r="D21" s="95">
        <f t="shared" si="20"/>
        <v>5717015.8242717898</v>
      </c>
      <c r="E21" s="95">
        <f t="shared" si="20"/>
        <v>4652742.9190319087</v>
      </c>
      <c r="F21" s="95">
        <f t="shared" si="20"/>
        <v>5510105.4139776714</v>
      </c>
      <c r="G21" s="95">
        <f t="shared" si="20"/>
        <v>6028230.7479001973</v>
      </c>
      <c r="H21" s="95">
        <f t="shared" si="20"/>
        <v>4071545.7741416376</v>
      </c>
      <c r="I21" s="95">
        <f t="shared" si="20"/>
        <v>4821323.9959902298</v>
      </c>
      <c r="J21" s="95">
        <f t="shared" si="20"/>
        <v>4788324.7726885248</v>
      </c>
      <c r="K21" s="95">
        <f t="shared" si="20"/>
        <v>6299986.0075699622</v>
      </c>
      <c r="L21" s="95">
        <f t="shared" si="20"/>
        <v>5546117.1526682889</v>
      </c>
      <c r="M21" s="310">
        <f t="shared" si="20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21">+P22+P23</f>
        <v>5014701.8571100151</v>
      </c>
      <c r="Q21" s="95">
        <f t="shared" si="21"/>
        <v>2153036.1617461811</v>
      </c>
      <c r="R21" s="95">
        <f t="shared" si="21"/>
        <v>3007835.7262417302</v>
      </c>
      <c r="S21" s="95">
        <f t="shared" si="21"/>
        <v>4794213.3831701446</v>
      </c>
      <c r="T21" s="95">
        <f t="shared" si="21"/>
        <v>6305601.6436074125</v>
      </c>
      <c r="U21" s="95">
        <f t="shared" si="21"/>
        <v>7088117.2492389437</v>
      </c>
      <c r="V21" s="95">
        <f t="shared" si="21"/>
        <v>7011325.2662385274</v>
      </c>
      <c r="W21" s="95">
        <f t="shared" si="21"/>
        <v>7780562.0502660479</v>
      </c>
      <c r="X21" s="95">
        <f t="shared" si="21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D21" si="22">+AB22+AB23</f>
        <v>5859241.2717854213</v>
      </c>
      <c r="AC21" s="95">
        <f t="shared" si="22"/>
        <v>5833031.0159752881</v>
      </c>
      <c r="AD21" s="95">
        <f t="shared" si="22"/>
        <v>6420048.7227883227</v>
      </c>
      <c r="AE21" s="149">
        <f>+AE22+AE23</f>
        <v>5969145.654317948</v>
      </c>
      <c r="AF21" s="149">
        <f>+AF22+AF23</f>
        <v>4818525.7714374363</v>
      </c>
      <c r="AG21" s="149">
        <f>+AG22+AG23</f>
        <v>5466264.8147313558</v>
      </c>
      <c r="AH21" s="95">
        <f>+AH22+AH23</f>
        <v>4882837.0041048937</v>
      </c>
      <c r="AI21" s="95">
        <f t="shared" ref="AI21:AN21" si="23">+AI22+AI23</f>
        <v>4626479.3824851401</v>
      </c>
      <c r="AJ21" s="95">
        <f t="shared" si="23"/>
        <v>5320264.0765253464</v>
      </c>
      <c r="AK21" s="95">
        <f t="shared" si="23"/>
        <v>5428084.1849627653</v>
      </c>
      <c r="AL21" s="96">
        <f t="shared" si="23"/>
        <v>5044447.9863596279</v>
      </c>
      <c r="AM21" s="95">
        <f t="shared" si="23"/>
        <v>5091896.4767108504</v>
      </c>
      <c r="AN21" s="95">
        <f t="shared" si="23"/>
        <v>5570827.183913067</v>
      </c>
      <c r="AO21" s="95">
        <f t="shared" ref="AO21:AT21" si="24">+AO22+AO23</f>
        <v>5170538.8142258991</v>
      </c>
      <c r="AP21" s="95">
        <f t="shared" si="24"/>
        <v>4364312.9477761164</v>
      </c>
      <c r="AQ21" s="95">
        <f t="shared" si="24"/>
        <v>4108105.8735305471</v>
      </c>
      <c r="AR21" s="95">
        <f t="shared" si="24"/>
        <v>3797013.7916861624</v>
      </c>
      <c r="AS21" s="95">
        <f t="shared" si="24"/>
        <v>3984244.679440897</v>
      </c>
      <c r="AT21" s="95">
        <f t="shared" si="24"/>
        <v>4244798.9215979427</v>
      </c>
      <c r="AU21" s="627">
        <f>+IFERROR(AT21/AH21-1,"-")</f>
        <v>-0.13066954354007032</v>
      </c>
      <c r="AV21" s="380">
        <f>+IFERROR(SUM(AL21:AT21)/SUM(Z21:AH21)-1,"-")</f>
        <v>-0.17164594364493979</v>
      </c>
    </row>
    <row r="22" spans="1:48" x14ac:dyDescent="0.2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149">
        <v>4938774.16017788</v>
      </c>
      <c r="AF22" s="149">
        <v>3539957.5668715192</v>
      </c>
      <c r="AG22" s="149">
        <v>3672482.4959855773</v>
      </c>
      <c r="AH22" s="95">
        <v>4121642.0921916324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95">
        <v>2778448.3296564277</v>
      </c>
      <c r="AO22" s="95">
        <v>2727207.316751339</v>
      </c>
      <c r="AP22" s="95">
        <v>2270028.8070836361</v>
      </c>
      <c r="AQ22" s="95">
        <v>2013821.7328380675</v>
      </c>
      <c r="AR22" s="95">
        <v>1877253.3293847227</v>
      </c>
      <c r="AS22" s="95">
        <v>1715436.8603573774</v>
      </c>
      <c r="AT22" s="95">
        <v>1801467.4241233829</v>
      </c>
      <c r="AU22" s="627">
        <f>+IFERROR(AT22/AH22-1,"-")</f>
        <v>-0.56292482854437398</v>
      </c>
      <c r="AV22" s="380">
        <f>+IFERROR(SUM(AL22:AT22)/SUM(Z22:AH22)-1,"-")</f>
        <v>-0.34200735051906717</v>
      </c>
    </row>
    <row r="23" spans="1:48" x14ac:dyDescent="0.2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149">
        <v>1030371.4941400684</v>
      </c>
      <c r="AF23" s="149">
        <v>1278568.2045659176</v>
      </c>
      <c r="AG23" s="149">
        <v>1793782.3187457789</v>
      </c>
      <c r="AH23" s="95">
        <v>761194.91191326175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95">
        <v>2792378.8542566397</v>
      </c>
      <c r="AO23" s="95">
        <v>2443331.49747456</v>
      </c>
      <c r="AP23" s="95">
        <v>2094284.1406924799</v>
      </c>
      <c r="AQ23" s="95">
        <v>2094284.1406924799</v>
      </c>
      <c r="AR23" s="95">
        <v>1919760.4623014398</v>
      </c>
      <c r="AS23" s="95">
        <v>2268807.8190835197</v>
      </c>
      <c r="AT23" s="95">
        <v>2443331.49747456</v>
      </c>
      <c r="AU23" s="627">
        <f>+IFERROR(AT23/AH23-1,"-")</f>
        <v>2.2098631496803516</v>
      </c>
      <c r="AV23" s="380">
        <f>+IFERROR(SUM(AL23:AT23)/SUM(Z23:AH23)-1,"-")</f>
        <v>7.8798295007206809E-2</v>
      </c>
    </row>
    <row r="24" spans="1:48" x14ac:dyDescent="0.2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149"/>
      <c r="AF24" s="149"/>
      <c r="AG24" s="149"/>
      <c r="AH24" s="95"/>
      <c r="AI24" s="95"/>
      <c r="AJ24" s="95"/>
      <c r="AK24" s="95"/>
      <c r="AL24" s="96"/>
      <c r="AM24" s="95"/>
      <c r="AN24" s="95"/>
      <c r="AO24" s="95"/>
      <c r="AP24" s="95"/>
      <c r="AQ24" s="95"/>
      <c r="AR24" s="95"/>
      <c r="AS24" s="95"/>
      <c r="AT24" s="95"/>
      <c r="AU24" s="627"/>
      <c r="AV24" s="380"/>
    </row>
    <row r="25" spans="1:48" x14ac:dyDescent="0.2">
      <c r="A25" s="308" t="s">
        <v>99</v>
      </c>
      <c r="B25" s="96">
        <f>+B26+B27</f>
        <v>113246337.20691991</v>
      </c>
      <c r="C25" s="95">
        <f t="shared" ref="C25:M25" si="25">+C26+C27</f>
        <v>100400693.85062073</v>
      </c>
      <c r="D25" s="95">
        <f t="shared" si="25"/>
        <v>116207437.1151851</v>
      </c>
      <c r="E25" s="95">
        <f t="shared" si="25"/>
        <v>126827521.77834256</v>
      </c>
      <c r="F25" s="95">
        <f t="shared" si="25"/>
        <v>121645511.53735995</v>
      </c>
      <c r="G25" s="95">
        <f t="shared" si="25"/>
        <v>115376939.70863712</v>
      </c>
      <c r="H25" s="95">
        <f t="shared" si="25"/>
        <v>95031177.945020005</v>
      </c>
      <c r="I25" s="95">
        <f t="shared" si="25"/>
        <v>100603047.91952975</v>
      </c>
      <c r="J25" s="95">
        <f t="shared" si="25"/>
        <v>88599018.698925599</v>
      </c>
      <c r="K25" s="95">
        <f t="shared" si="25"/>
        <v>114313125.28405157</v>
      </c>
      <c r="L25" s="95">
        <f t="shared" si="25"/>
        <v>116994911.36420643</v>
      </c>
      <c r="M25" s="310">
        <f t="shared" si="25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26">+P26+P27</f>
        <v>121217411.18447173</v>
      </c>
      <c r="Q25" s="95">
        <f t="shared" si="26"/>
        <v>67371724.467643455</v>
      </c>
      <c r="R25" s="95">
        <f t="shared" si="26"/>
        <v>77823260.605921239</v>
      </c>
      <c r="S25" s="95">
        <f t="shared" si="26"/>
        <v>95444501.391094863</v>
      </c>
      <c r="T25" s="95">
        <f t="shared" si="26"/>
        <v>90338901.382994473</v>
      </c>
      <c r="U25" s="95">
        <f t="shared" si="26"/>
        <v>100671564.79444896</v>
      </c>
      <c r="V25" s="95">
        <f t="shared" si="26"/>
        <v>95615247.777842805</v>
      </c>
      <c r="W25" s="95">
        <f t="shared" si="26"/>
        <v>114522944.49349423</v>
      </c>
      <c r="X25" s="95">
        <f t="shared" si="26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D25" si="27">+AB26+AB27</f>
        <v>95872570.353619501</v>
      </c>
      <c r="AC25" s="95">
        <f t="shared" si="27"/>
        <v>81753231.889704898</v>
      </c>
      <c r="AD25" s="95">
        <f t="shared" si="27"/>
        <v>81195545.88682124</v>
      </c>
      <c r="AE25" s="149">
        <f>+AE26+AE27</f>
        <v>88117323.860695571</v>
      </c>
      <c r="AF25" s="149">
        <f>+AF26+AF27</f>
        <v>92109377.624171257</v>
      </c>
      <c r="AG25" s="149">
        <f>+AG26+AG27</f>
        <v>84535601.44490625</v>
      </c>
      <c r="AH25" s="95">
        <f>+AH26+AH27</f>
        <v>85733786.760616884</v>
      </c>
      <c r="AI25" s="95">
        <f t="shared" ref="AI25:AN25" si="28">+AI26+AI27</f>
        <v>88690730.048311219</v>
      </c>
      <c r="AJ25" s="95">
        <f t="shared" si="28"/>
        <v>85362937.904388711</v>
      </c>
      <c r="AK25" s="95">
        <f t="shared" si="28"/>
        <v>81791050.988394976</v>
      </c>
      <c r="AL25" s="96">
        <f t="shared" si="28"/>
        <v>82764166.78450793</v>
      </c>
      <c r="AM25" s="95">
        <f t="shared" si="28"/>
        <v>80768645.262390897</v>
      </c>
      <c r="AN25" s="95">
        <f t="shared" si="28"/>
        <v>82520992.198078573</v>
      </c>
      <c r="AO25" s="95">
        <f t="shared" ref="AO25:AT25" si="29">+AO26+AO27</f>
        <v>90560420.130246252</v>
      </c>
      <c r="AP25" s="95">
        <f t="shared" si="29"/>
        <v>74401688.228219703</v>
      </c>
      <c r="AQ25" s="95">
        <f t="shared" si="29"/>
        <v>73504039.052618891</v>
      </c>
      <c r="AR25" s="95">
        <f t="shared" si="29"/>
        <v>76836807.6364301</v>
      </c>
      <c r="AS25" s="95">
        <f t="shared" si="29"/>
        <v>70373708.615918905</v>
      </c>
      <c r="AT25" s="95">
        <f t="shared" si="29"/>
        <v>72342002.899028823</v>
      </c>
      <c r="AU25" s="627">
        <f>+IFERROR(AT25/AH25-1,"-")</f>
        <v>-0.15620194053693404</v>
      </c>
      <c r="AV25" s="380">
        <f>+IFERROR(SUM(AL25:AT25)/SUM(Z25:AH25)-1,"-")</f>
        <v>-0.11580373967557345</v>
      </c>
    </row>
    <row r="26" spans="1:48" x14ac:dyDescent="0.2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149">
        <v>51976506.856489167</v>
      </c>
      <c r="AF26" s="149">
        <v>61549528.574858047</v>
      </c>
      <c r="AG26" s="149">
        <v>59727331.943902865</v>
      </c>
      <c r="AH26" s="95">
        <v>56880864.372448541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95">
        <v>67523559.18237038</v>
      </c>
      <c r="AO26" s="95">
        <v>75256917.052993</v>
      </c>
      <c r="AP26" s="95">
        <v>58486045.027876318</v>
      </c>
      <c r="AQ26" s="95">
        <v>56976255.72918538</v>
      </c>
      <c r="AR26" s="95">
        <v>60002954.251451522</v>
      </c>
      <c r="AS26" s="95">
        <v>52927715.107850201</v>
      </c>
      <c r="AT26" s="95">
        <v>54589939.329415053</v>
      </c>
      <c r="AU26" s="627">
        <f>+IFERROR(AT26/AH26-1,"-")</f>
        <v>-4.0275847920186458E-2</v>
      </c>
      <c r="AV26" s="380">
        <f>+IFERROR(SUM(AL26:AT26)/SUM(Z26:AH26)-1,"-")</f>
        <v>-8.4167092586565517E-2</v>
      </c>
    </row>
    <row r="27" spans="1:48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149">
        <v>36140817.004206404</v>
      </c>
      <c r="AF27" s="149">
        <v>30559849.04931321</v>
      </c>
      <c r="AG27" s="149">
        <v>24808269.501003381</v>
      </c>
      <c r="AH27" s="95">
        <v>28852922.388168342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95">
        <v>14997433.015708186</v>
      </c>
      <c r="AO27" s="95">
        <v>15303503.077253252</v>
      </c>
      <c r="AP27" s="95">
        <v>15915643.200343382</v>
      </c>
      <c r="AQ27" s="95">
        <v>16527783.323433511</v>
      </c>
      <c r="AR27" s="95">
        <v>16833853.384978577</v>
      </c>
      <c r="AS27" s="95">
        <v>17445993.508068707</v>
      </c>
      <c r="AT27" s="95">
        <v>17752063.569613773</v>
      </c>
      <c r="AU27" s="627">
        <f>+IFERROR(AT27/AH27-1,"-")</f>
        <v>-0.3847394960278504</v>
      </c>
      <c r="AV27" s="380">
        <f>+IFERROR(SUM(AL27:AT27)/SUM(Z27:AH27)-1,"-")</f>
        <v>-0.22015614426122521</v>
      </c>
    </row>
    <row r="28" spans="1:48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149"/>
      <c r="AF28" s="149"/>
      <c r="AG28" s="149"/>
      <c r="AH28" s="95"/>
      <c r="AI28" s="95"/>
      <c r="AJ28" s="95"/>
      <c r="AK28" s="95"/>
      <c r="AL28" s="96"/>
      <c r="AM28" s="95"/>
      <c r="AN28" s="95"/>
      <c r="AO28" s="95"/>
      <c r="AP28" s="95"/>
      <c r="AQ28" s="95"/>
      <c r="AR28" s="95"/>
      <c r="AS28" s="95"/>
      <c r="AT28" s="95"/>
      <c r="AU28" s="627"/>
      <c r="AV28" s="380"/>
    </row>
    <row r="29" spans="1:48" x14ac:dyDescent="0.2">
      <c r="A29" s="231" t="s">
        <v>100</v>
      </c>
      <c r="B29" s="232">
        <f t="shared" ref="B29:M29" si="30">+B31+B33</f>
        <v>128999302.51172198</v>
      </c>
      <c r="C29" s="233">
        <f t="shared" si="30"/>
        <v>14196149.759753646</v>
      </c>
      <c r="D29" s="233">
        <f t="shared" si="30"/>
        <v>184393.53774047323</v>
      </c>
      <c r="E29" s="233">
        <f t="shared" si="30"/>
        <v>47555684.582591377</v>
      </c>
      <c r="F29" s="233">
        <f t="shared" si="30"/>
        <v>447533937.50476575</v>
      </c>
      <c r="G29" s="233">
        <f t="shared" si="30"/>
        <v>289672420.34377253</v>
      </c>
      <c r="H29" s="233">
        <f t="shared" si="30"/>
        <v>85326445.415131003</v>
      </c>
      <c r="I29" s="233">
        <f t="shared" si="30"/>
        <v>1496027.7337649625</v>
      </c>
      <c r="J29" s="233">
        <f t="shared" si="30"/>
        <v>29846.161063023435</v>
      </c>
      <c r="K29" s="233">
        <f t="shared" si="30"/>
        <v>899296.87300865841</v>
      </c>
      <c r="L29" s="233">
        <f t="shared" si="30"/>
        <v>299669823.92162979</v>
      </c>
      <c r="M29" s="309">
        <f t="shared" si="30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31">+R31+R33</f>
        <v>235926597.21395251</v>
      </c>
      <c r="S29" s="233">
        <f t="shared" si="31"/>
        <v>567634395.96816456</v>
      </c>
      <c r="T29" s="233">
        <f t="shared" si="31"/>
        <v>208591861.54025424</v>
      </c>
      <c r="U29" s="233">
        <f t="shared" si="31"/>
        <v>117378.2943372592</v>
      </c>
      <c r="V29" s="233">
        <f t="shared" si="31"/>
        <v>215432.46188530678</v>
      </c>
      <c r="W29" s="233">
        <f t="shared" si="31"/>
        <v>433374.35398403386</v>
      </c>
      <c r="X29" s="233">
        <f t="shared" si="31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D29" si="32">+AB31+AB33</f>
        <v>29039027.477067772</v>
      </c>
      <c r="AC29" s="233">
        <f t="shared" si="32"/>
        <v>130041262.63562642</v>
      </c>
      <c r="AD29" s="233">
        <f t="shared" si="32"/>
        <v>564793736.74781168</v>
      </c>
      <c r="AE29" s="233">
        <f>+AE31</f>
        <v>306664548.7984373</v>
      </c>
      <c r="AF29" s="233">
        <f>+AF31</f>
        <v>84227341.212630749</v>
      </c>
      <c r="AG29" s="233">
        <f>+AG31</f>
        <v>1147111.3704082321</v>
      </c>
      <c r="AH29" s="233">
        <f>+AH31</f>
        <v>54947.714036629462</v>
      </c>
      <c r="AI29" s="233">
        <f t="shared" ref="AI29:AN29" si="33">+AI31</f>
        <v>537547.37694836897</v>
      </c>
      <c r="AJ29" s="233">
        <f t="shared" si="33"/>
        <v>391451160.68960816</v>
      </c>
      <c r="AK29" s="233">
        <f t="shared" si="33"/>
        <v>461525405.28100103</v>
      </c>
      <c r="AL29" s="232">
        <f t="shared" si="33"/>
        <v>47397867.077343129</v>
      </c>
      <c r="AM29" s="233">
        <f t="shared" si="33"/>
        <v>17708609.913803153</v>
      </c>
      <c r="AN29" s="233">
        <f t="shared" si="33"/>
        <v>15791854.782793039</v>
      </c>
      <c r="AO29" s="233">
        <f t="shared" ref="AO29:AT29" si="34">+AO31</f>
        <v>11138044.26350105</v>
      </c>
      <c r="AP29" s="233">
        <f t="shared" si="34"/>
        <v>456133847.44364136</v>
      </c>
      <c r="AQ29" s="233">
        <f t="shared" si="34"/>
        <v>396361271.32100117</v>
      </c>
      <c r="AR29" s="233">
        <f t="shared" si="34"/>
        <v>186829325.01675591</v>
      </c>
      <c r="AS29" s="233">
        <f t="shared" si="34"/>
        <v>15054175.707919786</v>
      </c>
      <c r="AT29" s="233">
        <f t="shared" si="34"/>
        <v>406682.52132134186</v>
      </c>
      <c r="AU29" s="628">
        <f>+IFERROR(AT29/AH29-1,"-")</f>
        <v>6.4012637004377932</v>
      </c>
      <c r="AV29" s="629">
        <f>+IFERROR(SUM(AL29:AT29)/SUM(Z29:AH29)-1,"-")</f>
        <v>-0.1515182212540408</v>
      </c>
    </row>
    <row r="30" spans="1:48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149"/>
      <c r="AF30" s="149"/>
      <c r="AG30" s="149"/>
      <c r="AH30" s="95"/>
      <c r="AI30" s="95"/>
      <c r="AJ30" s="95"/>
      <c r="AK30" s="95"/>
      <c r="AL30" s="96"/>
      <c r="AM30" s="95"/>
      <c r="AN30" s="95"/>
      <c r="AO30" s="95"/>
      <c r="AP30" s="95"/>
      <c r="AQ30" s="95"/>
      <c r="AR30" s="95"/>
      <c r="AS30" s="95"/>
      <c r="AT30" s="95"/>
      <c r="AU30" s="627"/>
      <c r="AV30" s="380"/>
    </row>
    <row r="31" spans="1:48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48">
        <v>306664548.7984373</v>
      </c>
      <c r="AF31" s="148">
        <v>84227341.212630749</v>
      </c>
      <c r="AG31" s="148">
        <v>1147111.3704082321</v>
      </c>
      <c r="AH31" s="121">
        <v>54947.714036629462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121">
        <v>15791854.782793039</v>
      </c>
      <c r="AO31" s="121">
        <v>11138044.26350105</v>
      </c>
      <c r="AP31" s="121">
        <v>456133847.44364136</v>
      </c>
      <c r="AQ31" s="121">
        <v>396361271.32100117</v>
      </c>
      <c r="AR31" s="121">
        <v>186829325.01675591</v>
      </c>
      <c r="AS31" s="121">
        <v>15054175.707919786</v>
      </c>
      <c r="AT31" s="121">
        <v>406682.52132134186</v>
      </c>
      <c r="AU31" s="627">
        <f>+IFERROR(AT31/AH31-1,"-")</f>
        <v>6.4012637004377932</v>
      </c>
      <c r="AV31" s="380">
        <f>+IFERROR(SUM(AL31:AT31)/SUM(Z31:AH31)-1,"-")</f>
        <v>-0.1515182212540408</v>
      </c>
    </row>
    <row r="32" spans="1:48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48"/>
      <c r="AF32" s="148"/>
      <c r="AG32" s="148"/>
      <c r="AH32" s="121"/>
      <c r="AI32" s="121"/>
      <c r="AJ32" s="121"/>
      <c r="AK32" s="121"/>
      <c r="AL32" s="120"/>
      <c r="AM32" s="121"/>
      <c r="AN32" s="121"/>
      <c r="AO32" s="121"/>
      <c r="AP32" s="121"/>
      <c r="AQ32" s="121"/>
      <c r="AR32" s="121"/>
      <c r="AS32" s="121"/>
      <c r="AT32" s="121"/>
      <c r="AU32" s="627"/>
      <c r="AV32" s="380"/>
    </row>
    <row r="33" spans="1:48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48">
        <v>0</v>
      </c>
      <c r="AF33" s="148">
        <v>0</v>
      </c>
      <c r="AG33" s="148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121">
        <v>0</v>
      </c>
      <c r="AO33" s="121">
        <v>0</v>
      </c>
      <c r="AP33" s="121">
        <v>0</v>
      </c>
      <c r="AQ33" s="121">
        <v>0</v>
      </c>
      <c r="AR33" s="121">
        <v>0</v>
      </c>
      <c r="AS33" s="121">
        <v>0</v>
      </c>
      <c r="AT33" s="121">
        <v>0</v>
      </c>
      <c r="AU33" s="616" t="str">
        <f>+IFERROR(AT33/AH33-1,"-")</f>
        <v>-</v>
      </c>
      <c r="AV33" s="357" t="str">
        <f>+IFERROR(SUM(AL33:AT33)/SUM(Z33:AH33)-1,"-")</f>
        <v>-</v>
      </c>
    </row>
    <row r="34" spans="1:48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133"/>
      <c r="AO34" s="133"/>
      <c r="AP34" s="133"/>
      <c r="AQ34" s="133"/>
      <c r="AR34" s="133"/>
      <c r="AS34" s="133"/>
      <c r="AT34" s="133"/>
      <c r="AU34" s="133"/>
      <c r="AV34" s="313"/>
    </row>
    <row r="35" spans="1:48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60"/>
      <c r="AV35" s="132"/>
    </row>
    <row r="36" spans="1:48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56"/>
      <c r="AV36" s="56"/>
    </row>
    <row r="37" spans="1:48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56"/>
      <c r="AV37" s="56"/>
    </row>
    <row r="38" spans="1:48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</row>
    <row r="39" spans="1:48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O39" s="137"/>
      <c r="AP39" s="137"/>
      <c r="AQ39" s="137"/>
      <c r="AR39" s="137"/>
      <c r="AS39" s="137"/>
      <c r="AT39" s="137"/>
      <c r="AU39" s="178"/>
    </row>
    <row r="40" spans="1:48" x14ac:dyDescent="0.2">
      <c r="X40" s="137"/>
      <c r="Y40" s="137"/>
      <c r="Z40" s="137"/>
      <c r="AA40" s="137"/>
      <c r="AL40" s="137"/>
      <c r="AM40" s="137"/>
      <c r="AN40" s="137"/>
    </row>
    <row r="41" spans="1:48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M41" s="137"/>
      <c r="AN41" s="137"/>
      <c r="AO41" s="137"/>
      <c r="AP41" s="137"/>
      <c r="AQ41" s="137"/>
      <c r="AR41" s="137"/>
      <c r="AS41" s="137"/>
      <c r="AT41" s="137"/>
      <c r="AU41" s="178"/>
    </row>
    <row r="42" spans="1:48" x14ac:dyDescent="0.2">
      <c r="B42" s="152"/>
      <c r="X42" s="137"/>
      <c r="Y42" s="137"/>
      <c r="Z42" s="137"/>
      <c r="AA42" s="137"/>
    </row>
    <row r="43" spans="1:48" x14ac:dyDescent="0.2">
      <c r="X43" s="10"/>
      <c r="Y43" s="10"/>
      <c r="Z43" s="10"/>
      <c r="AA43" s="10"/>
    </row>
    <row r="44" spans="1:48" x14ac:dyDescent="0.2">
      <c r="X44" s="137"/>
      <c r="Y44" s="137"/>
      <c r="Z44" s="137"/>
      <c r="AA44" s="137"/>
    </row>
    <row r="45" spans="1:48" x14ac:dyDescent="0.2">
      <c r="B45" s="246"/>
      <c r="X45" s="10"/>
      <c r="Y45" s="10"/>
      <c r="Z45" s="10"/>
      <c r="AA45" s="10"/>
    </row>
    <row r="46" spans="1:48" x14ac:dyDescent="0.2">
      <c r="B46" s="152"/>
      <c r="X46" s="137"/>
      <c r="Y46" s="137"/>
      <c r="Z46" s="137"/>
      <c r="AA46" s="137"/>
    </row>
    <row r="47" spans="1:48" x14ac:dyDescent="0.2">
      <c r="X47" s="10"/>
      <c r="Y47" s="10"/>
      <c r="Z47" s="10"/>
      <c r="AA47" s="10"/>
    </row>
    <row r="48" spans="1:48" x14ac:dyDescent="0.2">
      <c r="X48" s="137"/>
      <c r="Y48" s="137"/>
      <c r="Z48" s="137"/>
      <c r="AA48" s="137"/>
    </row>
    <row r="52" spans="10:47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78"/>
    </row>
    <row r="53" spans="10:47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</row>
    <row r="54" spans="10:47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</row>
  </sheetData>
  <mergeCells count="5">
    <mergeCell ref="B7:M7"/>
    <mergeCell ref="A7:A8"/>
    <mergeCell ref="N7:Y7"/>
    <mergeCell ref="Z7:AK7"/>
    <mergeCell ref="AL7:AU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X37"/>
  <sheetViews>
    <sheetView showGridLines="0" zoomScaleNormal="100" workbookViewId="0">
      <pane xSplit="1" ySplit="8" topLeftCell="AH9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N27" sqref="AN27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46" width="11.140625" style="276" customWidth="1"/>
    <col min="47" max="47" width="11.7109375" bestFit="1" customWidth="1"/>
  </cols>
  <sheetData>
    <row r="1" spans="1:50" x14ac:dyDescent="0.25">
      <c r="A1" s="22" t="s">
        <v>191</v>
      </c>
    </row>
    <row r="2" spans="1:50" x14ac:dyDescent="0.25">
      <c r="A2" s="22"/>
    </row>
    <row r="3" spans="1:50" x14ac:dyDescent="0.25">
      <c r="A3" s="22"/>
    </row>
    <row r="4" spans="1:50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50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50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50" ht="15" customHeight="1" x14ac:dyDescent="0.25">
      <c r="A7" s="725" t="s">
        <v>0</v>
      </c>
      <c r="B7" s="727">
        <v>2019</v>
      </c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7">
        <v>2020</v>
      </c>
      <c r="O7" s="728"/>
      <c r="P7" s="728"/>
      <c r="Q7" s="728"/>
      <c r="R7" s="728"/>
      <c r="S7" s="728"/>
      <c r="T7" s="728"/>
      <c r="U7" s="728"/>
      <c r="V7" s="728"/>
      <c r="W7" s="728"/>
      <c r="X7" s="728"/>
      <c r="Y7" s="729"/>
      <c r="Z7" s="727">
        <v>2021</v>
      </c>
      <c r="AA7" s="728"/>
      <c r="AB7" s="728"/>
      <c r="AC7" s="728"/>
      <c r="AD7" s="728"/>
      <c r="AE7" s="728"/>
      <c r="AF7" s="728"/>
      <c r="AG7" s="728"/>
      <c r="AH7" s="728"/>
      <c r="AI7" s="728"/>
      <c r="AJ7" s="728"/>
      <c r="AK7" s="728"/>
      <c r="AL7" s="727">
        <v>2022</v>
      </c>
      <c r="AM7" s="728"/>
      <c r="AN7" s="728"/>
      <c r="AO7" s="728"/>
      <c r="AP7" s="728"/>
      <c r="AQ7" s="728"/>
      <c r="AR7" s="728"/>
      <c r="AS7" s="728"/>
      <c r="AT7" s="728"/>
      <c r="AU7" s="729"/>
    </row>
    <row r="8" spans="1:50" ht="27.6" customHeight="1" x14ac:dyDescent="0.25">
      <c r="A8" s="726"/>
      <c r="B8" s="484" t="s">
        <v>1</v>
      </c>
      <c r="C8" s="485" t="s">
        <v>2</v>
      </c>
      <c r="D8" s="484" t="s">
        <v>3</v>
      </c>
      <c r="E8" s="485" t="s">
        <v>4</v>
      </c>
      <c r="F8" s="486" t="s">
        <v>5</v>
      </c>
      <c r="G8" s="484" t="s">
        <v>6</v>
      </c>
      <c r="H8" s="484" t="s">
        <v>7</v>
      </c>
      <c r="I8" s="484" t="s">
        <v>8</v>
      </c>
      <c r="J8" s="484" t="s">
        <v>9</v>
      </c>
      <c r="K8" s="484" t="s">
        <v>10</v>
      </c>
      <c r="L8" s="484" t="s">
        <v>11</v>
      </c>
      <c r="M8" s="487" t="s">
        <v>12</v>
      </c>
      <c r="N8" s="484" t="s">
        <v>1</v>
      </c>
      <c r="O8" s="485" t="s">
        <v>2</v>
      </c>
      <c r="P8" s="484" t="s">
        <v>3</v>
      </c>
      <c r="Q8" s="485" t="s">
        <v>4</v>
      </c>
      <c r="R8" s="486" t="s">
        <v>5</v>
      </c>
      <c r="S8" s="484" t="s">
        <v>6</v>
      </c>
      <c r="T8" s="484" t="s">
        <v>7</v>
      </c>
      <c r="U8" s="484" t="s">
        <v>8</v>
      </c>
      <c r="V8" s="484" t="s">
        <v>9</v>
      </c>
      <c r="W8" s="484" t="s">
        <v>10</v>
      </c>
      <c r="X8" s="484" t="s">
        <v>11</v>
      </c>
      <c r="Y8" s="484" t="s">
        <v>12</v>
      </c>
      <c r="Z8" s="487" t="s">
        <v>1</v>
      </c>
      <c r="AA8" s="484" t="s">
        <v>2</v>
      </c>
      <c r="AB8" s="484" t="s">
        <v>3</v>
      </c>
      <c r="AC8" s="484" t="s">
        <v>4</v>
      </c>
      <c r="AD8" s="488" t="s">
        <v>5</v>
      </c>
      <c r="AE8" s="484" t="s">
        <v>6</v>
      </c>
      <c r="AF8" s="637" t="s">
        <v>7</v>
      </c>
      <c r="AG8" s="637" t="s">
        <v>8</v>
      </c>
      <c r="AH8" s="637" t="s">
        <v>260</v>
      </c>
      <c r="AI8" s="637" t="s">
        <v>10</v>
      </c>
      <c r="AJ8" s="637" t="s">
        <v>11</v>
      </c>
      <c r="AK8" s="637" t="s">
        <v>12</v>
      </c>
      <c r="AL8" s="666" t="s">
        <v>1</v>
      </c>
      <c r="AM8" s="666" t="s">
        <v>2</v>
      </c>
      <c r="AN8" s="666" t="s">
        <v>3</v>
      </c>
      <c r="AO8" s="666" t="s">
        <v>4</v>
      </c>
      <c r="AP8" s="666" t="s">
        <v>5</v>
      </c>
      <c r="AQ8" s="666" t="s">
        <v>6</v>
      </c>
      <c r="AR8" s="666" t="s">
        <v>7</v>
      </c>
      <c r="AS8" s="666" t="s">
        <v>8</v>
      </c>
      <c r="AT8" s="666" t="s">
        <v>260</v>
      </c>
      <c r="AU8" s="667" t="s">
        <v>268</v>
      </c>
    </row>
    <row r="9" spans="1:50" x14ac:dyDescent="0.25">
      <c r="A9" s="67" t="s">
        <v>13</v>
      </c>
      <c r="B9" s="489">
        <v>144.62060300000002</v>
      </c>
      <c r="C9" s="490">
        <v>104.67353907692308</v>
      </c>
      <c r="D9" s="490">
        <v>73.130221384615382</v>
      </c>
      <c r="E9" s="490">
        <v>70.591167307692302</v>
      </c>
      <c r="F9" s="490">
        <v>328.72857700000003</v>
      </c>
      <c r="G9" s="490">
        <v>236.66056599999999</v>
      </c>
      <c r="H9" s="490">
        <v>105.72008599999999</v>
      </c>
      <c r="I9" s="490">
        <v>44.259034999999997</v>
      </c>
      <c r="J9" s="490">
        <v>33.392555999999999</v>
      </c>
      <c r="K9" s="490">
        <v>43.894780000000004</v>
      </c>
      <c r="L9" s="490">
        <v>223.97001025000003</v>
      </c>
      <c r="M9" s="490">
        <v>108.19999999999999</v>
      </c>
      <c r="N9" s="489">
        <v>48.252320000000005</v>
      </c>
      <c r="O9" s="490">
        <v>76.01288000000001</v>
      </c>
      <c r="P9" s="490">
        <v>25.931539999999998</v>
      </c>
      <c r="Q9" s="490">
        <v>11.473100000000002</v>
      </c>
      <c r="R9" s="490">
        <v>165.42732000000001</v>
      </c>
      <c r="S9" s="490">
        <v>400.38548000000003</v>
      </c>
      <c r="T9" s="490">
        <v>204.84251</v>
      </c>
      <c r="U9" s="490">
        <v>59.09216</v>
      </c>
      <c r="V9" s="490">
        <v>82.815830000000005</v>
      </c>
      <c r="W9" s="490">
        <v>72.942049999999995</v>
      </c>
      <c r="X9" s="490">
        <v>235.27158</v>
      </c>
      <c r="Y9" s="503">
        <v>422.66647999999998</v>
      </c>
      <c r="Z9" s="489">
        <f>SUM(Z10,Z18)</f>
        <v>204.39</v>
      </c>
      <c r="AA9" s="490">
        <f t="shared" ref="AA9:AK9" si="0">SUM(AA10,AA18)</f>
        <v>118.17</v>
      </c>
      <c r="AB9" s="490">
        <f t="shared" si="0"/>
        <v>87.94</v>
      </c>
      <c r="AC9" s="490">
        <f t="shared" si="0"/>
        <v>126.06</v>
      </c>
      <c r="AD9" s="490">
        <f t="shared" si="0"/>
        <v>425.06</v>
      </c>
      <c r="AE9" s="490">
        <f t="shared" si="0"/>
        <v>259.08999999999997</v>
      </c>
      <c r="AF9" s="490">
        <f t="shared" si="0"/>
        <v>104.58</v>
      </c>
      <c r="AG9" s="490">
        <f t="shared" si="0"/>
        <v>46.76</v>
      </c>
      <c r="AH9" s="490">
        <f t="shared" si="0"/>
        <v>29.073</v>
      </c>
      <c r="AI9" s="490">
        <f t="shared" si="0"/>
        <v>31.81</v>
      </c>
      <c r="AJ9" s="490">
        <f t="shared" si="0"/>
        <v>272.73</v>
      </c>
      <c r="AK9" s="503">
        <f t="shared" si="0"/>
        <v>330.97</v>
      </c>
      <c r="AL9" s="489">
        <v>129.72</v>
      </c>
      <c r="AM9" s="490">
        <v>52.69</v>
      </c>
      <c r="AN9" s="490">
        <v>49.530000000000008</v>
      </c>
      <c r="AO9" s="490">
        <v>53.27</v>
      </c>
      <c r="AP9" s="490">
        <f>+SUM(AP10,AP18)</f>
        <v>316.83000000000004</v>
      </c>
      <c r="AQ9" s="490">
        <f t="shared" ref="AQ9:AT9" si="1">SUM(AQ10,AQ18)</f>
        <v>305.45999999999998</v>
      </c>
      <c r="AR9" s="490">
        <f t="shared" si="1"/>
        <v>150.99</v>
      </c>
      <c r="AS9" s="490">
        <f t="shared" si="1"/>
        <v>39.33</v>
      </c>
      <c r="AT9" s="490">
        <f t="shared" si="1"/>
        <v>36.779999999999994</v>
      </c>
      <c r="AU9" s="750">
        <f t="shared" ref="AU9:AU20" si="2">+IFERROR(AT9/AH9-1,"-")</f>
        <v>0.26509132184501061</v>
      </c>
      <c r="AV9" s="271"/>
      <c r="AW9" s="271"/>
      <c r="AX9" s="122"/>
    </row>
    <row r="10" spans="1:50" x14ac:dyDescent="0.25">
      <c r="A10" s="68" t="s">
        <v>221</v>
      </c>
      <c r="B10" s="491">
        <v>66.574404999999999</v>
      </c>
      <c r="C10" s="492">
        <v>96.710181076923078</v>
      </c>
      <c r="D10" s="492">
        <v>73.112271384615383</v>
      </c>
      <c r="E10" s="492">
        <v>40.761441307692309</v>
      </c>
      <c r="F10" s="492">
        <v>38.362834999999997</v>
      </c>
      <c r="G10" s="492">
        <v>54.343223999999999</v>
      </c>
      <c r="H10" s="492">
        <v>51.129570999999991</v>
      </c>
      <c r="I10" s="492">
        <v>43.421033999999999</v>
      </c>
      <c r="J10" s="492">
        <v>33.375546</v>
      </c>
      <c r="K10" s="492">
        <v>43.370490000000004</v>
      </c>
      <c r="L10" s="492">
        <v>32.729214999999996</v>
      </c>
      <c r="M10" s="492">
        <v>28.43</v>
      </c>
      <c r="N10" s="491">
        <v>46.879000000000005</v>
      </c>
      <c r="O10" s="492">
        <v>76.007000000000005</v>
      </c>
      <c r="P10" s="492">
        <v>25.930999999999997</v>
      </c>
      <c r="Q10" s="492">
        <v>11.409000000000002</v>
      </c>
      <c r="R10" s="492">
        <v>13.869</v>
      </c>
      <c r="S10" s="492">
        <v>39.011000000000003</v>
      </c>
      <c r="T10" s="492">
        <v>70.27600000000001</v>
      </c>
      <c r="U10" s="492">
        <v>59.021999999999998</v>
      </c>
      <c r="V10" s="492">
        <v>82.689000000000007</v>
      </c>
      <c r="W10" s="492">
        <v>72.682999999999993</v>
      </c>
      <c r="X10" s="492">
        <v>41.000999999999998</v>
      </c>
      <c r="Y10" s="504">
        <v>48.414000000000001</v>
      </c>
      <c r="Z10" s="491">
        <f>SUM(Z11:Z12,Z15)</f>
        <v>48.92</v>
      </c>
      <c r="AA10" s="492">
        <f t="shared" ref="AA10:AK10" si="3">SUM(AA11:AA12,AA15)</f>
        <v>109.44</v>
      </c>
      <c r="AB10" s="492">
        <f t="shared" si="3"/>
        <v>70.2</v>
      </c>
      <c r="AC10" s="492">
        <f t="shared" si="3"/>
        <v>46.48</v>
      </c>
      <c r="AD10" s="492">
        <f t="shared" si="3"/>
        <v>58.98</v>
      </c>
      <c r="AE10" s="492">
        <f t="shared" si="3"/>
        <v>59.640000000000008</v>
      </c>
      <c r="AF10" s="492">
        <f t="shared" si="3"/>
        <v>50.279999999999994</v>
      </c>
      <c r="AG10" s="492">
        <f t="shared" si="3"/>
        <v>46.11</v>
      </c>
      <c r="AH10" s="492">
        <f t="shared" si="3"/>
        <v>29.04</v>
      </c>
      <c r="AI10" s="492">
        <f t="shared" si="3"/>
        <v>31.509999999999998</v>
      </c>
      <c r="AJ10" s="492">
        <f t="shared" si="3"/>
        <v>38.5</v>
      </c>
      <c r="AK10" s="504">
        <f t="shared" si="3"/>
        <v>39.809999999999995</v>
      </c>
      <c r="AL10" s="491">
        <v>98.76</v>
      </c>
      <c r="AM10" s="492">
        <v>42.19</v>
      </c>
      <c r="AN10" s="492">
        <v>39.940000000000005</v>
      </c>
      <c r="AO10" s="492">
        <v>46.330000000000005</v>
      </c>
      <c r="AP10" s="492">
        <f>+SUM(AP11:AP12,AP15)</f>
        <v>37.28</v>
      </c>
      <c r="AQ10" s="492">
        <f t="shared" ref="AQ10:AT10" si="4">SUM(AQ11:AQ12,AQ15)</f>
        <v>44.3</v>
      </c>
      <c r="AR10" s="492">
        <f t="shared" si="4"/>
        <v>31.279999999999998</v>
      </c>
      <c r="AS10" s="492">
        <f t="shared" si="4"/>
        <v>30.369999999999997</v>
      </c>
      <c r="AT10" s="492">
        <f t="shared" si="4"/>
        <v>36.549999999999997</v>
      </c>
      <c r="AU10" s="751">
        <f t="shared" si="2"/>
        <v>0.25860881542699721</v>
      </c>
    </row>
    <row r="11" spans="1:50" x14ac:dyDescent="0.25">
      <c r="A11" s="69" t="s">
        <v>15</v>
      </c>
      <c r="B11" s="494">
        <v>7.0970000000000004</v>
      </c>
      <c r="C11" s="495">
        <v>9.4320000000000004</v>
      </c>
      <c r="D11" s="495">
        <v>9.1750000000000007</v>
      </c>
      <c r="E11" s="495">
        <v>6.5519999999999996</v>
      </c>
      <c r="F11" s="495">
        <v>6.21</v>
      </c>
      <c r="G11" s="495">
        <v>7.2590000000000003</v>
      </c>
      <c r="H11" s="495">
        <v>6.6779999999999999</v>
      </c>
      <c r="I11" s="495">
        <v>7.1529999999999996</v>
      </c>
      <c r="J11" s="495">
        <v>4.6050000000000004</v>
      </c>
      <c r="K11" s="495">
        <v>7.5170000000000003</v>
      </c>
      <c r="L11" s="495">
        <v>7.0830000000000002</v>
      </c>
      <c r="M11" s="495">
        <v>6.2290000000000001</v>
      </c>
      <c r="N11" s="494">
        <v>7.6360000000000001</v>
      </c>
      <c r="O11" s="495">
        <v>12.561999999999999</v>
      </c>
      <c r="P11" s="495">
        <v>7.75</v>
      </c>
      <c r="Q11" s="495">
        <v>5.32</v>
      </c>
      <c r="R11" s="495">
        <v>4.8879999999999999</v>
      </c>
      <c r="S11" s="495">
        <v>7.0839999999999996</v>
      </c>
      <c r="T11" s="495">
        <v>8.4730000000000008</v>
      </c>
      <c r="U11" s="495">
        <v>8.2669999999999995</v>
      </c>
      <c r="V11" s="495">
        <v>9.4499999999999993</v>
      </c>
      <c r="W11" s="495">
        <v>11.691000000000001</v>
      </c>
      <c r="X11" s="495">
        <v>8.0419999999999998</v>
      </c>
      <c r="Y11" s="505">
        <v>9.1989999999999998</v>
      </c>
      <c r="Z11" s="494">
        <v>9.08</v>
      </c>
      <c r="AA11" s="495">
        <v>14.74</v>
      </c>
      <c r="AB11" s="495">
        <v>12.32</v>
      </c>
      <c r="AC11" s="495">
        <v>7.27</v>
      </c>
      <c r="AD11" s="495">
        <v>9.09</v>
      </c>
      <c r="AE11" s="495">
        <v>5.28</v>
      </c>
      <c r="AF11" s="495">
        <v>5.59</v>
      </c>
      <c r="AG11" s="495">
        <v>6.35</v>
      </c>
      <c r="AH11" s="495">
        <v>3.98</v>
      </c>
      <c r="AI11" s="495">
        <v>5.97</v>
      </c>
      <c r="AJ11" s="495">
        <v>11.13</v>
      </c>
      <c r="AK11" s="505">
        <v>7.4</v>
      </c>
      <c r="AL11" s="496">
        <v>12.06</v>
      </c>
      <c r="AM11" s="497">
        <v>9.1300000000000008</v>
      </c>
      <c r="AN11" s="497">
        <v>8.42</v>
      </c>
      <c r="AO11" s="497">
        <v>8.11</v>
      </c>
      <c r="AP11" s="497">
        <v>6.01</v>
      </c>
      <c r="AQ11" s="497">
        <v>6.42</v>
      </c>
      <c r="AR11" s="497">
        <v>4.41</v>
      </c>
      <c r="AS11" s="497">
        <v>5.79</v>
      </c>
      <c r="AT11" s="497">
        <v>6.02</v>
      </c>
      <c r="AU11" s="752">
        <f t="shared" si="2"/>
        <v>0.51256281407035176</v>
      </c>
    </row>
    <row r="12" spans="1:50" x14ac:dyDescent="0.25">
      <c r="A12" s="69" t="s">
        <v>16</v>
      </c>
      <c r="B12" s="496">
        <f t="shared" ref="B12:L12" si="5">SUM(B13:B14)</f>
        <v>55.933</v>
      </c>
      <c r="C12" s="497">
        <f t="shared" si="5"/>
        <v>84.256</v>
      </c>
      <c r="D12" s="497">
        <f t="shared" si="5"/>
        <v>60.902000000000001</v>
      </c>
      <c r="E12" s="497">
        <f t="shared" si="5"/>
        <v>31.527999999999999</v>
      </c>
      <c r="F12" s="497">
        <f t="shared" si="5"/>
        <v>29.215999999999998</v>
      </c>
      <c r="G12" s="497">
        <f t="shared" si="5"/>
        <v>44.198</v>
      </c>
      <c r="H12" s="497">
        <f t="shared" si="5"/>
        <v>42.180999999999997</v>
      </c>
      <c r="I12" s="497">
        <f t="shared" si="5"/>
        <v>34.976999999999997</v>
      </c>
      <c r="J12" s="497">
        <f t="shared" si="5"/>
        <v>26.686</v>
      </c>
      <c r="K12" s="497">
        <f t="shared" si="5"/>
        <v>33.439</v>
      </c>
      <c r="L12" s="497">
        <f t="shared" si="5"/>
        <v>22.536999999999999</v>
      </c>
      <c r="M12" s="497">
        <v>19.64</v>
      </c>
      <c r="N12" s="496">
        <v>36.783999999999999</v>
      </c>
      <c r="O12" s="497">
        <v>60.232999999999997</v>
      </c>
      <c r="P12" s="497">
        <v>16.623999999999999</v>
      </c>
      <c r="Q12" s="497">
        <v>5.7220000000000004</v>
      </c>
      <c r="R12" s="497">
        <v>8.4030000000000005</v>
      </c>
      <c r="S12" s="497">
        <v>30.849</v>
      </c>
      <c r="T12" s="497">
        <v>58.588000000000001</v>
      </c>
      <c r="U12" s="497">
        <v>48.494</v>
      </c>
      <c r="V12" s="497">
        <v>69.903000000000006</v>
      </c>
      <c r="W12" s="497">
        <v>57.741999999999997</v>
      </c>
      <c r="X12" s="497">
        <v>29.626999999999999</v>
      </c>
      <c r="Y12" s="506">
        <v>36.572000000000003</v>
      </c>
      <c r="Z12" s="496">
        <f>SUM(Z13:Z14)</f>
        <v>35.93</v>
      </c>
      <c r="AA12" s="497">
        <f t="shared" ref="AA12:AK12" si="6">SUM(AA13:AA14)</f>
        <v>90.93</v>
      </c>
      <c r="AB12" s="497">
        <f t="shared" si="6"/>
        <v>53.89</v>
      </c>
      <c r="AC12" s="497">
        <f t="shared" si="6"/>
        <v>35.83</v>
      </c>
      <c r="AD12" s="497">
        <f t="shared" si="6"/>
        <v>46.379999999999995</v>
      </c>
      <c r="AE12" s="497">
        <f t="shared" si="6"/>
        <v>51.09</v>
      </c>
      <c r="AF12" s="497">
        <f t="shared" si="6"/>
        <v>42.07</v>
      </c>
      <c r="AG12" s="497">
        <f t="shared" si="6"/>
        <v>37.35</v>
      </c>
      <c r="AH12" s="497">
        <f t="shared" si="6"/>
        <v>21.8</v>
      </c>
      <c r="AI12" s="497">
        <f t="shared" si="6"/>
        <v>23.2</v>
      </c>
      <c r="AJ12" s="497">
        <f t="shared" si="6"/>
        <v>24.53</v>
      </c>
      <c r="AK12" s="506">
        <f t="shared" si="6"/>
        <v>29.549999999999997</v>
      </c>
      <c r="AL12" s="496">
        <f t="shared" ref="AL12:AP12" si="7">SUM(AL13:AL14)</f>
        <v>85.02</v>
      </c>
      <c r="AM12" s="497">
        <f t="shared" si="7"/>
        <v>31.33</v>
      </c>
      <c r="AN12" s="497">
        <f t="shared" si="7"/>
        <v>29.270000000000003</v>
      </c>
      <c r="AO12" s="497">
        <f t="shared" si="7"/>
        <v>35.770000000000003</v>
      </c>
      <c r="AP12" s="497">
        <f t="shared" si="7"/>
        <v>29.569999999999997</v>
      </c>
      <c r="AQ12" s="497">
        <f t="shared" ref="AQ12" si="8">SUM(AQ13:AQ14)</f>
        <v>36.379999999999995</v>
      </c>
      <c r="AR12" s="497">
        <f t="shared" ref="AR12" si="9">SUM(AR13:AR14)</f>
        <v>25.49</v>
      </c>
      <c r="AS12" s="497">
        <f t="shared" ref="AS12:AT12" si="10">SUM(AS13:AS14)</f>
        <v>23.069999999999997</v>
      </c>
      <c r="AT12" s="497">
        <f t="shared" si="10"/>
        <v>28.950000000000003</v>
      </c>
      <c r="AU12" s="752">
        <f t="shared" si="2"/>
        <v>0.32798165137614688</v>
      </c>
    </row>
    <row r="13" spans="1:50" x14ac:dyDescent="0.25">
      <c r="A13" s="70" t="s">
        <v>17</v>
      </c>
      <c r="B13" s="494">
        <v>55.515999999999998</v>
      </c>
      <c r="C13" s="495">
        <v>83.834000000000003</v>
      </c>
      <c r="D13" s="495">
        <v>60.353000000000002</v>
      </c>
      <c r="E13" s="495">
        <v>31.013999999999999</v>
      </c>
      <c r="F13" s="495">
        <v>28.736999999999998</v>
      </c>
      <c r="G13" s="495">
        <v>43.8</v>
      </c>
      <c r="H13" s="495">
        <v>41.728999999999999</v>
      </c>
      <c r="I13" s="495">
        <v>34.402999999999999</v>
      </c>
      <c r="J13" s="495">
        <v>26.062000000000001</v>
      </c>
      <c r="K13" s="495">
        <v>33.002000000000002</v>
      </c>
      <c r="L13" s="495">
        <v>22.050999999999998</v>
      </c>
      <c r="M13" s="495">
        <v>19.178000000000001</v>
      </c>
      <c r="N13" s="494">
        <v>36.326999999999998</v>
      </c>
      <c r="O13" s="495">
        <v>59.813000000000002</v>
      </c>
      <c r="P13" s="495">
        <v>15.994</v>
      </c>
      <c r="Q13" s="495">
        <v>5.2679999999999998</v>
      </c>
      <c r="R13" s="495">
        <v>7.8319999999999999</v>
      </c>
      <c r="S13" s="495">
        <v>30.256</v>
      </c>
      <c r="T13" s="495">
        <v>57.984000000000002</v>
      </c>
      <c r="U13" s="495">
        <v>47.976999999999997</v>
      </c>
      <c r="V13" s="495">
        <v>69.412999999999997</v>
      </c>
      <c r="W13" s="495">
        <v>57.298999999999999</v>
      </c>
      <c r="X13" s="495">
        <v>29.184999999999999</v>
      </c>
      <c r="Y13" s="505">
        <v>36.143999999999998</v>
      </c>
      <c r="Z13" s="494">
        <v>35.369999999999997</v>
      </c>
      <c r="AA13" s="495">
        <v>90.23</v>
      </c>
      <c r="AB13" s="495">
        <v>53.38</v>
      </c>
      <c r="AC13" s="495">
        <v>35.229999999999997</v>
      </c>
      <c r="AD13" s="495">
        <v>45.87</v>
      </c>
      <c r="AE13" s="495">
        <v>50.64</v>
      </c>
      <c r="AF13" s="495">
        <v>41.62</v>
      </c>
      <c r="AG13" s="495">
        <v>37.03</v>
      </c>
      <c r="AH13" s="495">
        <v>21.35</v>
      </c>
      <c r="AI13" s="495">
        <v>22.73</v>
      </c>
      <c r="AJ13" s="495">
        <v>24.07</v>
      </c>
      <c r="AK13" s="505">
        <v>28.99</v>
      </c>
      <c r="AL13" s="496">
        <v>84.28</v>
      </c>
      <c r="AM13" s="497">
        <v>30.47</v>
      </c>
      <c r="AN13" s="497">
        <v>28.42</v>
      </c>
      <c r="AO13" s="497">
        <v>35.17</v>
      </c>
      <c r="AP13" s="497">
        <v>28.83</v>
      </c>
      <c r="AQ13" s="497">
        <v>35.729999999999997</v>
      </c>
      <c r="AR13" s="497">
        <v>24.83</v>
      </c>
      <c r="AS13" s="497">
        <v>22.33</v>
      </c>
      <c r="AT13" s="497">
        <v>28.26</v>
      </c>
      <c r="AU13" s="752">
        <f t="shared" si="2"/>
        <v>0.32365339578454333</v>
      </c>
    </row>
    <row r="14" spans="1:50" x14ac:dyDescent="0.25">
      <c r="A14" s="70" t="s">
        <v>18</v>
      </c>
      <c r="B14" s="494">
        <v>0.41699999999999998</v>
      </c>
      <c r="C14" s="495">
        <v>0.42199999999999999</v>
      </c>
      <c r="D14" s="495">
        <v>0.54900000000000004</v>
      </c>
      <c r="E14" s="495">
        <v>0.51400000000000001</v>
      </c>
      <c r="F14" s="495">
        <v>0.47899999999999998</v>
      </c>
      <c r="G14" s="495">
        <v>0.39800000000000002</v>
      </c>
      <c r="H14" s="495">
        <v>0.45200000000000001</v>
      </c>
      <c r="I14" s="495">
        <v>0.57399999999999995</v>
      </c>
      <c r="J14" s="495">
        <v>0.624</v>
      </c>
      <c r="K14" s="495">
        <v>0.437</v>
      </c>
      <c r="L14" s="495">
        <v>0.48599999999999999</v>
      </c>
      <c r="M14" s="495">
        <v>0.46400000000000002</v>
      </c>
      <c r="N14" s="494">
        <v>0.45700000000000002</v>
      </c>
      <c r="O14" s="495">
        <v>0.42</v>
      </c>
      <c r="P14" s="495">
        <v>0.63</v>
      </c>
      <c r="Q14" s="495">
        <v>0.45400000000000001</v>
      </c>
      <c r="R14" s="495">
        <v>0.57099999999999995</v>
      </c>
      <c r="S14" s="495">
        <v>0.59299999999999997</v>
      </c>
      <c r="T14" s="495">
        <v>0.60399999999999998</v>
      </c>
      <c r="U14" s="495">
        <v>0.51700000000000002</v>
      </c>
      <c r="V14" s="495">
        <v>0.49</v>
      </c>
      <c r="W14" s="495">
        <v>0.443</v>
      </c>
      <c r="X14" s="495">
        <v>0.442</v>
      </c>
      <c r="Y14" s="505">
        <v>0.42799999999999999</v>
      </c>
      <c r="Z14" s="494">
        <v>0.56000000000000005</v>
      </c>
      <c r="AA14" s="495">
        <v>0.7</v>
      </c>
      <c r="AB14" s="495">
        <v>0.51</v>
      </c>
      <c r="AC14" s="495">
        <v>0.6</v>
      </c>
      <c r="AD14" s="495">
        <v>0.51</v>
      </c>
      <c r="AE14" s="495">
        <v>0.45</v>
      </c>
      <c r="AF14" s="495">
        <v>0.45</v>
      </c>
      <c r="AG14" s="495">
        <v>0.32</v>
      </c>
      <c r="AH14" s="495">
        <v>0.45</v>
      </c>
      <c r="AI14" s="495">
        <v>0.47</v>
      </c>
      <c r="AJ14" s="495">
        <v>0.46</v>
      </c>
      <c r="AK14" s="505">
        <v>0.56000000000000005</v>
      </c>
      <c r="AL14" s="496">
        <v>0.74</v>
      </c>
      <c r="AM14" s="497">
        <v>0.86</v>
      </c>
      <c r="AN14" s="497">
        <v>0.85</v>
      </c>
      <c r="AO14" s="497">
        <v>0.6</v>
      </c>
      <c r="AP14" s="497">
        <v>0.74</v>
      </c>
      <c r="AQ14" s="497">
        <v>0.65</v>
      </c>
      <c r="AR14" s="497">
        <v>0.66</v>
      </c>
      <c r="AS14" s="497">
        <v>0.74</v>
      </c>
      <c r="AT14" s="497">
        <v>0.69</v>
      </c>
      <c r="AU14" s="752">
        <f t="shared" si="2"/>
        <v>0.53333333333333321</v>
      </c>
    </row>
    <row r="15" spans="1:50" x14ac:dyDescent="0.25">
      <c r="A15" s="69" t="s">
        <v>19</v>
      </c>
      <c r="B15" s="496">
        <f t="shared" ref="B15:L15" si="11">SUM(B16:B17)</f>
        <v>3.5444049999999998</v>
      </c>
      <c r="C15" s="497">
        <f t="shared" si="11"/>
        <v>3.022181076923077</v>
      </c>
      <c r="D15" s="497">
        <f t="shared" si="11"/>
        <v>3.0352713846153847</v>
      </c>
      <c r="E15" s="497">
        <f t="shared" si="11"/>
        <v>2.6814413076923076</v>
      </c>
      <c r="F15" s="497">
        <f t="shared" si="11"/>
        <v>2.9368349999999999</v>
      </c>
      <c r="G15" s="497">
        <f t="shared" si="11"/>
        <v>2.8862239999999999</v>
      </c>
      <c r="H15" s="497">
        <f t="shared" si="11"/>
        <v>2.2705709999999999</v>
      </c>
      <c r="I15" s="497">
        <f t="shared" si="11"/>
        <v>1.291034</v>
      </c>
      <c r="J15" s="497">
        <f t="shared" si="11"/>
        <v>2.084546</v>
      </c>
      <c r="K15" s="497">
        <f t="shared" si="11"/>
        <v>2.4144900000000002</v>
      </c>
      <c r="L15" s="497">
        <f t="shared" si="11"/>
        <v>3.1092149999999998</v>
      </c>
      <c r="M15" s="497">
        <v>2.56</v>
      </c>
      <c r="N15" s="496">
        <v>2.4590000000000001</v>
      </c>
      <c r="O15" s="497">
        <v>3.2120000000000002</v>
      </c>
      <c r="P15" s="497">
        <v>1.5569999999999999</v>
      </c>
      <c r="Q15" s="497">
        <v>0.36699999999999999</v>
      </c>
      <c r="R15" s="497">
        <v>0.57799999999999996</v>
      </c>
      <c r="S15" s="497">
        <v>1.0780000000000001</v>
      </c>
      <c r="T15" s="497">
        <v>3.2149999999999999</v>
      </c>
      <c r="U15" s="497">
        <v>2.2610000000000001</v>
      </c>
      <c r="V15" s="497">
        <v>3.3359999999999999</v>
      </c>
      <c r="W15" s="497">
        <v>3.25</v>
      </c>
      <c r="X15" s="497">
        <v>3.3319999999999999</v>
      </c>
      <c r="Y15" s="506">
        <v>2.6429999999999998</v>
      </c>
      <c r="Z15" s="496">
        <f>SUM(Z16:Z17)</f>
        <v>3.91</v>
      </c>
      <c r="AA15" s="497">
        <f t="shared" ref="AA15:AK15" si="12">SUM(AA16:AA17)</f>
        <v>3.77</v>
      </c>
      <c r="AB15" s="497">
        <f t="shared" si="12"/>
        <v>3.99</v>
      </c>
      <c r="AC15" s="497">
        <f t="shared" si="12"/>
        <v>3.38</v>
      </c>
      <c r="AD15" s="497">
        <f t="shared" si="12"/>
        <v>3.5100000000000002</v>
      </c>
      <c r="AE15" s="497">
        <f t="shared" si="12"/>
        <v>3.27</v>
      </c>
      <c r="AF15" s="497">
        <f t="shared" si="12"/>
        <v>2.62</v>
      </c>
      <c r="AG15" s="497">
        <f t="shared" si="12"/>
        <v>2.41</v>
      </c>
      <c r="AH15" s="497">
        <f t="shared" si="12"/>
        <v>3.26</v>
      </c>
      <c r="AI15" s="497">
        <f t="shared" si="12"/>
        <v>2.3400000000000003</v>
      </c>
      <c r="AJ15" s="497">
        <f t="shared" si="12"/>
        <v>2.84</v>
      </c>
      <c r="AK15" s="506">
        <f t="shared" si="12"/>
        <v>2.86</v>
      </c>
      <c r="AL15" s="496">
        <f t="shared" ref="AL15:AT15" si="13">SUM(AL16:AL17)</f>
        <v>1.6800000000000002</v>
      </c>
      <c r="AM15" s="497">
        <f t="shared" si="13"/>
        <v>1.73</v>
      </c>
      <c r="AN15" s="497">
        <f t="shared" si="13"/>
        <v>2.25</v>
      </c>
      <c r="AO15" s="497">
        <f t="shared" si="13"/>
        <v>2.4499999999999997</v>
      </c>
      <c r="AP15" s="497">
        <f t="shared" si="13"/>
        <v>1.7</v>
      </c>
      <c r="AQ15" s="497">
        <f t="shared" si="13"/>
        <v>1.5</v>
      </c>
      <c r="AR15" s="497">
        <f t="shared" si="13"/>
        <v>1.38</v>
      </c>
      <c r="AS15" s="497">
        <f t="shared" si="13"/>
        <v>1.51</v>
      </c>
      <c r="AT15" s="497">
        <f t="shared" si="13"/>
        <v>1.58</v>
      </c>
      <c r="AU15" s="752">
        <f t="shared" si="2"/>
        <v>-0.51533742331288335</v>
      </c>
    </row>
    <row r="16" spans="1:50" x14ac:dyDescent="0.25">
      <c r="A16" s="70" t="s">
        <v>17</v>
      </c>
      <c r="B16" s="494">
        <v>3.5179999999999998</v>
      </c>
      <c r="C16" s="495">
        <v>2.9660000000000002</v>
      </c>
      <c r="D16" s="495">
        <v>2.9990000000000001</v>
      </c>
      <c r="E16" s="495">
        <v>2.6539999999999999</v>
      </c>
      <c r="F16" s="495">
        <v>2.8919999999999999</v>
      </c>
      <c r="G16" s="495">
        <v>2.82</v>
      </c>
      <c r="H16" s="495">
        <v>2.198</v>
      </c>
      <c r="I16" s="495">
        <v>1.1719999999999999</v>
      </c>
      <c r="J16" s="495">
        <v>1.9810000000000001</v>
      </c>
      <c r="K16" s="495">
        <v>2.2400000000000002</v>
      </c>
      <c r="L16" s="495">
        <v>3.0169999999999999</v>
      </c>
      <c r="M16" s="495">
        <v>2.4889999999999999</v>
      </c>
      <c r="N16" s="494">
        <v>2.3769999999999998</v>
      </c>
      <c r="O16" s="495">
        <v>3.1440000000000001</v>
      </c>
      <c r="P16" s="495">
        <v>1.478</v>
      </c>
      <c r="Q16" s="495">
        <v>0.33300000000000002</v>
      </c>
      <c r="R16" s="495">
        <v>0.50900000000000001</v>
      </c>
      <c r="S16" s="495">
        <v>0.95799999999999996</v>
      </c>
      <c r="T16" s="495">
        <v>3.0649999999999999</v>
      </c>
      <c r="U16" s="495">
        <v>2.085</v>
      </c>
      <c r="V16" s="495">
        <v>3.1440000000000001</v>
      </c>
      <c r="W16" s="495">
        <v>3.0339999999999998</v>
      </c>
      <c r="X16" s="495">
        <v>3.1949999999999998</v>
      </c>
      <c r="Y16" s="505">
        <v>2.5339999999999998</v>
      </c>
      <c r="Z16" s="494">
        <v>3.83</v>
      </c>
      <c r="AA16" s="495">
        <v>3.75</v>
      </c>
      <c r="AB16" s="495">
        <v>3.91</v>
      </c>
      <c r="AC16" s="495">
        <v>3.32</v>
      </c>
      <c r="AD16" s="495">
        <v>3.37</v>
      </c>
      <c r="AE16" s="495">
        <v>3.18</v>
      </c>
      <c r="AF16" s="495">
        <v>2.5</v>
      </c>
      <c r="AG16" s="495">
        <v>2.2400000000000002</v>
      </c>
      <c r="AH16" s="495">
        <v>3.19</v>
      </c>
      <c r="AI16" s="495">
        <v>2.2400000000000002</v>
      </c>
      <c r="AJ16" s="495">
        <v>2.76</v>
      </c>
      <c r="AK16" s="505">
        <v>2.83</v>
      </c>
      <c r="AL16" s="496">
        <v>1.3</v>
      </c>
      <c r="AM16" s="497">
        <v>1.37</v>
      </c>
      <c r="AN16" s="497">
        <v>1.89</v>
      </c>
      <c r="AO16" s="497">
        <v>2.13</v>
      </c>
      <c r="AP16" s="497">
        <v>1.43</v>
      </c>
      <c r="AQ16" s="497">
        <v>1.23</v>
      </c>
      <c r="AR16" s="497">
        <v>1.1299999999999999</v>
      </c>
      <c r="AS16" s="497">
        <v>1.21</v>
      </c>
      <c r="AT16" s="497">
        <v>1.26</v>
      </c>
      <c r="AU16" s="752">
        <f t="shared" si="2"/>
        <v>-0.60501567398119116</v>
      </c>
    </row>
    <row r="17" spans="1:48" x14ac:dyDescent="0.25">
      <c r="A17" s="70" t="s">
        <v>18</v>
      </c>
      <c r="B17" s="494">
        <v>2.6405000000000001E-2</v>
      </c>
      <c r="C17" s="495">
        <v>5.6181076923076903E-2</v>
      </c>
      <c r="D17" s="495">
        <v>3.6271384615384601E-2</v>
      </c>
      <c r="E17" s="495">
        <v>2.7441307692307699E-2</v>
      </c>
      <c r="F17" s="495">
        <v>4.4835E-2</v>
      </c>
      <c r="G17" s="495">
        <v>6.6224000000000005E-2</v>
      </c>
      <c r="H17" s="495">
        <v>7.2570999999999997E-2</v>
      </c>
      <c r="I17" s="495">
        <v>0.119034</v>
      </c>
      <c r="J17" s="495">
        <v>0.10354600000000001</v>
      </c>
      <c r="K17" s="495">
        <v>0.17449000000000001</v>
      </c>
      <c r="L17" s="495">
        <v>9.2215000000000005E-2</v>
      </c>
      <c r="M17" s="495">
        <v>7.4897499999999992E-2</v>
      </c>
      <c r="N17" s="494">
        <v>8.2000000000000003E-2</v>
      </c>
      <c r="O17" s="495">
        <v>6.8000000000000005E-2</v>
      </c>
      <c r="P17" s="495">
        <v>7.9000000000000001E-2</v>
      </c>
      <c r="Q17" s="495">
        <v>3.4000000000000002E-2</v>
      </c>
      <c r="R17" s="495">
        <v>6.9000000000000006E-2</v>
      </c>
      <c r="S17" s="495">
        <v>0.12</v>
      </c>
      <c r="T17" s="495">
        <v>0.15</v>
      </c>
      <c r="U17" s="495">
        <v>0.17599999999999999</v>
      </c>
      <c r="V17" s="495">
        <v>0.192</v>
      </c>
      <c r="W17" s="495">
        <v>0.216</v>
      </c>
      <c r="X17" s="495">
        <v>0.13700000000000001</v>
      </c>
      <c r="Y17" s="505">
        <v>0.109</v>
      </c>
      <c r="Z17" s="494">
        <v>0.08</v>
      </c>
      <c r="AA17" s="495">
        <v>0.02</v>
      </c>
      <c r="AB17" s="495">
        <v>0.08</v>
      </c>
      <c r="AC17" s="495">
        <v>0.06</v>
      </c>
      <c r="AD17" s="495">
        <v>0.14000000000000001</v>
      </c>
      <c r="AE17" s="495">
        <v>0.09</v>
      </c>
      <c r="AF17" s="495">
        <v>0.12</v>
      </c>
      <c r="AG17" s="495">
        <v>0.17</v>
      </c>
      <c r="AH17" s="495">
        <v>7.0000000000000007E-2</v>
      </c>
      <c r="AI17" s="495">
        <v>0.1</v>
      </c>
      <c r="AJ17" s="495">
        <v>0.08</v>
      </c>
      <c r="AK17" s="505">
        <v>0.03</v>
      </c>
      <c r="AL17" s="496">
        <v>0.38</v>
      </c>
      <c r="AM17" s="497">
        <v>0.36</v>
      </c>
      <c r="AN17" s="497">
        <v>0.36</v>
      </c>
      <c r="AO17" s="497">
        <v>0.32</v>
      </c>
      <c r="AP17" s="497">
        <v>0.27</v>
      </c>
      <c r="AQ17" s="497">
        <v>0.27</v>
      </c>
      <c r="AR17" s="497">
        <v>0.25</v>
      </c>
      <c r="AS17" s="497">
        <v>0.3</v>
      </c>
      <c r="AT17" s="497">
        <v>0.32</v>
      </c>
      <c r="AU17" s="752">
        <f t="shared" si="2"/>
        <v>3.5714285714285712</v>
      </c>
    </row>
    <row r="18" spans="1:48" x14ac:dyDescent="0.25">
      <c r="A18" s="68" t="s">
        <v>222</v>
      </c>
      <c r="B18" s="498">
        <f t="shared" ref="B18:L18" si="14">SUM(B19:B20)</f>
        <v>78.046198000000004</v>
      </c>
      <c r="C18" s="499">
        <f t="shared" si="14"/>
        <v>7.9633579999999995</v>
      </c>
      <c r="D18" s="499">
        <f t="shared" si="14"/>
        <v>1.7950000000000001E-2</v>
      </c>
      <c r="E18" s="499">
        <f t="shared" si="14"/>
        <v>29.829726000000001</v>
      </c>
      <c r="F18" s="499">
        <f t="shared" si="14"/>
        <v>290.36574200000001</v>
      </c>
      <c r="G18" s="499">
        <f t="shared" si="14"/>
        <v>182.317342</v>
      </c>
      <c r="H18" s="499">
        <f t="shared" si="14"/>
        <v>54.590515000000003</v>
      </c>
      <c r="I18" s="499">
        <f t="shared" si="14"/>
        <v>0.838001</v>
      </c>
      <c r="J18" s="499">
        <f t="shared" si="14"/>
        <v>1.7010000000000004E-2</v>
      </c>
      <c r="K18" s="499">
        <f t="shared" si="14"/>
        <v>0.52429000000000003</v>
      </c>
      <c r="L18" s="499">
        <f t="shared" si="14"/>
        <v>191.24079525000002</v>
      </c>
      <c r="M18" s="499">
        <v>79.77</v>
      </c>
      <c r="N18" s="498">
        <f t="shared" ref="N18:AO18" si="15">SUM(N19:N20)</f>
        <v>1.3733200000000001</v>
      </c>
      <c r="O18" s="499">
        <f t="shared" si="15"/>
        <v>5.8799999999999998E-3</v>
      </c>
      <c r="P18" s="499">
        <f t="shared" si="15"/>
        <v>5.4000000000000001E-4</v>
      </c>
      <c r="Q18" s="499">
        <f t="shared" si="15"/>
        <v>6.4100000000000004E-2</v>
      </c>
      <c r="R18" s="499">
        <f t="shared" si="15"/>
        <v>151.55832000000001</v>
      </c>
      <c r="S18" s="499">
        <f t="shared" si="15"/>
        <v>361.37448000000001</v>
      </c>
      <c r="T18" s="499">
        <f t="shared" si="15"/>
        <v>134.56650999999999</v>
      </c>
      <c r="U18" s="499">
        <f t="shared" si="15"/>
        <v>7.016E-2</v>
      </c>
      <c r="V18" s="499">
        <f t="shared" si="15"/>
        <v>0.12683</v>
      </c>
      <c r="W18" s="499">
        <f t="shared" si="15"/>
        <v>0.25905</v>
      </c>
      <c r="X18" s="499">
        <f t="shared" si="15"/>
        <v>194.27058</v>
      </c>
      <c r="Y18" s="507">
        <f t="shared" si="15"/>
        <v>374.25247999999999</v>
      </c>
      <c r="Z18" s="498">
        <f>SUM(Z19:Z20)</f>
        <v>155.47</v>
      </c>
      <c r="AA18" s="499">
        <f t="shared" ref="AA18:AK18" si="16">SUM(AA19:AA20)</f>
        <v>8.73</v>
      </c>
      <c r="AB18" s="499">
        <f t="shared" si="16"/>
        <v>17.739999999999998</v>
      </c>
      <c r="AC18" s="499">
        <f t="shared" si="16"/>
        <v>79.580000000000013</v>
      </c>
      <c r="AD18" s="499">
        <f t="shared" si="16"/>
        <v>366.08</v>
      </c>
      <c r="AE18" s="499">
        <f t="shared" si="16"/>
        <v>199.45</v>
      </c>
      <c r="AF18" s="499">
        <f t="shared" si="16"/>
        <v>54.300000000000004</v>
      </c>
      <c r="AG18" s="499">
        <f t="shared" si="16"/>
        <v>0.65</v>
      </c>
      <c r="AH18" s="499">
        <f t="shared" si="16"/>
        <v>3.3000000000000002E-2</v>
      </c>
      <c r="AI18" s="499">
        <f t="shared" si="16"/>
        <v>0.30000000000000004</v>
      </c>
      <c r="AJ18" s="499">
        <f t="shared" si="16"/>
        <v>234.23</v>
      </c>
      <c r="AK18" s="507">
        <f t="shared" si="16"/>
        <v>291.16000000000003</v>
      </c>
      <c r="AL18" s="498">
        <f t="shared" si="15"/>
        <v>30.96</v>
      </c>
      <c r="AM18" s="499">
        <f t="shared" si="15"/>
        <v>10.5</v>
      </c>
      <c r="AN18" s="499">
        <f t="shared" si="15"/>
        <v>9.5900000000000016</v>
      </c>
      <c r="AO18" s="499">
        <f t="shared" si="15"/>
        <v>6.94</v>
      </c>
      <c r="AP18" s="499">
        <f>+SUM(AP19:AP20)</f>
        <v>279.55</v>
      </c>
      <c r="AQ18" s="499">
        <f t="shared" ref="AQ18" si="17">SUM(AQ19:AQ20)</f>
        <v>261.15999999999997</v>
      </c>
      <c r="AR18" s="499">
        <f t="shared" ref="AR18" si="18">SUM(AR19:AR20)</f>
        <v>119.71000000000001</v>
      </c>
      <c r="AS18" s="499">
        <f t="shared" ref="AS18" si="19">SUM(AS19:AS20)</f>
        <v>8.9600000000000009</v>
      </c>
      <c r="AT18" s="499">
        <f t="shared" ref="AT18" si="20">SUM(AT19:AT20)</f>
        <v>0.23</v>
      </c>
      <c r="AU18" s="753">
        <f t="shared" si="2"/>
        <v>5.9696969696969697</v>
      </c>
    </row>
    <row r="19" spans="1:48" x14ac:dyDescent="0.25">
      <c r="A19" s="69" t="s">
        <v>105</v>
      </c>
      <c r="B19" s="494">
        <v>69.890928000000002</v>
      </c>
      <c r="C19" s="495">
        <v>7.7566899999999999</v>
      </c>
      <c r="D19" s="495">
        <v>0</v>
      </c>
      <c r="E19" s="495">
        <v>25.140040000000003</v>
      </c>
      <c r="F19" s="495">
        <v>252.41031899999999</v>
      </c>
      <c r="G19" s="495">
        <v>161.56144</v>
      </c>
      <c r="H19" s="495">
        <v>47.293355000000005</v>
      </c>
      <c r="I19" s="495">
        <v>0.79501999999999995</v>
      </c>
      <c r="J19" s="495">
        <v>1.6370000000000003E-2</v>
      </c>
      <c r="K19" s="495">
        <v>0.51024000000000003</v>
      </c>
      <c r="L19" s="495">
        <v>170.83755625000001</v>
      </c>
      <c r="M19" s="495">
        <v>74.317813000000001</v>
      </c>
      <c r="N19" s="494">
        <v>1.3144100000000001</v>
      </c>
      <c r="O19" s="495">
        <v>5.5999999999999999E-3</v>
      </c>
      <c r="P19" s="495">
        <v>5.4000000000000001E-4</v>
      </c>
      <c r="Q19" s="495">
        <v>5.9920000000000001E-2</v>
      </c>
      <c r="R19" s="495">
        <v>132.02509000000001</v>
      </c>
      <c r="S19" s="495">
        <v>320.05939000000001</v>
      </c>
      <c r="T19" s="495">
        <v>121.98564999999999</v>
      </c>
      <c r="U19" s="495">
        <v>6.8229999999999999E-2</v>
      </c>
      <c r="V19" s="495">
        <v>0.12293000000000001</v>
      </c>
      <c r="W19" s="495">
        <v>0.25192999999999999</v>
      </c>
      <c r="X19" s="495">
        <v>173.58070000000001</v>
      </c>
      <c r="Y19" s="505">
        <v>299.03939000000003</v>
      </c>
      <c r="Z19" s="494">
        <v>128.35</v>
      </c>
      <c r="AA19" s="495">
        <v>8.16</v>
      </c>
      <c r="AB19" s="495">
        <v>16.47</v>
      </c>
      <c r="AC19" s="495">
        <v>69.430000000000007</v>
      </c>
      <c r="AD19" s="495">
        <v>318.81</v>
      </c>
      <c r="AE19" s="495">
        <v>175.04</v>
      </c>
      <c r="AF19" s="495">
        <v>48.56</v>
      </c>
      <c r="AG19" s="495">
        <v>0.61</v>
      </c>
      <c r="AH19" s="495">
        <v>0.03</v>
      </c>
      <c r="AI19" s="495">
        <v>0.27</v>
      </c>
      <c r="AJ19" s="495">
        <v>221.01</v>
      </c>
      <c r="AK19" s="505">
        <v>265.68</v>
      </c>
      <c r="AL19" s="496">
        <v>28.09</v>
      </c>
      <c r="AM19" s="497">
        <v>9.89</v>
      </c>
      <c r="AN19" s="497">
        <v>8.7100000000000009</v>
      </c>
      <c r="AO19" s="497">
        <v>6.24</v>
      </c>
      <c r="AP19" s="497">
        <v>251.25</v>
      </c>
      <c r="AQ19" s="497">
        <v>228.41</v>
      </c>
      <c r="AR19" s="497">
        <v>106.78</v>
      </c>
      <c r="AS19" s="497">
        <v>8.75</v>
      </c>
      <c r="AT19" s="497">
        <v>0.22</v>
      </c>
      <c r="AU19" s="752">
        <f t="shared" si="2"/>
        <v>6.3333333333333339</v>
      </c>
    </row>
    <row r="20" spans="1:48" x14ac:dyDescent="0.25">
      <c r="A20" s="71" t="s">
        <v>106</v>
      </c>
      <c r="B20" s="500">
        <v>8.1552699999999998</v>
      </c>
      <c r="C20" s="501">
        <v>0.20666800000000002</v>
      </c>
      <c r="D20" s="501">
        <v>1.7950000000000001E-2</v>
      </c>
      <c r="E20" s="501">
        <v>4.689686</v>
      </c>
      <c r="F20" s="501">
        <v>37.955423000000003</v>
      </c>
      <c r="G20" s="501">
        <v>20.755901999999999</v>
      </c>
      <c r="H20" s="501">
        <v>7.2971599999999999</v>
      </c>
      <c r="I20" s="501">
        <v>4.2980999999999998E-2</v>
      </c>
      <c r="J20" s="501">
        <v>6.4000000000000005E-4</v>
      </c>
      <c r="K20" s="501">
        <v>1.405E-2</v>
      </c>
      <c r="L20" s="501">
        <v>20.403239000000003</v>
      </c>
      <c r="M20" s="501">
        <v>5.4690649999999996</v>
      </c>
      <c r="N20" s="500">
        <v>5.8909999999999997E-2</v>
      </c>
      <c r="O20" s="501">
        <v>2.8000000000000003E-4</v>
      </c>
      <c r="P20" s="501">
        <v>0</v>
      </c>
      <c r="Q20" s="501">
        <v>4.1799999999999997E-3</v>
      </c>
      <c r="R20" s="501">
        <v>19.53323</v>
      </c>
      <c r="S20" s="501">
        <v>41.315089999999998</v>
      </c>
      <c r="T20" s="501">
        <v>12.580860000000001</v>
      </c>
      <c r="U20" s="501">
        <v>1.9299999999999999E-3</v>
      </c>
      <c r="V20" s="501">
        <v>3.8999999999999998E-3</v>
      </c>
      <c r="W20" s="501">
        <v>7.1200000000000005E-3</v>
      </c>
      <c r="X20" s="501">
        <v>20.689880000000002</v>
      </c>
      <c r="Y20" s="508">
        <v>75.213089999999994</v>
      </c>
      <c r="Z20" s="500">
        <v>27.12</v>
      </c>
      <c r="AA20" s="501">
        <v>0.56999999999999995</v>
      </c>
      <c r="AB20" s="501">
        <v>1.27</v>
      </c>
      <c r="AC20" s="501">
        <v>10.15</v>
      </c>
      <c r="AD20" s="501">
        <v>47.27</v>
      </c>
      <c r="AE20" s="501">
        <v>24.41</v>
      </c>
      <c r="AF20" s="501">
        <v>5.74</v>
      </c>
      <c r="AG20" s="501">
        <v>0.04</v>
      </c>
      <c r="AH20" s="501">
        <v>3.0000000000000001E-3</v>
      </c>
      <c r="AI20" s="501">
        <v>0.03</v>
      </c>
      <c r="AJ20" s="501">
        <v>13.22</v>
      </c>
      <c r="AK20" s="508">
        <v>25.48</v>
      </c>
      <c r="AL20" s="509">
        <v>2.87</v>
      </c>
      <c r="AM20" s="502">
        <v>0.61</v>
      </c>
      <c r="AN20" s="502">
        <v>0.88</v>
      </c>
      <c r="AO20" s="502">
        <v>0.7</v>
      </c>
      <c r="AP20" s="502">
        <v>28.3</v>
      </c>
      <c r="AQ20" s="502">
        <v>32.75</v>
      </c>
      <c r="AR20" s="502">
        <v>12.93</v>
      </c>
      <c r="AS20" s="502">
        <v>0.21</v>
      </c>
      <c r="AT20" s="502">
        <v>0.01</v>
      </c>
      <c r="AU20" s="754">
        <f t="shared" si="2"/>
        <v>2.3333333333333335</v>
      </c>
      <c r="AV20" s="16"/>
    </row>
    <row r="21" spans="1:48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U21" s="276"/>
    </row>
    <row r="22" spans="1:48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U22" s="276"/>
    </row>
    <row r="23" spans="1:48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U23" s="276"/>
    </row>
    <row r="24" spans="1:48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</row>
    <row r="25" spans="1:48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</row>
    <row r="26" spans="1:48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</row>
    <row r="27" spans="1:48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</row>
    <row r="28" spans="1:48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</row>
    <row r="29" spans="1:48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</row>
    <row r="30" spans="1:48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</row>
    <row r="31" spans="1:48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</row>
    <row r="32" spans="1:48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</row>
    <row r="33" spans="2:46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</row>
    <row r="34" spans="2:46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</row>
    <row r="35" spans="2:46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</row>
    <row r="36" spans="2:46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</row>
    <row r="37" spans="2:46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</row>
  </sheetData>
  <mergeCells count="5">
    <mergeCell ref="A7:A8"/>
    <mergeCell ref="B7:M7"/>
    <mergeCell ref="N7:Y7"/>
    <mergeCell ref="Z7:AK7"/>
    <mergeCell ref="AL7:AU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W56"/>
  <sheetViews>
    <sheetView showGridLines="0" zoomScale="85" zoomScaleNormal="85" workbookViewId="0">
      <pane xSplit="1" ySplit="7" topLeftCell="AH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R33" sqref="AR33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46" width="11.5703125" style="276" customWidth="1"/>
    <col min="47" max="47" width="11.5703125" customWidth="1"/>
    <col min="49" max="49" width="14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x14ac:dyDescent="0.25">
      <c r="A3" s="11" t="s">
        <v>107</v>
      </c>
    </row>
    <row r="4" spans="1:48" x14ac:dyDescent="0.25">
      <c r="A4" s="36" t="s">
        <v>239</v>
      </c>
    </row>
    <row r="5" spans="1:48" x14ac:dyDescent="0.25">
      <c r="A5" s="36" t="s">
        <v>203</v>
      </c>
    </row>
    <row r="6" spans="1:48" x14ac:dyDescent="0.25">
      <c r="A6" s="730" t="s">
        <v>26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5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48" ht="25.5" x14ac:dyDescent="0.25">
      <c r="A7" s="731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5" t="s">
        <v>1</v>
      </c>
      <c r="O7" s="396" t="s">
        <v>2</v>
      </c>
      <c r="P7" s="395" t="s">
        <v>3</v>
      </c>
      <c r="Q7" s="396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61" t="s">
        <v>268</v>
      </c>
    </row>
    <row r="8" spans="1:48" x14ac:dyDescent="0.25">
      <c r="A8" s="339" t="s">
        <v>13</v>
      </c>
      <c r="B8" s="331">
        <f t="shared" ref="B8:AO8" si="0">SUM(B9:B32)</f>
        <v>69890.928</v>
      </c>
      <c r="C8" s="331">
        <f t="shared" si="0"/>
        <v>7756.6900000000005</v>
      </c>
      <c r="D8" s="331">
        <f t="shared" si="0"/>
        <v>0</v>
      </c>
      <c r="E8" s="331">
        <f t="shared" si="0"/>
        <v>25140.040000000005</v>
      </c>
      <c r="F8" s="331">
        <f t="shared" si="0"/>
        <v>252410.31900000002</v>
      </c>
      <c r="G8" s="331">
        <f t="shared" si="0"/>
        <v>161561.44000000003</v>
      </c>
      <c r="H8" s="331">
        <f t="shared" si="0"/>
        <v>47293.354999999996</v>
      </c>
      <c r="I8" s="331">
        <f t="shared" si="0"/>
        <v>795.02</v>
      </c>
      <c r="J8" s="331">
        <f t="shared" si="0"/>
        <v>16.37</v>
      </c>
      <c r="K8" s="331">
        <f t="shared" si="0"/>
        <v>510.24</v>
      </c>
      <c r="L8" s="331">
        <f t="shared" si="0"/>
        <v>170837.55624999999</v>
      </c>
      <c r="M8" s="331">
        <f t="shared" si="0"/>
        <v>74317.813000000009</v>
      </c>
      <c r="N8" s="331">
        <f t="shared" si="0"/>
        <v>1314.4134152307711</v>
      </c>
      <c r="O8" s="331">
        <f t="shared" si="0"/>
        <v>5.6001375428887599</v>
      </c>
      <c r="P8" s="331">
        <f t="shared" si="0"/>
        <v>0.54121673101761603</v>
      </c>
      <c r="Q8" s="331">
        <f t="shared" si="0"/>
        <v>59.922167576567688</v>
      </c>
      <c r="R8" s="331">
        <f t="shared" si="0"/>
        <v>132025.5942382807</v>
      </c>
      <c r="S8" s="331">
        <f t="shared" si="0"/>
        <v>320059.39173262758</v>
      </c>
      <c r="T8" s="331">
        <f t="shared" si="0"/>
        <v>121985.65241409768</v>
      </c>
      <c r="U8" s="331">
        <f t="shared" si="0"/>
        <v>68.234003656307124</v>
      </c>
      <c r="V8" s="331">
        <f t="shared" si="0"/>
        <v>122.9269120462604</v>
      </c>
      <c r="W8" s="331">
        <f t="shared" si="0"/>
        <v>251.9279004798901</v>
      </c>
      <c r="X8" s="331">
        <f t="shared" si="0"/>
        <v>173580.70250412959</v>
      </c>
      <c r="Y8" s="331">
        <f t="shared" si="0"/>
        <v>299039.38664042315</v>
      </c>
      <c r="Z8" s="510">
        <f t="shared" si="0"/>
        <v>127500.56</v>
      </c>
      <c r="AA8" s="511">
        <f t="shared" si="0"/>
        <v>8146.97</v>
      </c>
      <c r="AB8" s="511">
        <f t="shared" si="0"/>
        <v>16467.27</v>
      </c>
      <c r="AC8" s="511">
        <f t="shared" si="0"/>
        <v>69410.559999999983</v>
      </c>
      <c r="AD8" s="511">
        <f t="shared" si="0"/>
        <v>319043.68</v>
      </c>
      <c r="AE8" s="511">
        <f t="shared" si="0"/>
        <v>174789.31000000003</v>
      </c>
      <c r="AF8" s="511">
        <f t="shared" si="0"/>
        <v>48532.220000000016</v>
      </c>
      <c r="AG8" s="511">
        <f t="shared" si="0"/>
        <v>577.09999999999991</v>
      </c>
      <c r="AH8" s="511">
        <f t="shared" si="0"/>
        <v>28.06</v>
      </c>
      <c r="AI8" s="511">
        <f t="shared" si="0"/>
        <v>262.88</v>
      </c>
      <c r="AJ8" s="511">
        <f t="shared" si="0"/>
        <v>221155.36</v>
      </c>
      <c r="AK8" s="511">
        <f t="shared" si="0"/>
        <v>265137.92999999993</v>
      </c>
      <c r="AL8" s="510">
        <f t="shared" si="0"/>
        <v>28093.950000000004</v>
      </c>
      <c r="AM8" s="511">
        <f t="shared" si="0"/>
        <v>9894.24</v>
      </c>
      <c r="AN8" s="511">
        <f t="shared" si="0"/>
        <v>8713.0300000000007</v>
      </c>
      <c r="AO8" s="511">
        <f t="shared" si="0"/>
        <v>6235.5499999999993</v>
      </c>
      <c r="AP8" s="511">
        <f>SUM(AP9:AP32)</f>
        <v>251248.56000000003</v>
      </c>
      <c r="AQ8" s="511">
        <f>SUM(AQ9:AQ32)</f>
        <v>228405.15</v>
      </c>
      <c r="AR8" s="511">
        <f>SUM(AR9:AR32)</f>
        <v>106782.29999999999</v>
      </c>
      <c r="AS8" s="511">
        <f>SUM(AS9:AS32)</f>
        <v>8747.7800000000007</v>
      </c>
      <c r="AT8" s="511">
        <f>SUM(AT9:AT32)</f>
        <v>215.9</v>
      </c>
      <c r="AU8" s="630">
        <f t="shared" ref="AU8:AU32" si="1">+IFERROR(AT8/AH8-1,"-")</f>
        <v>6.6942266571632221</v>
      </c>
      <c r="AV8" s="274"/>
    </row>
    <row r="9" spans="1:48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3.45</v>
      </c>
      <c r="AP9" s="21">
        <v>0</v>
      </c>
      <c r="AQ9" s="21">
        <v>0</v>
      </c>
      <c r="AR9" s="21">
        <v>0</v>
      </c>
      <c r="AS9" s="21">
        <v>0.73</v>
      </c>
      <c r="AT9" s="21">
        <v>0</v>
      </c>
      <c r="AU9" s="295" t="str">
        <f t="shared" si="1"/>
        <v>-</v>
      </c>
      <c r="AV9" s="274"/>
    </row>
    <row r="10" spans="1:48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95" t="str">
        <f t="shared" si="1"/>
        <v>-</v>
      </c>
      <c r="AV10" s="274"/>
    </row>
    <row r="11" spans="1:48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21">
        <v>70.11</v>
      </c>
      <c r="AO11" s="21">
        <v>25.43</v>
      </c>
      <c r="AP11" s="21">
        <v>0</v>
      </c>
      <c r="AQ11" s="21">
        <v>1.36</v>
      </c>
      <c r="AR11" s="21">
        <v>43.5</v>
      </c>
      <c r="AS11" s="21">
        <v>40.020000000000003</v>
      </c>
      <c r="AT11" s="21">
        <v>16.28</v>
      </c>
      <c r="AU11" s="295">
        <f t="shared" si="1"/>
        <v>4.1847133757961785</v>
      </c>
    </row>
    <row r="12" spans="1:48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21">
        <v>0</v>
      </c>
      <c r="AO12" s="21">
        <v>0</v>
      </c>
      <c r="AP12" s="21">
        <v>4274.12</v>
      </c>
      <c r="AQ12" s="21">
        <v>9402</v>
      </c>
      <c r="AR12" s="21">
        <v>575.87</v>
      </c>
      <c r="AS12" s="21">
        <v>0</v>
      </c>
      <c r="AT12" s="21">
        <v>0</v>
      </c>
      <c r="AU12" s="295" t="str">
        <f t="shared" si="1"/>
        <v>-</v>
      </c>
      <c r="AV12" s="274"/>
    </row>
    <row r="13" spans="1:48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21">
        <v>0</v>
      </c>
      <c r="AO13" s="21">
        <v>0</v>
      </c>
      <c r="AP13" s="21">
        <v>13745.09</v>
      </c>
      <c r="AQ13" s="21">
        <v>39841.4</v>
      </c>
      <c r="AR13" s="21">
        <v>2609.66</v>
      </c>
      <c r="AS13" s="21">
        <v>0</v>
      </c>
      <c r="AT13" s="21">
        <v>0</v>
      </c>
      <c r="AU13" s="295" t="str">
        <f t="shared" si="1"/>
        <v>-</v>
      </c>
      <c r="AV13" s="274"/>
    </row>
    <row r="14" spans="1:48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21">
        <v>0</v>
      </c>
      <c r="AO14" s="21">
        <v>0</v>
      </c>
      <c r="AP14" s="21">
        <v>17693.080000000002</v>
      </c>
      <c r="AQ14" s="21">
        <v>32564.42</v>
      </c>
      <c r="AR14" s="21">
        <v>13731.46</v>
      </c>
      <c r="AS14" s="21">
        <v>0</v>
      </c>
      <c r="AT14" s="21">
        <v>0</v>
      </c>
      <c r="AU14" s="295" t="str">
        <f t="shared" si="1"/>
        <v>-</v>
      </c>
      <c r="AV14" s="274"/>
    </row>
    <row r="15" spans="1:48" s="276" customFormat="1" x14ac:dyDescent="0.25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03">
        <v>23.42</v>
      </c>
      <c r="AM15" s="14">
        <v>0</v>
      </c>
      <c r="AN15" s="14">
        <v>3.03</v>
      </c>
      <c r="AO15" s="14">
        <v>1.47</v>
      </c>
      <c r="AP15" s="14">
        <v>28.85</v>
      </c>
      <c r="AQ15" s="14">
        <v>55.42</v>
      </c>
      <c r="AR15" s="14">
        <v>61.11</v>
      </c>
      <c r="AS15" s="14">
        <v>31.92</v>
      </c>
      <c r="AT15" s="14">
        <v>81.11</v>
      </c>
      <c r="AU15" s="295" t="str">
        <f t="shared" si="1"/>
        <v>-</v>
      </c>
    </row>
    <row r="16" spans="1:48" x14ac:dyDescent="0.25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21">
        <v>20.79</v>
      </c>
      <c r="AO16" s="21">
        <v>2.92</v>
      </c>
      <c r="AP16" s="21">
        <v>44502.25</v>
      </c>
      <c r="AQ16" s="21">
        <v>68802.509999999995</v>
      </c>
      <c r="AR16" s="21">
        <v>28636.66</v>
      </c>
      <c r="AS16" s="21">
        <v>112.04</v>
      </c>
      <c r="AT16" s="21">
        <v>51.07</v>
      </c>
      <c r="AU16" s="295">
        <f t="shared" si="1"/>
        <v>2.7801628423390081</v>
      </c>
      <c r="AV16" s="274"/>
    </row>
    <row r="17" spans="1:48" x14ac:dyDescent="0.25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21">
        <v>0</v>
      </c>
      <c r="AO17" s="21">
        <v>0</v>
      </c>
      <c r="AP17" s="21">
        <v>3393.25</v>
      </c>
      <c r="AQ17" s="21">
        <v>4696.25</v>
      </c>
      <c r="AR17" s="21">
        <v>1602</v>
      </c>
      <c r="AS17" s="21">
        <v>0</v>
      </c>
      <c r="AT17" s="21">
        <v>0</v>
      </c>
      <c r="AU17" s="295" t="str">
        <f t="shared" si="1"/>
        <v>-</v>
      </c>
      <c r="AV17" s="274"/>
    </row>
    <row r="18" spans="1:48" x14ac:dyDescent="0.25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10.28</v>
      </c>
      <c r="AS18" s="21">
        <v>29.88</v>
      </c>
      <c r="AT18" s="21">
        <v>12.19</v>
      </c>
      <c r="AU18" s="295">
        <f t="shared" si="1"/>
        <v>5.1565656565656566</v>
      </c>
      <c r="AV18" s="274"/>
    </row>
    <row r="19" spans="1:48" x14ac:dyDescent="0.25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21">
        <v>0</v>
      </c>
      <c r="AO19" s="21">
        <v>0</v>
      </c>
      <c r="AP19" s="21">
        <v>20575.46</v>
      </c>
      <c r="AQ19" s="21">
        <v>13503.35</v>
      </c>
      <c r="AR19" s="21">
        <v>5338.51</v>
      </c>
      <c r="AS19" s="21">
        <v>0</v>
      </c>
      <c r="AT19" s="21">
        <v>0</v>
      </c>
      <c r="AU19" s="295" t="str">
        <f t="shared" si="1"/>
        <v>-</v>
      </c>
      <c r="AV19" s="274"/>
    </row>
    <row r="20" spans="1:48" x14ac:dyDescent="0.25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21">
        <v>0</v>
      </c>
      <c r="AO20" s="21">
        <v>0</v>
      </c>
      <c r="AP20" s="21">
        <v>16733.8</v>
      </c>
      <c r="AQ20" s="21">
        <v>10870.9</v>
      </c>
      <c r="AR20" s="21">
        <v>6013.95</v>
      </c>
      <c r="AS20" s="21">
        <v>0</v>
      </c>
      <c r="AT20" s="21">
        <v>0</v>
      </c>
      <c r="AU20" s="295" t="str">
        <f t="shared" si="1"/>
        <v>-</v>
      </c>
      <c r="AV20" s="274"/>
    </row>
    <row r="21" spans="1:48" x14ac:dyDescent="0.25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21">
        <v>0</v>
      </c>
      <c r="AO21" s="21">
        <v>0</v>
      </c>
      <c r="AP21" s="21">
        <v>6931.25</v>
      </c>
      <c r="AQ21" s="21">
        <v>6208.35</v>
      </c>
      <c r="AR21" s="21">
        <v>4922.1499999999996</v>
      </c>
      <c r="AS21" s="21">
        <v>0</v>
      </c>
      <c r="AT21" s="21">
        <v>0</v>
      </c>
      <c r="AU21" s="295" t="str">
        <f t="shared" si="1"/>
        <v>-</v>
      </c>
      <c r="AV21" s="274"/>
    </row>
    <row r="22" spans="1:48" x14ac:dyDescent="0.25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26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95" t="str">
        <f t="shared" si="1"/>
        <v>-</v>
      </c>
      <c r="AV22" s="274"/>
    </row>
    <row r="23" spans="1:48" x14ac:dyDescent="0.25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21">
        <v>0</v>
      </c>
      <c r="AO23" s="21">
        <v>0</v>
      </c>
      <c r="AP23" s="21">
        <v>23856.37</v>
      </c>
      <c r="AQ23" s="21">
        <v>11893.19</v>
      </c>
      <c r="AR23" s="21">
        <v>10815.64</v>
      </c>
      <c r="AS23" s="21">
        <v>0</v>
      </c>
      <c r="AT23" s="21">
        <v>0</v>
      </c>
      <c r="AU23" s="295" t="str">
        <f t="shared" si="1"/>
        <v>-</v>
      </c>
      <c r="AV23" s="274"/>
    </row>
    <row r="24" spans="1:48" x14ac:dyDescent="0.25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21">
        <v>0</v>
      </c>
      <c r="AO24" s="21">
        <v>0</v>
      </c>
      <c r="AP24" s="21">
        <v>33015.360000000001</v>
      </c>
      <c r="AQ24" s="21">
        <v>14702.93</v>
      </c>
      <c r="AR24" s="21">
        <v>20104.689999999999</v>
      </c>
      <c r="AS24" s="21">
        <v>0</v>
      </c>
      <c r="AT24" s="21">
        <v>0</v>
      </c>
      <c r="AU24" s="295" t="str">
        <f t="shared" si="1"/>
        <v>-</v>
      </c>
      <c r="AV24" s="274"/>
    </row>
    <row r="25" spans="1:48" x14ac:dyDescent="0.25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21">
        <v>0</v>
      </c>
      <c r="AO25" s="21">
        <v>0</v>
      </c>
      <c r="AP25" s="21">
        <v>21448.13</v>
      </c>
      <c r="AQ25" s="21">
        <v>4020.29</v>
      </c>
      <c r="AR25" s="21">
        <v>3419.29</v>
      </c>
      <c r="AS25" s="21">
        <v>0</v>
      </c>
      <c r="AT25" s="21">
        <v>0</v>
      </c>
      <c r="AU25" s="295" t="str">
        <f t="shared" si="1"/>
        <v>-</v>
      </c>
      <c r="AV25" s="274"/>
    </row>
    <row r="26" spans="1:48" x14ac:dyDescent="0.25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21">
        <v>0</v>
      </c>
      <c r="AO26" s="21">
        <v>0</v>
      </c>
      <c r="AP26" s="21">
        <v>37783.31</v>
      </c>
      <c r="AQ26" s="21">
        <v>5545.57</v>
      </c>
      <c r="AR26" s="21">
        <v>1668.03</v>
      </c>
      <c r="AS26" s="21">
        <v>0</v>
      </c>
      <c r="AT26" s="21">
        <v>0</v>
      </c>
      <c r="AU26" s="295" t="str">
        <f t="shared" si="1"/>
        <v>-</v>
      </c>
      <c r="AV26" s="274"/>
    </row>
    <row r="27" spans="1:48" x14ac:dyDescent="0.25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21">
        <v>1386.5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95" t="str">
        <f t="shared" si="1"/>
        <v>-</v>
      </c>
      <c r="AV27" s="274"/>
    </row>
    <row r="28" spans="1:48" x14ac:dyDescent="0.25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95" t="str">
        <f t="shared" si="1"/>
        <v>-</v>
      </c>
      <c r="AV28" s="274"/>
    </row>
    <row r="29" spans="1:48" x14ac:dyDescent="0.25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21">
        <v>574.75</v>
      </c>
      <c r="AO29" s="21">
        <v>0</v>
      </c>
      <c r="AP29" s="21">
        <v>0</v>
      </c>
      <c r="AQ29" s="21">
        <v>0</v>
      </c>
      <c r="AR29" s="21">
        <v>1700.55</v>
      </c>
      <c r="AS29" s="21">
        <v>3198.7</v>
      </c>
      <c r="AT29" s="21">
        <v>0</v>
      </c>
      <c r="AU29" s="295" t="str">
        <f t="shared" si="1"/>
        <v>-</v>
      </c>
      <c r="AV29" s="274"/>
    </row>
    <row r="30" spans="1:48" x14ac:dyDescent="0.25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21">
        <v>1722.9</v>
      </c>
      <c r="AO30" s="21">
        <v>1857</v>
      </c>
      <c r="AP30" s="21">
        <v>998.7</v>
      </c>
      <c r="AQ30" s="21">
        <v>346.5</v>
      </c>
      <c r="AR30" s="21">
        <v>854.45</v>
      </c>
      <c r="AS30" s="21">
        <v>2314.4</v>
      </c>
      <c r="AT30" s="21">
        <v>0</v>
      </c>
      <c r="AU30" s="295" t="str">
        <f t="shared" si="1"/>
        <v>-</v>
      </c>
      <c r="AV30" s="274"/>
    </row>
    <row r="31" spans="1:48" x14ac:dyDescent="0.25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21">
        <v>3120.25</v>
      </c>
      <c r="AO31" s="21">
        <v>3025.38</v>
      </c>
      <c r="AP31" s="21">
        <v>3186.29</v>
      </c>
      <c r="AQ31" s="21">
        <v>3923.06</v>
      </c>
      <c r="AR31" s="21">
        <v>3010.65</v>
      </c>
      <c r="AS31" s="21">
        <v>993.89</v>
      </c>
      <c r="AT31" s="21">
        <v>0</v>
      </c>
      <c r="AU31" s="295">
        <f t="shared" si="1"/>
        <v>-1</v>
      </c>
      <c r="AV31" s="274"/>
    </row>
    <row r="32" spans="1:48" x14ac:dyDescent="0.25">
      <c r="A32" s="73" t="s">
        <v>70</v>
      </c>
      <c r="B32" s="381">
        <v>0</v>
      </c>
      <c r="C32" s="381">
        <v>0</v>
      </c>
      <c r="D32" s="381">
        <v>0</v>
      </c>
      <c r="E32" s="381">
        <v>0</v>
      </c>
      <c r="F32" s="381">
        <v>0</v>
      </c>
      <c r="G32" s="381">
        <v>1372.07</v>
      </c>
      <c r="H32" s="381">
        <v>0</v>
      </c>
      <c r="I32" s="381">
        <v>0</v>
      </c>
      <c r="J32" s="381">
        <v>0</v>
      </c>
      <c r="K32" s="381">
        <v>0</v>
      </c>
      <c r="L32" s="381">
        <v>0</v>
      </c>
      <c r="M32" s="382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  <c r="S32" s="381">
        <v>0</v>
      </c>
      <c r="T32" s="381">
        <v>0</v>
      </c>
      <c r="U32" s="381">
        <v>0</v>
      </c>
      <c r="V32" s="381">
        <v>0</v>
      </c>
      <c r="W32" s="381">
        <v>0</v>
      </c>
      <c r="X32" s="381">
        <v>0</v>
      </c>
      <c r="Y32" s="381">
        <v>0</v>
      </c>
      <c r="Z32" s="512">
        <v>0</v>
      </c>
      <c r="AA32" s="381">
        <v>493.55</v>
      </c>
      <c r="AB32" s="381">
        <v>2494.3000000000002</v>
      </c>
      <c r="AC32" s="381">
        <v>1398.5</v>
      </c>
      <c r="AD32" s="381">
        <v>670.75</v>
      </c>
      <c r="AE32" s="381">
        <v>1623.5</v>
      </c>
      <c r="AF32" s="381">
        <v>1170.55</v>
      </c>
      <c r="AG32" s="381">
        <v>50.8</v>
      </c>
      <c r="AH32" s="381">
        <v>0</v>
      </c>
      <c r="AI32" s="381">
        <v>0</v>
      </c>
      <c r="AJ32" s="381">
        <v>0</v>
      </c>
      <c r="AK32" s="381">
        <v>2445.35</v>
      </c>
      <c r="AL32" s="75">
        <v>1085.1500000000001</v>
      </c>
      <c r="AM32" s="381">
        <v>904.65</v>
      </c>
      <c r="AN32" s="381">
        <v>1814.7</v>
      </c>
      <c r="AO32" s="381">
        <v>1319.9</v>
      </c>
      <c r="AP32" s="381">
        <v>3083.25</v>
      </c>
      <c r="AQ32" s="381">
        <v>2027.65</v>
      </c>
      <c r="AR32" s="381">
        <v>1663.85</v>
      </c>
      <c r="AS32" s="381">
        <v>2026.2</v>
      </c>
      <c r="AT32" s="381">
        <v>55.25</v>
      </c>
      <c r="AU32" s="513" t="str">
        <f t="shared" si="1"/>
        <v>-</v>
      </c>
      <c r="AV32" s="274"/>
    </row>
    <row r="33" spans="1:49" x14ac:dyDescent="0.25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</row>
    <row r="34" spans="1:49" x14ac:dyDescent="0.25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W34" s="274"/>
    </row>
    <row r="35" spans="1:49" x14ac:dyDescent="0.25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Q35" s="21"/>
      <c r="AR35" s="21"/>
      <c r="AS35" s="21"/>
      <c r="AT35" s="21"/>
      <c r="AW35" s="274"/>
    </row>
    <row r="36" spans="1:49" x14ac:dyDescent="0.25">
      <c r="U36"/>
      <c r="X36" s="168"/>
      <c r="Y36" s="168"/>
    </row>
    <row r="37" spans="1:49" x14ac:dyDescent="0.25">
      <c r="U37"/>
    </row>
    <row r="38" spans="1:49" x14ac:dyDescent="0.25">
      <c r="U38"/>
    </row>
    <row r="39" spans="1:49" x14ac:dyDescent="0.25">
      <c r="U39"/>
    </row>
    <row r="40" spans="1:49" x14ac:dyDescent="0.25">
      <c r="U40"/>
    </row>
    <row r="41" spans="1:49" x14ac:dyDescent="0.25">
      <c r="U41"/>
    </row>
    <row r="42" spans="1:49" x14ac:dyDescent="0.25">
      <c r="U42"/>
    </row>
    <row r="43" spans="1:49" x14ac:dyDescent="0.25">
      <c r="U43"/>
    </row>
    <row r="44" spans="1:49" x14ac:dyDescent="0.25">
      <c r="U44"/>
    </row>
    <row r="45" spans="1:49" x14ac:dyDescent="0.25">
      <c r="U45"/>
    </row>
    <row r="46" spans="1:49" x14ac:dyDescent="0.25">
      <c r="U46"/>
    </row>
    <row r="47" spans="1:49" x14ac:dyDescent="0.25">
      <c r="U47"/>
    </row>
    <row r="48" spans="1:49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ref="W35:X55">
    <sortCondition descending="1" ref="X35:X55"/>
  </sortState>
  <mergeCells count="5">
    <mergeCell ref="A6:A7"/>
    <mergeCell ref="B6:M6"/>
    <mergeCell ref="N6:Y6"/>
    <mergeCell ref="Z6:AK6"/>
    <mergeCell ref="AL6:AU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W79"/>
  <sheetViews>
    <sheetView showGridLines="0" zoomScale="85" zoomScaleNormal="85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T18" sqref="AT18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46" width="10.42578125" style="276" customWidth="1"/>
    <col min="47" max="47" width="11.42578125" customWidth="1"/>
  </cols>
  <sheetData>
    <row r="1" spans="1:47" x14ac:dyDescent="0.25">
      <c r="A1" s="22" t="s">
        <v>191</v>
      </c>
    </row>
    <row r="2" spans="1:47" x14ac:dyDescent="0.25">
      <c r="A2" s="22"/>
    </row>
    <row r="3" spans="1:47" ht="15" customHeight="1" x14ac:dyDescent="0.25">
      <c r="A3" s="11" t="s">
        <v>108</v>
      </c>
    </row>
    <row r="4" spans="1:47" x14ac:dyDescent="0.25">
      <c r="A4" s="36" t="s">
        <v>240</v>
      </c>
    </row>
    <row r="5" spans="1:47" x14ac:dyDescent="0.25">
      <c r="A5" s="36" t="s">
        <v>203</v>
      </c>
    </row>
    <row r="6" spans="1:47" x14ac:dyDescent="0.25">
      <c r="A6" s="730" t="s">
        <v>26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47" ht="25.5" x14ac:dyDescent="0.25">
      <c r="A7" s="731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241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7" t="s">
        <v>1</v>
      </c>
      <c r="AA7" s="394" t="s">
        <v>2</v>
      </c>
      <c r="AB7" s="394" t="s">
        <v>3</v>
      </c>
      <c r="AC7" s="397" t="s">
        <v>4</v>
      </c>
      <c r="AD7" s="397" t="s">
        <v>5</v>
      </c>
      <c r="AE7" s="267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5" t="s">
        <v>1</v>
      </c>
      <c r="AM7" s="635" t="s">
        <v>2</v>
      </c>
      <c r="AN7" s="635" t="s">
        <v>3</v>
      </c>
      <c r="AO7" s="635" t="s">
        <v>4</v>
      </c>
      <c r="AP7" s="635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61" t="s">
        <v>268</v>
      </c>
    </row>
    <row r="8" spans="1:47" x14ac:dyDescent="0.25">
      <c r="A8" s="332" t="s">
        <v>13</v>
      </c>
      <c r="B8" s="333">
        <f t="shared" ref="B8:AR8" si="0">SUM(B9:B33)</f>
        <v>8307.9699999999975</v>
      </c>
      <c r="C8" s="333">
        <f t="shared" si="0"/>
        <v>366.16700000000003</v>
      </c>
      <c r="D8" s="333">
        <f t="shared" si="0"/>
        <v>92.75</v>
      </c>
      <c r="E8" s="333">
        <f t="shared" si="0"/>
        <v>4961.5340000000006</v>
      </c>
      <c r="F8" s="333">
        <f t="shared" si="0"/>
        <v>39083.835999999996</v>
      </c>
      <c r="G8" s="333">
        <f t="shared" si="0"/>
        <v>21928.328000000005</v>
      </c>
      <c r="H8" s="333">
        <f t="shared" si="0"/>
        <v>7483.9839999999976</v>
      </c>
      <c r="I8" s="333">
        <f t="shared" si="0"/>
        <v>42.981000000000009</v>
      </c>
      <c r="J8" s="333">
        <f t="shared" si="0"/>
        <v>1.24</v>
      </c>
      <c r="K8" s="333">
        <f t="shared" si="0"/>
        <v>153</v>
      </c>
      <c r="L8" s="333">
        <f t="shared" si="0"/>
        <v>21243.599999999999</v>
      </c>
      <c r="M8" s="334">
        <f t="shared" si="0"/>
        <v>5824.5079999999998</v>
      </c>
      <c r="N8" s="333">
        <f t="shared" si="0"/>
        <v>58.912808791331713</v>
      </c>
      <c r="O8" s="333">
        <f t="shared" si="0"/>
        <v>0.28349120595091798</v>
      </c>
      <c r="P8" s="333">
        <f t="shared" si="0"/>
        <v>0</v>
      </c>
      <c r="Q8" s="333">
        <f t="shared" si="0"/>
        <v>4.1792764188317575</v>
      </c>
      <c r="R8" s="333">
        <f t="shared" si="0"/>
        <v>19533.333085598162</v>
      </c>
      <c r="S8" s="333">
        <f t="shared" si="0"/>
        <v>41315.391308256869</v>
      </c>
      <c r="T8" s="333">
        <f t="shared" si="0"/>
        <v>12580.562660465224</v>
      </c>
      <c r="U8" s="333">
        <f t="shared" si="0"/>
        <v>1.9285801340645949</v>
      </c>
      <c r="V8" s="333">
        <f t="shared" si="0"/>
        <v>3.8966644873393328</v>
      </c>
      <c r="W8" s="333">
        <f t="shared" si="0"/>
        <v>7.1205428092626484</v>
      </c>
      <c r="X8" s="333">
        <f t="shared" si="0"/>
        <v>20689.580806756767</v>
      </c>
      <c r="Y8" s="334">
        <f t="shared" si="0"/>
        <v>75213.086037178015</v>
      </c>
      <c r="Z8" s="510">
        <f t="shared" si="0"/>
        <v>25882.350000000002</v>
      </c>
      <c r="AA8" s="511">
        <f t="shared" si="0"/>
        <v>622.1400000000001</v>
      </c>
      <c r="AB8" s="511">
        <f t="shared" si="0"/>
        <v>1321.32</v>
      </c>
      <c r="AC8" s="511">
        <f t="shared" si="0"/>
        <v>11111.439999999999</v>
      </c>
      <c r="AD8" s="511">
        <f t="shared" si="0"/>
        <v>47467.849999999991</v>
      </c>
      <c r="AE8" s="511">
        <f t="shared" si="0"/>
        <v>26476.670000000006</v>
      </c>
      <c r="AF8" s="511">
        <f t="shared" si="0"/>
        <v>6111.87</v>
      </c>
      <c r="AG8" s="511">
        <f t="shared" si="0"/>
        <v>39.29</v>
      </c>
      <c r="AH8" s="511">
        <f t="shared" si="0"/>
        <v>2.93</v>
      </c>
      <c r="AI8" s="511">
        <f t="shared" si="0"/>
        <v>25.380000000000003</v>
      </c>
      <c r="AJ8" s="511">
        <f t="shared" si="0"/>
        <v>13872.490000000002</v>
      </c>
      <c r="AK8" s="511">
        <f t="shared" si="0"/>
        <v>27064.320000000003</v>
      </c>
      <c r="AL8" s="510">
        <f t="shared" si="0"/>
        <v>2871.5100000000007</v>
      </c>
      <c r="AM8" s="511">
        <f t="shared" si="0"/>
        <v>610.76</v>
      </c>
      <c r="AN8" s="511">
        <f t="shared" si="0"/>
        <v>880.23</v>
      </c>
      <c r="AO8" s="511">
        <f t="shared" si="0"/>
        <v>700.84</v>
      </c>
      <c r="AP8" s="511">
        <f t="shared" si="0"/>
        <v>28305.52</v>
      </c>
      <c r="AQ8" s="511">
        <f t="shared" si="0"/>
        <v>32748.550000000007</v>
      </c>
      <c r="AR8" s="511">
        <f t="shared" si="0"/>
        <v>12928.729999999998</v>
      </c>
      <c r="AS8" s="511">
        <f>SUM(AS9:AS33)</f>
        <v>209.25</v>
      </c>
      <c r="AT8" s="511">
        <f>SUM(AT9:AT33)</f>
        <v>10.01</v>
      </c>
      <c r="AU8" s="630">
        <f t="shared" ref="AU8:AU33" si="1">+IFERROR(AT8/AH8-1,"-")</f>
        <v>2.4163822525597265</v>
      </c>
    </row>
    <row r="9" spans="1:47" x14ac:dyDescent="0.25">
      <c r="A9" s="335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26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26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0.08</v>
      </c>
      <c r="AP9" s="21">
        <v>0</v>
      </c>
      <c r="AQ9" s="21">
        <v>0</v>
      </c>
      <c r="AR9" s="21">
        <v>0</v>
      </c>
      <c r="AS9" s="21">
        <v>0.06</v>
      </c>
      <c r="AT9" s="21">
        <v>0</v>
      </c>
      <c r="AU9" s="295" t="str">
        <f t="shared" si="1"/>
        <v>-</v>
      </c>
    </row>
    <row r="10" spans="1:47" x14ac:dyDescent="0.25">
      <c r="A10" s="335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26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95" t="str">
        <f t="shared" si="1"/>
        <v>-</v>
      </c>
    </row>
    <row r="11" spans="1:47" s="276" customFormat="1" x14ac:dyDescent="0.25">
      <c r="A11" s="335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26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1">
        <v>3.57</v>
      </c>
      <c r="AO11" s="21">
        <v>0.78</v>
      </c>
      <c r="AP11" s="21">
        <v>0</v>
      </c>
      <c r="AQ11" s="21">
        <v>0.12</v>
      </c>
      <c r="AR11" s="21">
        <v>3.53</v>
      </c>
      <c r="AS11" s="21">
        <v>3.25</v>
      </c>
      <c r="AT11" s="21">
        <v>1.2</v>
      </c>
      <c r="AU11" s="295">
        <f t="shared" si="1"/>
        <v>1.9999999999999996</v>
      </c>
    </row>
    <row r="12" spans="1:47" x14ac:dyDescent="0.25">
      <c r="A12" s="335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1">
        <v>0</v>
      </c>
      <c r="AO12" s="21">
        <v>0</v>
      </c>
      <c r="AP12" s="21">
        <v>395.32</v>
      </c>
      <c r="AQ12" s="21">
        <v>825.83</v>
      </c>
      <c r="AR12" s="21">
        <v>46.78</v>
      </c>
      <c r="AS12" s="21">
        <v>0</v>
      </c>
      <c r="AT12" s="21">
        <v>0</v>
      </c>
      <c r="AU12" s="295" t="str">
        <f t="shared" si="1"/>
        <v>-</v>
      </c>
    </row>
    <row r="13" spans="1:47" x14ac:dyDescent="0.25">
      <c r="A13" s="336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1">
        <v>0</v>
      </c>
      <c r="AO13" s="21">
        <v>0</v>
      </c>
      <c r="AP13" s="21">
        <v>2094.96</v>
      </c>
      <c r="AQ13" s="21">
        <v>5057.58</v>
      </c>
      <c r="AR13" s="21">
        <v>252.45</v>
      </c>
      <c r="AS13" s="21">
        <v>0</v>
      </c>
      <c r="AT13" s="21">
        <v>0</v>
      </c>
      <c r="AU13" s="295" t="str">
        <f t="shared" si="1"/>
        <v>-</v>
      </c>
    </row>
    <row r="14" spans="1:47" x14ac:dyDescent="0.25">
      <c r="A14" s="335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1">
        <v>0</v>
      </c>
      <c r="AO14" s="21">
        <v>0</v>
      </c>
      <c r="AP14" s="21">
        <v>2761.65</v>
      </c>
      <c r="AQ14" s="21">
        <v>4775.1000000000004</v>
      </c>
      <c r="AR14" s="21">
        <v>1592.35</v>
      </c>
      <c r="AS14" s="21">
        <v>0</v>
      </c>
      <c r="AT14" s="21">
        <v>0</v>
      </c>
      <c r="AU14" s="295" t="str">
        <f t="shared" si="1"/>
        <v>-</v>
      </c>
    </row>
    <row r="15" spans="1:47" s="276" customFormat="1" x14ac:dyDescent="0.25">
      <c r="A15" s="335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03">
        <v>3.23</v>
      </c>
      <c r="AM15" s="21">
        <v>0</v>
      </c>
      <c r="AN15" s="21">
        <v>0.32</v>
      </c>
      <c r="AO15" s="21">
        <v>0.19</v>
      </c>
      <c r="AP15" s="21">
        <v>3.67</v>
      </c>
      <c r="AQ15" s="21">
        <v>6.52</v>
      </c>
      <c r="AR15" s="21">
        <v>5.94</v>
      </c>
      <c r="AS15" s="21">
        <v>0.66</v>
      </c>
      <c r="AT15" s="21">
        <v>2.0699999999999998</v>
      </c>
      <c r="AU15" s="295" t="str">
        <f t="shared" si="1"/>
        <v>-</v>
      </c>
    </row>
    <row r="16" spans="1:47" x14ac:dyDescent="0.25">
      <c r="A16" s="335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1">
        <v>2.17</v>
      </c>
      <c r="AO16" s="21">
        <v>0.37</v>
      </c>
      <c r="AP16" s="21">
        <v>6764.24</v>
      </c>
      <c r="AQ16" s="21">
        <v>10689.18</v>
      </c>
      <c r="AR16" s="21">
        <v>3385.6</v>
      </c>
      <c r="AS16" s="21">
        <v>10.89</v>
      </c>
      <c r="AT16" s="21">
        <v>4.96</v>
      </c>
      <c r="AU16" s="295">
        <f t="shared" si="1"/>
        <v>1.3396226415094339</v>
      </c>
    </row>
    <row r="17" spans="1:47" x14ac:dyDescent="0.25">
      <c r="A17" s="335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1">
        <v>0</v>
      </c>
      <c r="AO17" s="21">
        <v>0</v>
      </c>
      <c r="AP17" s="21">
        <v>503.09</v>
      </c>
      <c r="AQ17" s="21">
        <v>708.83</v>
      </c>
      <c r="AR17" s="21">
        <v>189.1</v>
      </c>
      <c r="AS17" s="21">
        <v>0</v>
      </c>
      <c r="AT17" s="21">
        <v>0</v>
      </c>
      <c r="AU17" s="295" t="str">
        <f t="shared" si="1"/>
        <v>-</v>
      </c>
    </row>
    <row r="18" spans="1:47" x14ac:dyDescent="0.25">
      <c r="A18" s="335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26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</v>
      </c>
      <c r="AS18" s="21">
        <v>2.9</v>
      </c>
      <c r="AT18" s="21">
        <v>1.18</v>
      </c>
      <c r="AU18" s="295">
        <f t="shared" si="1"/>
        <v>4.8999999999999995</v>
      </c>
    </row>
    <row r="19" spans="1:47" x14ac:dyDescent="0.25">
      <c r="A19" s="335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1">
        <v>0</v>
      </c>
      <c r="AO19" s="21">
        <v>0</v>
      </c>
      <c r="AP19" s="21">
        <v>2090.35</v>
      </c>
      <c r="AQ19" s="21">
        <v>1966.38</v>
      </c>
      <c r="AR19" s="21">
        <v>613.71</v>
      </c>
      <c r="AS19" s="21">
        <v>0</v>
      </c>
      <c r="AT19" s="21">
        <v>0</v>
      </c>
      <c r="AU19" s="295" t="str">
        <f t="shared" si="1"/>
        <v>-</v>
      </c>
    </row>
    <row r="20" spans="1:47" x14ac:dyDescent="0.25">
      <c r="A20" s="335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1">
        <v>0</v>
      </c>
      <c r="AO20" s="21">
        <v>0</v>
      </c>
      <c r="AP20" s="21">
        <v>1866.83</v>
      </c>
      <c r="AQ20" s="21">
        <v>1649.91</v>
      </c>
      <c r="AR20" s="21">
        <v>777.77</v>
      </c>
      <c r="AS20" s="21">
        <v>0</v>
      </c>
      <c r="AT20" s="21">
        <v>0</v>
      </c>
      <c r="AU20" s="295" t="str">
        <f t="shared" si="1"/>
        <v>-</v>
      </c>
    </row>
    <row r="21" spans="1:47" x14ac:dyDescent="0.25">
      <c r="A21" s="335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1">
        <v>0</v>
      </c>
      <c r="AO21" s="21">
        <v>0</v>
      </c>
      <c r="AP21" s="21">
        <v>804.79</v>
      </c>
      <c r="AQ21" s="21">
        <v>926.49</v>
      </c>
      <c r="AR21" s="21">
        <v>603.47</v>
      </c>
      <c r="AS21" s="21">
        <v>0</v>
      </c>
      <c r="AT21" s="21">
        <v>0</v>
      </c>
      <c r="AU21" s="295" t="str">
        <f t="shared" si="1"/>
        <v>-</v>
      </c>
    </row>
    <row r="22" spans="1:47" x14ac:dyDescent="0.25">
      <c r="A22" s="335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95" t="str">
        <f t="shared" si="1"/>
        <v>-</v>
      </c>
    </row>
    <row r="23" spans="1:47" x14ac:dyDescent="0.25">
      <c r="A23" s="335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1">
        <v>0</v>
      </c>
      <c r="AO23" s="21">
        <v>0</v>
      </c>
      <c r="AP23" s="21">
        <v>1995.6</v>
      </c>
      <c r="AQ23" s="21">
        <v>1757.31</v>
      </c>
      <c r="AR23" s="21">
        <v>1509.65</v>
      </c>
      <c r="AS23" s="21">
        <v>0</v>
      </c>
      <c r="AT23" s="21">
        <v>0</v>
      </c>
      <c r="AU23" s="295" t="str">
        <f t="shared" si="1"/>
        <v>-</v>
      </c>
    </row>
    <row r="24" spans="1:47" x14ac:dyDescent="0.25">
      <c r="A24" s="335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1">
        <v>0</v>
      </c>
      <c r="AO24" s="21">
        <v>0</v>
      </c>
      <c r="AP24" s="21">
        <v>2848.8</v>
      </c>
      <c r="AQ24" s="21">
        <v>2246.0500000000002</v>
      </c>
      <c r="AR24" s="21">
        <v>2687.72</v>
      </c>
      <c r="AS24" s="21">
        <v>0</v>
      </c>
      <c r="AT24" s="21">
        <v>0</v>
      </c>
      <c r="AU24" s="295" t="str">
        <f t="shared" si="1"/>
        <v>-</v>
      </c>
    </row>
    <row r="25" spans="1:47" x14ac:dyDescent="0.25">
      <c r="A25" s="337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1">
        <v>0</v>
      </c>
      <c r="AO25" s="21">
        <v>0</v>
      </c>
      <c r="AP25" s="21">
        <v>2038.31</v>
      </c>
      <c r="AQ25" s="21">
        <v>477.6</v>
      </c>
      <c r="AR25" s="21">
        <v>508.34</v>
      </c>
      <c r="AS25" s="21">
        <v>0</v>
      </c>
      <c r="AT25" s="21">
        <v>0</v>
      </c>
      <c r="AU25" s="295" t="str">
        <f t="shared" si="1"/>
        <v>-</v>
      </c>
    </row>
    <row r="26" spans="1:47" x14ac:dyDescent="0.25">
      <c r="A26" s="337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1">
        <v>0</v>
      </c>
      <c r="AO26" s="21">
        <v>0</v>
      </c>
      <c r="AP26" s="21">
        <v>3164.98</v>
      </c>
      <c r="AQ26" s="21">
        <v>715.88</v>
      </c>
      <c r="AR26" s="21">
        <v>228.97</v>
      </c>
      <c r="AS26" s="21">
        <v>0</v>
      </c>
      <c r="AT26" s="21">
        <v>0</v>
      </c>
      <c r="AU26" s="295" t="str">
        <f t="shared" si="1"/>
        <v>-</v>
      </c>
    </row>
    <row r="27" spans="1:47" x14ac:dyDescent="0.25">
      <c r="A27" s="337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1">
        <v>131.56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95" t="str">
        <f t="shared" si="1"/>
        <v>-</v>
      </c>
    </row>
    <row r="28" spans="1:47" x14ac:dyDescent="0.25">
      <c r="A28" s="335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95" t="str">
        <f t="shared" si="1"/>
        <v>-</v>
      </c>
    </row>
    <row r="29" spans="1:47" x14ac:dyDescent="0.25">
      <c r="A29" s="335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1">
        <v>66.5</v>
      </c>
      <c r="AO29" s="21">
        <v>0</v>
      </c>
      <c r="AP29" s="21">
        <v>0</v>
      </c>
      <c r="AQ29" s="21">
        <v>0</v>
      </c>
      <c r="AR29" s="21">
        <v>110.9</v>
      </c>
      <c r="AS29" s="21">
        <v>69.569999999999993</v>
      </c>
      <c r="AT29" s="21">
        <v>0</v>
      </c>
      <c r="AU29" s="295" t="str">
        <f t="shared" si="1"/>
        <v>-</v>
      </c>
    </row>
    <row r="30" spans="1:47" x14ac:dyDescent="0.25">
      <c r="A30" s="335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1">
        <v>206.2</v>
      </c>
      <c r="AO30" s="21">
        <v>208.9</v>
      </c>
      <c r="AP30" s="21">
        <v>121.5</v>
      </c>
      <c r="AQ30" s="21">
        <v>47</v>
      </c>
      <c r="AR30" s="21">
        <v>64.3</v>
      </c>
      <c r="AS30" s="21">
        <v>45.3</v>
      </c>
      <c r="AT30" s="21">
        <v>0</v>
      </c>
      <c r="AU30" s="295" t="str">
        <f t="shared" si="1"/>
        <v>-</v>
      </c>
    </row>
    <row r="31" spans="1:47" x14ac:dyDescent="0.25">
      <c r="A31" s="335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1">
        <v>333.81</v>
      </c>
      <c r="AO31" s="21">
        <v>354.42</v>
      </c>
      <c r="AP31" s="21">
        <v>452.43</v>
      </c>
      <c r="AQ31" s="21">
        <v>615.12</v>
      </c>
      <c r="AR31" s="21">
        <v>236.9</v>
      </c>
      <c r="AS31" s="21">
        <v>35.270000000000003</v>
      </c>
      <c r="AT31" s="21">
        <v>0</v>
      </c>
      <c r="AU31" s="295">
        <f t="shared" si="1"/>
        <v>-1</v>
      </c>
    </row>
    <row r="32" spans="1:47" x14ac:dyDescent="0.25">
      <c r="A32" s="337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168">
        <v>136.1</v>
      </c>
      <c r="AO32" s="168">
        <v>136.1</v>
      </c>
      <c r="AP32" s="168">
        <v>399</v>
      </c>
      <c r="AQ32" s="21">
        <v>283.64999999999998</v>
      </c>
      <c r="AR32" s="21">
        <v>110.25</v>
      </c>
      <c r="AS32" s="21">
        <v>41.35</v>
      </c>
      <c r="AT32" s="21">
        <v>0.6</v>
      </c>
      <c r="AU32" s="328" t="str">
        <f t="shared" si="1"/>
        <v>-</v>
      </c>
    </row>
    <row r="33" spans="1:49" x14ac:dyDescent="0.25">
      <c r="A33" s="338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0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0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263">
        <v>0</v>
      </c>
      <c r="AO33" s="263">
        <v>0</v>
      </c>
      <c r="AP33" s="263">
        <v>0</v>
      </c>
      <c r="AQ33" s="76">
        <v>0</v>
      </c>
      <c r="AR33" s="76">
        <v>0</v>
      </c>
      <c r="AS33" s="76">
        <v>0</v>
      </c>
      <c r="AT33" s="76">
        <v>0</v>
      </c>
      <c r="AU33" s="516" t="str">
        <f t="shared" si="1"/>
        <v>-</v>
      </c>
    </row>
    <row r="34" spans="1:49" x14ac:dyDescent="0.25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3"/>
    </row>
    <row r="35" spans="1:49" x14ac:dyDescent="0.25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4"/>
    </row>
    <row r="36" spans="1:49" x14ac:dyDescent="0.25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U36" s="276"/>
      <c r="AV36" s="276"/>
      <c r="AW36" s="276"/>
    </row>
    <row r="37" spans="1:49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U37" s="276"/>
      <c r="AV37" s="276"/>
      <c r="AW37" s="276"/>
    </row>
    <row r="38" spans="1:49" x14ac:dyDescent="0.25">
      <c r="AU38" s="276"/>
      <c r="AV38" s="276"/>
      <c r="AW38" s="276"/>
    </row>
    <row r="39" spans="1:49" x14ac:dyDescent="0.25">
      <c r="S39"/>
      <c r="T39"/>
      <c r="AU39" s="276"/>
      <c r="AV39" s="276"/>
      <c r="AW39" s="276"/>
    </row>
    <row r="40" spans="1:49" x14ac:dyDescent="0.25">
      <c r="S40"/>
      <c r="T40"/>
      <c r="AU40" s="276"/>
      <c r="AV40" s="276"/>
      <c r="AW40" s="276"/>
    </row>
    <row r="41" spans="1:49" x14ac:dyDescent="0.25">
      <c r="S41"/>
      <c r="T41"/>
      <c r="AU41" s="276"/>
      <c r="AV41" s="276"/>
      <c r="AW41" s="276"/>
    </row>
    <row r="42" spans="1:49" x14ac:dyDescent="0.25">
      <c r="S42"/>
      <c r="T42"/>
      <c r="AU42" s="276"/>
      <c r="AV42" s="276"/>
      <c r="AW42" s="276"/>
    </row>
    <row r="43" spans="1:49" x14ac:dyDescent="0.25">
      <c r="S43"/>
      <c r="T43"/>
      <c r="AU43" s="276"/>
      <c r="AV43" s="276"/>
      <c r="AW43" s="276"/>
    </row>
    <row r="44" spans="1:49" x14ac:dyDescent="0.25">
      <c r="S44"/>
      <c r="T44"/>
      <c r="AU44" s="276"/>
      <c r="AV44" s="276"/>
      <c r="AW44" s="276"/>
    </row>
    <row r="45" spans="1:49" x14ac:dyDescent="0.25">
      <c r="S45"/>
      <c r="T45"/>
      <c r="AU45" s="276"/>
      <c r="AV45" s="276"/>
      <c r="AW45" s="276"/>
    </row>
    <row r="46" spans="1:49" x14ac:dyDescent="0.25">
      <c r="S46"/>
      <c r="T46"/>
      <c r="AU46" s="276"/>
      <c r="AV46" s="276"/>
      <c r="AW46" s="276"/>
    </row>
    <row r="47" spans="1:49" x14ac:dyDescent="0.25">
      <c r="S47"/>
      <c r="T47"/>
      <c r="AU47" s="276"/>
      <c r="AV47" s="276"/>
      <c r="AW47" s="276"/>
    </row>
    <row r="48" spans="1:49" x14ac:dyDescent="0.25">
      <c r="S48"/>
      <c r="T48"/>
      <c r="AU48" s="276"/>
      <c r="AV48" s="276"/>
      <c r="AW48" s="276"/>
    </row>
    <row r="49" spans="19:49" x14ac:dyDescent="0.25">
      <c r="S49"/>
      <c r="T49"/>
      <c r="AU49" s="276"/>
      <c r="AV49" s="276"/>
      <c r="AW49" s="276"/>
    </row>
    <row r="50" spans="19:49" x14ac:dyDescent="0.25">
      <c r="S50"/>
      <c r="T50"/>
      <c r="AU50" s="276"/>
      <c r="AV50" s="276"/>
      <c r="AW50" s="276"/>
    </row>
    <row r="51" spans="19:49" x14ac:dyDescent="0.25">
      <c r="S51"/>
      <c r="T51"/>
      <c r="AU51" s="276"/>
      <c r="AV51" s="276"/>
      <c r="AW51" s="276"/>
    </row>
    <row r="52" spans="19:49" x14ac:dyDescent="0.25">
      <c r="S52"/>
      <c r="T52"/>
      <c r="AU52" s="276"/>
      <c r="AV52" s="276"/>
      <c r="AW52" s="276"/>
    </row>
    <row r="53" spans="19:49" x14ac:dyDescent="0.25">
      <c r="S53"/>
      <c r="T53"/>
      <c r="AU53" s="276"/>
      <c r="AV53" s="276"/>
      <c r="AW53" s="276"/>
    </row>
    <row r="54" spans="19:49" x14ac:dyDescent="0.25">
      <c r="S54"/>
      <c r="T54"/>
      <c r="AU54" s="276"/>
      <c r="AV54" s="276"/>
      <c r="AW54" s="276"/>
    </row>
    <row r="55" spans="19:49" x14ac:dyDescent="0.25">
      <c r="S55"/>
      <c r="T55"/>
      <c r="AU55" s="276"/>
      <c r="AV55" s="276"/>
      <c r="AW55" s="276"/>
    </row>
    <row r="56" spans="19:49" x14ac:dyDescent="0.25">
      <c r="S56"/>
      <c r="T56"/>
      <c r="AU56" s="276"/>
      <c r="AV56" s="276"/>
      <c r="AW56" s="276"/>
    </row>
    <row r="57" spans="19:49" x14ac:dyDescent="0.25">
      <c r="S57"/>
      <c r="T57"/>
      <c r="AU57" s="276"/>
      <c r="AV57" s="276"/>
      <c r="AW57" s="276"/>
    </row>
    <row r="58" spans="19:49" x14ac:dyDescent="0.25">
      <c r="S58"/>
      <c r="T58"/>
      <c r="AU58" s="276"/>
      <c r="AV58" s="276"/>
      <c r="AW58" s="276"/>
    </row>
    <row r="59" spans="19:49" x14ac:dyDescent="0.25">
      <c r="S59"/>
      <c r="T59"/>
      <c r="AU59" s="276"/>
      <c r="AV59" s="276"/>
      <c r="AW59" s="276"/>
    </row>
    <row r="60" spans="19:49" x14ac:dyDescent="0.25">
      <c r="S60"/>
      <c r="T60"/>
      <c r="AU60" s="276"/>
      <c r="AV60" s="276"/>
      <c r="AW60" s="276"/>
    </row>
    <row r="61" spans="19:49" x14ac:dyDescent="0.25">
      <c r="S61"/>
      <c r="T61"/>
      <c r="AU61" s="276"/>
      <c r="AV61" s="276"/>
      <c r="AW61" s="276"/>
    </row>
    <row r="62" spans="19:49" x14ac:dyDescent="0.25">
      <c r="S62"/>
      <c r="T62"/>
      <c r="AU62" s="276"/>
      <c r="AV62" s="276"/>
      <c r="AW62" s="276"/>
    </row>
    <row r="63" spans="19:49" x14ac:dyDescent="0.25">
      <c r="S63"/>
      <c r="T63"/>
      <c r="AU63" s="276"/>
      <c r="AV63" s="276"/>
      <c r="AW63" s="276"/>
    </row>
    <row r="64" spans="19:49" x14ac:dyDescent="0.25">
      <c r="AU64" s="276"/>
      <c r="AV64" s="276"/>
      <c r="AW64" s="276"/>
    </row>
    <row r="65" spans="47:49" x14ac:dyDescent="0.25">
      <c r="AU65" s="276"/>
      <c r="AV65" s="276"/>
      <c r="AW65" s="276"/>
    </row>
    <row r="66" spans="47:49" x14ac:dyDescent="0.25">
      <c r="AU66" s="276"/>
      <c r="AV66" s="276"/>
      <c r="AW66" s="276"/>
    </row>
    <row r="67" spans="47:49" x14ac:dyDescent="0.25">
      <c r="AU67" s="276"/>
      <c r="AV67" s="276"/>
      <c r="AW67" s="276"/>
    </row>
    <row r="68" spans="47:49" x14ac:dyDescent="0.25">
      <c r="AU68" s="276"/>
      <c r="AV68" s="276"/>
      <c r="AW68" s="276"/>
    </row>
    <row r="69" spans="47:49" x14ac:dyDescent="0.25">
      <c r="AU69" s="276"/>
      <c r="AV69" s="276"/>
      <c r="AW69" s="276"/>
    </row>
    <row r="70" spans="47:49" x14ac:dyDescent="0.25">
      <c r="AU70" s="276"/>
      <c r="AV70" s="276"/>
      <c r="AW70" s="276"/>
    </row>
    <row r="71" spans="47:49" x14ac:dyDescent="0.25">
      <c r="AU71" s="276"/>
      <c r="AV71" s="276"/>
      <c r="AW71" s="276"/>
    </row>
    <row r="72" spans="47:49" x14ac:dyDescent="0.25">
      <c r="AU72" s="276"/>
      <c r="AV72" s="276"/>
      <c r="AW72" s="276"/>
    </row>
    <row r="73" spans="47:49" x14ac:dyDescent="0.25">
      <c r="AU73" s="276"/>
      <c r="AV73" s="276"/>
      <c r="AW73" s="276"/>
    </row>
    <row r="74" spans="47:49" x14ac:dyDescent="0.25">
      <c r="AU74" s="276"/>
      <c r="AV74" s="276"/>
      <c r="AW74" s="276"/>
    </row>
    <row r="75" spans="47:49" x14ac:dyDescent="0.25">
      <c r="AU75" s="276"/>
      <c r="AV75" s="276"/>
      <c r="AW75" s="276"/>
    </row>
    <row r="76" spans="47:49" x14ac:dyDescent="0.25">
      <c r="AU76" s="276"/>
      <c r="AV76" s="276"/>
      <c r="AW76" s="276"/>
    </row>
    <row r="77" spans="47:49" x14ac:dyDescent="0.25">
      <c r="AU77" s="276"/>
      <c r="AV77" s="276"/>
      <c r="AW77" s="276"/>
    </row>
    <row r="78" spans="47:49" x14ac:dyDescent="0.25">
      <c r="AU78" s="276"/>
      <c r="AV78" s="276"/>
      <c r="AW78" s="276"/>
    </row>
    <row r="79" spans="47:49" x14ac:dyDescent="0.25">
      <c r="AU79" s="276"/>
      <c r="AV79" s="276"/>
      <c r="AW79" s="276"/>
    </row>
  </sheetData>
  <sortState ref="AU56:AV75">
    <sortCondition descending="1" ref="AV54:AV75"/>
  </sortState>
  <mergeCells count="5">
    <mergeCell ref="A6:A7"/>
    <mergeCell ref="B6:M6"/>
    <mergeCell ref="N6:Y6"/>
    <mergeCell ref="Z6:AK6"/>
    <mergeCell ref="AL6:AU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Y27"/>
  <sheetViews>
    <sheetView showGridLines="0" zoomScaleNormal="100" workbookViewId="0">
      <pane xSplit="1" ySplit="7" topLeftCell="AI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W20" sqref="AW20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46" width="9.140625" style="276" customWidth="1"/>
    <col min="47" max="47" width="10.85546875" customWidth="1"/>
    <col min="48" max="48" width="12.140625" bestFit="1" customWidth="1"/>
  </cols>
  <sheetData>
    <row r="1" spans="1:51" x14ac:dyDescent="0.25">
      <c r="A1" s="22" t="s">
        <v>191</v>
      </c>
    </row>
    <row r="2" spans="1:51" x14ac:dyDescent="0.25">
      <c r="A2" s="22"/>
    </row>
    <row r="3" spans="1:51" ht="15" customHeight="1" x14ac:dyDescent="0.25">
      <c r="A3" s="11" t="s">
        <v>109</v>
      </c>
    </row>
    <row r="4" spans="1:51" x14ac:dyDescent="0.25">
      <c r="A4" s="36" t="s">
        <v>241</v>
      </c>
    </row>
    <row r="5" spans="1:51" x14ac:dyDescent="0.25">
      <c r="A5" s="36" t="s">
        <v>203</v>
      </c>
    </row>
    <row r="6" spans="1:51" x14ac:dyDescent="0.25">
      <c r="A6" s="712" t="s">
        <v>26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5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5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51" ht="27.75" customHeight="1" x14ac:dyDescent="0.25">
      <c r="A7" s="713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5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61" t="s">
        <v>268</v>
      </c>
    </row>
    <row r="8" spans="1:51" x14ac:dyDescent="0.25">
      <c r="A8" s="91" t="s">
        <v>13</v>
      </c>
      <c r="B8" s="352">
        <f t="shared" ref="B8:Y8" si="0">+SUM(B9:B22)</f>
        <v>7097.0867422000019</v>
      </c>
      <c r="C8" s="352">
        <f t="shared" si="0"/>
        <v>9431.5927914000004</v>
      </c>
      <c r="D8" s="352">
        <f t="shared" si="0"/>
        <v>9174.8434249999991</v>
      </c>
      <c r="E8" s="352">
        <f t="shared" si="0"/>
        <v>6552.0797409999996</v>
      </c>
      <c r="F8" s="352">
        <f t="shared" si="0"/>
        <v>6209.6831199999988</v>
      </c>
      <c r="G8" s="352">
        <f t="shared" si="0"/>
        <v>7258.6822731999982</v>
      </c>
      <c r="H8" s="352">
        <f t="shared" si="0"/>
        <v>6678.36816</v>
      </c>
      <c r="I8" s="352">
        <f t="shared" si="0"/>
        <v>7153.3506188000019</v>
      </c>
      <c r="J8" s="352">
        <f t="shared" si="0"/>
        <v>4604.7867201999989</v>
      </c>
      <c r="K8" s="352">
        <f t="shared" si="0"/>
        <v>7516.8875309999985</v>
      </c>
      <c r="L8" s="352">
        <f t="shared" si="0"/>
        <v>7083.4016619999975</v>
      </c>
      <c r="M8" s="353">
        <f t="shared" si="0"/>
        <v>6229.3976478600007</v>
      </c>
      <c r="N8" s="352">
        <f t="shared" si="0"/>
        <v>7636.678612166188</v>
      </c>
      <c r="O8" s="352">
        <f t="shared" si="0"/>
        <v>12562.218377000214</v>
      </c>
      <c r="P8" s="352">
        <f t="shared" si="0"/>
        <v>7750.5803068445011</v>
      </c>
      <c r="Q8" s="352">
        <f t="shared" si="0"/>
        <v>5320.4956724666663</v>
      </c>
      <c r="R8" s="352">
        <f t="shared" si="0"/>
        <v>4887.4851001999032</v>
      </c>
      <c r="S8" s="352">
        <f t="shared" si="0"/>
        <v>7083.6664970002375</v>
      </c>
      <c r="T8" s="352">
        <f t="shared" si="0"/>
        <v>8473.0853485014668</v>
      </c>
      <c r="U8" s="352">
        <f t="shared" si="0"/>
        <v>8266.7546922317415</v>
      </c>
      <c r="V8" s="352">
        <f t="shared" si="0"/>
        <v>9449.9041088795348</v>
      </c>
      <c r="W8" s="352">
        <f t="shared" si="0"/>
        <v>11691.266495569731</v>
      </c>
      <c r="X8" s="352">
        <f t="shared" si="0"/>
        <v>8042.0985439792676</v>
      </c>
      <c r="Y8" s="353">
        <f t="shared" si="0"/>
        <v>9198.9418307093802</v>
      </c>
      <c r="Z8" s="514">
        <f t="shared" ref="Z8:AQ8" si="1">SUM(Z9:Z22)</f>
        <v>8495.02</v>
      </c>
      <c r="AA8" s="515">
        <f t="shared" si="1"/>
        <v>13399.400000000001</v>
      </c>
      <c r="AB8" s="515">
        <f t="shared" si="1"/>
        <v>11347.669999999998</v>
      </c>
      <c r="AC8" s="515">
        <f t="shared" si="1"/>
        <v>6960.16</v>
      </c>
      <c r="AD8" s="515">
        <f t="shared" si="1"/>
        <v>8633.2899999999991</v>
      </c>
      <c r="AE8" s="515">
        <f t="shared" si="1"/>
        <v>5396.31</v>
      </c>
      <c r="AF8" s="515">
        <f t="shared" si="1"/>
        <v>5508.5300000000007</v>
      </c>
      <c r="AG8" s="515">
        <f t="shared" si="1"/>
        <v>6579.18</v>
      </c>
      <c r="AH8" s="515">
        <f t="shared" si="1"/>
        <v>3965.2999999999997</v>
      </c>
      <c r="AI8" s="515">
        <f t="shared" si="1"/>
        <v>5854.86</v>
      </c>
      <c r="AJ8" s="515">
        <f t="shared" si="1"/>
        <v>10952.9</v>
      </c>
      <c r="AK8" s="515">
        <f t="shared" si="1"/>
        <v>7385.45</v>
      </c>
      <c r="AL8" s="514">
        <f t="shared" si="1"/>
        <v>12062.83</v>
      </c>
      <c r="AM8" s="515">
        <f t="shared" si="1"/>
        <v>9128.3299999999981</v>
      </c>
      <c r="AN8" s="515">
        <f t="shared" si="1"/>
        <v>8422.74</v>
      </c>
      <c r="AO8" s="515">
        <f t="shared" si="1"/>
        <v>8109.95</v>
      </c>
      <c r="AP8" s="515">
        <f t="shared" si="1"/>
        <v>6006.11</v>
      </c>
      <c r="AQ8" s="515">
        <f t="shared" si="1"/>
        <v>6419.7600000000011</v>
      </c>
      <c r="AR8" s="515">
        <f>SUM(AR9:AR22)</f>
        <v>4405.8499999999995</v>
      </c>
      <c r="AS8" s="515">
        <f>SUM(AS9:AS22)</f>
        <v>5790.9799999999987</v>
      </c>
      <c r="AT8" s="515">
        <f>SUM(AT9:AT22)</f>
        <v>6021.3500000000013</v>
      </c>
      <c r="AU8" s="631">
        <f t="shared" ref="AU8:AU22" si="2">+IFERROR(AT8/AH8-1,"-")</f>
        <v>0.51851057927521294</v>
      </c>
    </row>
    <row r="9" spans="1:51" x14ac:dyDescent="0.25">
      <c r="A9" s="344" t="s">
        <v>60</v>
      </c>
      <c r="B9" s="343">
        <v>1471.80053</v>
      </c>
      <c r="C9" s="343">
        <v>1323.9958999999999</v>
      </c>
      <c r="D9" s="343">
        <v>1620.7250400000003</v>
      </c>
      <c r="E9" s="343">
        <v>1486.9294499999999</v>
      </c>
      <c r="F9" s="343">
        <v>1737.7139999999999</v>
      </c>
      <c r="G9" s="343">
        <v>1469.7965099999994</v>
      </c>
      <c r="H9" s="343">
        <v>1646.7858449999997</v>
      </c>
      <c r="I9" s="343">
        <v>1890.6062900000002</v>
      </c>
      <c r="J9" s="343">
        <v>1818.6061099999995</v>
      </c>
      <c r="K9" s="343">
        <v>2138.1731149999996</v>
      </c>
      <c r="L9" s="343">
        <v>1558.4621299999999</v>
      </c>
      <c r="M9" s="345">
        <v>943.07804950000013</v>
      </c>
      <c r="N9" s="343">
        <v>1646.4982361661912</v>
      </c>
      <c r="O9" s="343">
        <v>1848.0172170002165</v>
      </c>
      <c r="P9" s="343">
        <v>1718.7063532445022</v>
      </c>
      <c r="Q9" s="343">
        <v>2130.9636292666673</v>
      </c>
      <c r="R9" s="343">
        <v>764.35716619990387</v>
      </c>
      <c r="S9" s="343">
        <v>2006.1690513202393</v>
      </c>
      <c r="T9" s="343">
        <v>2114.7939834627996</v>
      </c>
      <c r="U9" s="343">
        <v>1876.5633750302397</v>
      </c>
      <c r="V9" s="343">
        <v>1922.686970879533</v>
      </c>
      <c r="W9" s="343">
        <v>1887.1020932497333</v>
      </c>
      <c r="X9" s="343">
        <v>1544.9693419792668</v>
      </c>
      <c r="Y9" s="345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1">
        <v>2025.71</v>
      </c>
      <c r="AO9" s="21">
        <v>1703.64</v>
      </c>
      <c r="AP9" s="21">
        <v>1813.82</v>
      </c>
      <c r="AQ9" s="21">
        <v>1856.38</v>
      </c>
      <c r="AR9" s="21">
        <v>1461.81</v>
      </c>
      <c r="AS9" s="21">
        <v>1803.05</v>
      </c>
      <c r="AT9" s="21">
        <v>1905.64</v>
      </c>
      <c r="AU9" s="295">
        <f t="shared" si="2"/>
        <v>0.23803955198669469</v>
      </c>
    </row>
    <row r="10" spans="1:51" s="169" customFormat="1" x14ac:dyDescent="0.25">
      <c r="A10" s="344" t="s">
        <v>228</v>
      </c>
      <c r="B10" s="343">
        <v>195.49880000000002</v>
      </c>
      <c r="C10" s="343">
        <v>146.07812999999999</v>
      </c>
      <c r="D10" s="343">
        <v>150.290145</v>
      </c>
      <c r="E10" s="343">
        <v>68.447451999999998</v>
      </c>
      <c r="F10" s="343">
        <v>148.8937</v>
      </c>
      <c r="G10" s="343">
        <v>104.20246000000002</v>
      </c>
      <c r="H10" s="343">
        <v>140.79908999999998</v>
      </c>
      <c r="I10" s="343">
        <v>154.16247999999996</v>
      </c>
      <c r="J10" s="343">
        <v>89.724560000000011</v>
      </c>
      <c r="K10" s="343">
        <v>48.611930000000001</v>
      </c>
      <c r="L10" s="343">
        <v>39.512452000000003</v>
      </c>
      <c r="M10" s="345">
        <v>16.27035536</v>
      </c>
      <c r="N10" s="343">
        <v>0</v>
      </c>
      <c r="O10" s="343">
        <v>0</v>
      </c>
      <c r="P10" s="343">
        <v>0</v>
      </c>
      <c r="Q10" s="343">
        <v>138.65379999999999</v>
      </c>
      <c r="R10" s="343">
        <v>15.5</v>
      </c>
      <c r="S10" s="343">
        <v>5.9660840799999999</v>
      </c>
      <c r="T10" s="343">
        <v>83.821342972000011</v>
      </c>
      <c r="U10" s="343">
        <v>9.3390000000000004</v>
      </c>
      <c r="V10" s="343">
        <v>36.714599999999997</v>
      </c>
      <c r="W10" s="343">
        <v>85.6404</v>
      </c>
      <c r="X10" s="343">
        <v>0</v>
      </c>
      <c r="Y10" s="345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1">
        <v>32.01</v>
      </c>
      <c r="AO10" s="21">
        <v>26.19</v>
      </c>
      <c r="AP10" s="21">
        <v>0</v>
      </c>
      <c r="AQ10" s="21">
        <v>6.18</v>
      </c>
      <c r="AR10" s="21">
        <v>14.07</v>
      </c>
      <c r="AS10" s="21">
        <v>34.229999999999997</v>
      </c>
      <c r="AT10" s="21">
        <v>18.78</v>
      </c>
      <c r="AU10" s="295">
        <f t="shared" si="2"/>
        <v>0.21239509360877995</v>
      </c>
      <c r="AV10"/>
      <c r="AX10"/>
      <c r="AY10"/>
    </row>
    <row r="11" spans="1:51" s="169" customFormat="1" x14ac:dyDescent="0.25">
      <c r="A11" s="344" t="s">
        <v>251</v>
      </c>
      <c r="B11" s="343">
        <v>1011.1106</v>
      </c>
      <c r="C11" s="343">
        <v>1170.5974999999999</v>
      </c>
      <c r="D11" s="343">
        <v>929.04750000000013</v>
      </c>
      <c r="E11" s="343">
        <v>911.09200000000021</v>
      </c>
      <c r="F11" s="343">
        <v>942.78159999999968</v>
      </c>
      <c r="G11" s="343">
        <v>977.4285000000001</v>
      </c>
      <c r="H11" s="343">
        <v>689.43750000000011</v>
      </c>
      <c r="I11" s="343">
        <v>696.17899999999986</v>
      </c>
      <c r="J11" s="343">
        <v>298.21449999999999</v>
      </c>
      <c r="K11" s="343">
        <v>962.35170000000005</v>
      </c>
      <c r="L11" s="343">
        <v>719.9217799999999</v>
      </c>
      <c r="M11" s="345">
        <v>830.99296000000004</v>
      </c>
      <c r="N11" s="343">
        <v>0</v>
      </c>
      <c r="O11" s="343">
        <v>0</v>
      </c>
      <c r="P11" s="343">
        <v>0</v>
      </c>
      <c r="Q11" s="343">
        <v>0</v>
      </c>
      <c r="R11" s="343">
        <v>0</v>
      </c>
      <c r="S11" s="343">
        <v>0</v>
      </c>
      <c r="T11" s="343">
        <v>0</v>
      </c>
      <c r="U11" s="343">
        <v>0</v>
      </c>
      <c r="V11" s="343">
        <v>0</v>
      </c>
      <c r="W11" s="343">
        <v>0</v>
      </c>
      <c r="X11" s="343">
        <v>0</v>
      </c>
      <c r="Y11" s="345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1">
        <v>0</v>
      </c>
      <c r="AO11" s="21">
        <v>499.81</v>
      </c>
      <c r="AP11" s="21">
        <v>273.55</v>
      </c>
      <c r="AQ11" s="21">
        <v>268.26</v>
      </c>
      <c r="AR11" s="21">
        <v>212.68</v>
      </c>
      <c r="AS11" s="21">
        <v>147.55000000000001</v>
      </c>
      <c r="AT11" s="21">
        <v>160.4</v>
      </c>
      <c r="AU11" s="295">
        <f t="shared" si="2"/>
        <v>-6.2207670720299313E-2</v>
      </c>
      <c r="AV11"/>
      <c r="AX11"/>
      <c r="AY11"/>
    </row>
    <row r="12" spans="1:51" x14ac:dyDescent="0.25">
      <c r="A12" s="344" t="s">
        <v>62</v>
      </c>
      <c r="B12" s="343">
        <v>882.66390219999982</v>
      </c>
      <c r="C12" s="343">
        <v>1288.1865963999992</v>
      </c>
      <c r="D12" s="343">
        <v>1180.0070099999998</v>
      </c>
      <c r="E12" s="343">
        <v>773.22709499999996</v>
      </c>
      <c r="F12" s="343">
        <v>582.98736500000007</v>
      </c>
      <c r="G12" s="343">
        <v>730.19107500000018</v>
      </c>
      <c r="H12" s="343">
        <v>588.96281500000009</v>
      </c>
      <c r="I12" s="343">
        <v>671.30125380000004</v>
      </c>
      <c r="J12" s="343">
        <v>761.03536520000011</v>
      </c>
      <c r="K12" s="343">
        <v>772.18268</v>
      </c>
      <c r="L12" s="343">
        <v>650.55718999999988</v>
      </c>
      <c r="M12" s="345">
        <v>588.4833880000001</v>
      </c>
      <c r="N12" s="343">
        <v>1650.7936650000004</v>
      </c>
      <c r="O12" s="343">
        <v>2834.0905980000002</v>
      </c>
      <c r="P12" s="343">
        <v>1908.9599919999998</v>
      </c>
      <c r="Q12" s="343">
        <v>553.63778079999997</v>
      </c>
      <c r="R12" s="343">
        <v>1005.5399920000001</v>
      </c>
      <c r="S12" s="343">
        <v>1484.3126087999997</v>
      </c>
      <c r="T12" s="343">
        <v>1451.8773986000001</v>
      </c>
      <c r="U12" s="343">
        <v>1570.9366980815032</v>
      </c>
      <c r="V12" s="343">
        <v>1787.9110584000002</v>
      </c>
      <c r="W12" s="343">
        <v>2167.6334135199995</v>
      </c>
      <c r="X12" s="343">
        <v>1413.4348568000003</v>
      </c>
      <c r="Y12" s="345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1">
        <v>1423.09</v>
      </c>
      <c r="AO12" s="21">
        <v>691.01</v>
      </c>
      <c r="AP12" s="21">
        <v>873.31</v>
      </c>
      <c r="AQ12" s="21">
        <v>845.28</v>
      </c>
      <c r="AR12" s="21">
        <v>81.819999999999993</v>
      </c>
      <c r="AS12" s="21">
        <v>691.96</v>
      </c>
      <c r="AT12" s="21">
        <v>515.57000000000005</v>
      </c>
      <c r="AU12" s="295">
        <f t="shared" si="2"/>
        <v>-0.2208638094662394</v>
      </c>
    </row>
    <row r="13" spans="1:51" x14ac:dyDescent="0.25">
      <c r="A13" s="344" t="s">
        <v>63</v>
      </c>
      <c r="B13" s="343">
        <v>2866.3272650000004</v>
      </c>
      <c r="C13" s="343">
        <v>4407.1199150000029</v>
      </c>
      <c r="D13" s="343">
        <v>3890.2825799999991</v>
      </c>
      <c r="E13" s="343">
        <v>2542.3571439999996</v>
      </c>
      <c r="F13" s="343">
        <v>2044.8502250000004</v>
      </c>
      <c r="G13" s="343">
        <v>2845.9700881999979</v>
      </c>
      <c r="H13" s="343">
        <v>2986.6477200000004</v>
      </c>
      <c r="I13" s="343">
        <v>3170.0071950000015</v>
      </c>
      <c r="J13" s="343">
        <v>1374.6191449999994</v>
      </c>
      <c r="K13" s="343">
        <v>2733.0927699999997</v>
      </c>
      <c r="L13" s="343">
        <v>3095.0146399999985</v>
      </c>
      <c r="M13" s="345">
        <v>2903.7782499999998</v>
      </c>
      <c r="N13" s="343">
        <v>3431.7034349999976</v>
      </c>
      <c r="O13" s="343">
        <v>6463.0816559999985</v>
      </c>
      <c r="P13" s="343">
        <v>3373.3119735999999</v>
      </c>
      <c r="Q13" s="343">
        <v>1913.7015023999998</v>
      </c>
      <c r="R13" s="343">
        <v>2500.1249939999998</v>
      </c>
      <c r="S13" s="343">
        <v>2997.3435287999991</v>
      </c>
      <c r="T13" s="343">
        <v>4053.6681412000003</v>
      </c>
      <c r="U13" s="343">
        <v>4103.6257551200006</v>
      </c>
      <c r="V13" s="343">
        <v>4721.2209323999996</v>
      </c>
      <c r="W13" s="343">
        <v>6122.3141240000004</v>
      </c>
      <c r="X13" s="343">
        <v>4406.9503852000007</v>
      </c>
      <c r="Y13" s="345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1">
        <v>4327.46</v>
      </c>
      <c r="AO13" s="21">
        <v>4562.37</v>
      </c>
      <c r="AP13" s="21">
        <v>2656.11</v>
      </c>
      <c r="AQ13" s="21">
        <v>3154</v>
      </c>
      <c r="AR13" s="21">
        <v>2227.9299999999998</v>
      </c>
      <c r="AS13" s="21">
        <v>2853.68</v>
      </c>
      <c r="AT13" s="21">
        <v>3186.21</v>
      </c>
      <c r="AU13" s="295">
        <f t="shared" si="2"/>
        <v>1.4415028122174371</v>
      </c>
    </row>
    <row r="14" spans="1:51" s="276" customFormat="1" x14ac:dyDescent="0.25">
      <c r="A14" s="344" t="s">
        <v>226</v>
      </c>
      <c r="B14" s="343">
        <v>0</v>
      </c>
      <c r="C14" s="343">
        <v>0</v>
      </c>
      <c r="D14" s="343">
        <v>0</v>
      </c>
      <c r="E14" s="343">
        <v>0</v>
      </c>
      <c r="F14" s="343">
        <v>0</v>
      </c>
      <c r="G14" s="343">
        <v>94.478999999999999</v>
      </c>
      <c r="H14" s="343">
        <v>0</v>
      </c>
      <c r="I14" s="343">
        <v>0</v>
      </c>
      <c r="J14" s="343">
        <v>6.8460000000000001</v>
      </c>
      <c r="K14" s="343">
        <v>17.325000000000003</v>
      </c>
      <c r="L14" s="343">
        <v>52.09722</v>
      </c>
      <c r="M14" s="345">
        <v>25.336500000000004</v>
      </c>
      <c r="N14" s="343">
        <v>0</v>
      </c>
      <c r="O14" s="343">
        <v>0</v>
      </c>
      <c r="P14" s="343">
        <v>0</v>
      </c>
      <c r="Q14" s="343">
        <v>0</v>
      </c>
      <c r="R14" s="343">
        <v>0</v>
      </c>
      <c r="S14" s="343">
        <v>0</v>
      </c>
      <c r="T14" s="343">
        <v>0</v>
      </c>
      <c r="U14" s="343">
        <v>0</v>
      </c>
      <c r="V14" s="343">
        <v>0</v>
      </c>
      <c r="W14" s="343">
        <v>0</v>
      </c>
      <c r="X14" s="343">
        <v>0</v>
      </c>
      <c r="Y14" s="345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1">
        <v>53.76</v>
      </c>
      <c r="AO14" s="21">
        <v>33.11</v>
      </c>
      <c r="AP14" s="21">
        <v>0</v>
      </c>
      <c r="AQ14" s="21">
        <v>23.97</v>
      </c>
      <c r="AR14" s="21">
        <v>17.149999999999999</v>
      </c>
      <c r="AS14" s="21">
        <v>34.46</v>
      </c>
      <c r="AT14" s="21">
        <v>11.72</v>
      </c>
      <c r="AU14" s="295" t="str">
        <f t="shared" si="2"/>
        <v>-</v>
      </c>
    </row>
    <row r="15" spans="1:51" x14ac:dyDescent="0.25">
      <c r="A15" s="344" t="s">
        <v>64</v>
      </c>
      <c r="B15" s="342">
        <v>0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6">
        <v>0</v>
      </c>
      <c r="N15" s="342">
        <v>0</v>
      </c>
      <c r="O15" s="342">
        <v>0</v>
      </c>
      <c r="P15" s="342">
        <v>0</v>
      </c>
      <c r="Q15" s="342">
        <v>0</v>
      </c>
      <c r="R15" s="342">
        <v>0</v>
      </c>
      <c r="S15" s="342">
        <v>0</v>
      </c>
      <c r="T15" s="342">
        <v>0</v>
      </c>
      <c r="U15" s="342">
        <v>0</v>
      </c>
      <c r="V15" s="342">
        <v>0</v>
      </c>
      <c r="W15" s="342">
        <v>0</v>
      </c>
      <c r="X15" s="342">
        <v>0</v>
      </c>
      <c r="Y15" s="346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95" t="str">
        <f t="shared" si="2"/>
        <v>-</v>
      </c>
    </row>
    <row r="16" spans="1:51" x14ac:dyDescent="0.25">
      <c r="A16" s="344" t="s">
        <v>65</v>
      </c>
      <c r="B16" s="343">
        <v>34.317640000000004</v>
      </c>
      <c r="C16" s="343">
        <v>122.59050000000002</v>
      </c>
      <c r="D16" s="343">
        <v>62.551299999999998</v>
      </c>
      <c r="E16" s="343">
        <v>40.263500000000001</v>
      </c>
      <c r="F16" s="343">
        <v>27.442399999999999</v>
      </c>
      <c r="G16" s="343">
        <v>45.981200000000001</v>
      </c>
      <c r="H16" s="343">
        <v>56.851700000000001</v>
      </c>
      <c r="I16" s="343">
        <v>59.705900000000035</v>
      </c>
      <c r="J16" s="343">
        <v>20.667700000000004</v>
      </c>
      <c r="K16" s="343">
        <v>38.548836000000009</v>
      </c>
      <c r="L16" s="343">
        <v>56.183700000000002</v>
      </c>
      <c r="M16" s="345">
        <v>75.314424999999986</v>
      </c>
      <c r="N16" s="343">
        <v>60.834539999999997</v>
      </c>
      <c r="O16" s="343">
        <v>39.187120000000007</v>
      </c>
      <c r="P16" s="343">
        <v>0</v>
      </c>
      <c r="Q16" s="343">
        <v>66.456559999999996</v>
      </c>
      <c r="R16" s="343">
        <v>3.5350000000000001</v>
      </c>
      <c r="S16" s="343">
        <v>21.746079999999999</v>
      </c>
      <c r="T16" s="343">
        <v>32.705040000000004</v>
      </c>
      <c r="U16" s="343">
        <v>36.687759999999997</v>
      </c>
      <c r="V16" s="343">
        <v>29.1934392</v>
      </c>
      <c r="W16" s="343">
        <v>59.544000799999992</v>
      </c>
      <c r="X16" s="343">
        <v>29.800296000000003</v>
      </c>
      <c r="Y16" s="345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1">
        <v>0</v>
      </c>
      <c r="AO16" s="21">
        <v>24.64</v>
      </c>
      <c r="AP16" s="21">
        <v>5.36</v>
      </c>
      <c r="AQ16" s="21">
        <v>0</v>
      </c>
      <c r="AR16" s="21">
        <v>274.32</v>
      </c>
      <c r="AS16" s="21">
        <v>0</v>
      </c>
      <c r="AT16" s="21">
        <v>0</v>
      </c>
      <c r="AU16" s="295" t="str">
        <f t="shared" si="2"/>
        <v>-</v>
      </c>
    </row>
    <row r="17" spans="1:48" x14ac:dyDescent="0.25">
      <c r="A17" s="344" t="s">
        <v>66</v>
      </c>
      <c r="B17" s="342">
        <v>0</v>
      </c>
      <c r="C17" s="342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6">
        <v>0</v>
      </c>
      <c r="N17" s="342">
        <v>56.080500000000001</v>
      </c>
      <c r="O17" s="342">
        <v>61.153040000000004</v>
      </c>
      <c r="P17" s="342">
        <v>86.095839999999995</v>
      </c>
      <c r="Q17" s="342">
        <v>32.115760000000002</v>
      </c>
      <c r="R17" s="342">
        <v>0</v>
      </c>
      <c r="S17" s="342">
        <v>0</v>
      </c>
      <c r="T17" s="342">
        <v>0</v>
      </c>
      <c r="U17" s="342">
        <v>0</v>
      </c>
      <c r="V17" s="342">
        <v>49.326800000000006</v>
      </c>
      <c r="W17" s="342">
        <v>115.27536000000001</v>
      </c>
      <c r="X17" s="342">
        <v>119.20728</v>
      </c>
      <c r="Y17" s="346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95" t="str">
        <f t="shared" si="2"/>
        <v>-</v>
      </c>
    </row>
    <row r="18" spans="1:48" x14ac:dyDescent="0.25">
      <c r="A18" s="344" t="s">
        <v>67</v>
      </c>
      <c r="B18" s="343">
        <v>40.729500000000002</v>
      </c>
      <c r="C18" s="343">
        <v>160.72938000000002</v>
      </c>
      <c r="D18" s="343">
        <v>108.34199999999998</v>
      </c>
      <c r="E18" s="343">
        <v>21.783000000000001</v>
      </c>
      <c r="F18" s="343">
        <v>25.6755</v>
      </c>
      <c r="G18" s="343">
        <v>0</v>
      </c>
      <c r="H18" s="343">
        <v>0</v>
      </c>
      <c r="I18" s="343">
        <v>0</v>
      </c>
      <c r="J18" s="343">
        <v>0</v>
      </c>
      <c r="K18" s="343">
        <v>39.229999999999997</v>
      </c>
      <c r="L18" s="343">
        <v>9.73</v>
      </c>
      <c r="M18" s="345">
        <v>16.295999999999999</v>
      </c>
      <c r="N18" s="343">
        <v>52.334249999999997</v>
      </c>
      <c r="O18" s="343">
        <v>192.17845</v>
      </c>
      <c r="P18" s="343">
        <v>39.886220000000002</v>
      </c>
      <c r="Q18" s="343">
        <v>0</v>
      </c>
      <c r="R18" s="343">
        <v>0</v>
      </c>
      <c r="S18" s="343">
        <v>0</v>
      </c>
      <c r="T18" s="343">
        <v>2.54</v>
      </c>
      <c r="U18" s="343">
        <v>12.269920000000001</v>
      </c>
      <c r="V18" s="343">
        <v>5.0463800000000001</v>
      </c>
      <c r="W18" s="343">
        <v>0.80264000000000002</v>
      </c>
      <c r="X18" s="343">
        <v>15.86992</v>
      </c>
      <c r="Y18" s="345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1">
        <v>27.36</v>
      </c>
      <c r="AO18" s="21">
        <v>23.88</v>
      </c>
      <c r="AP18" s="21">
        <v>18.11</v>
      </c>
      <c r="AQ18" s="21">
        <v>7.76</v>
      </c>
      <c r="AR18" s="21">
        <v>9.91</v>
      </c>
      <c r="AS18" s="21">
        <v>6.45</v>
      </c>
      <c r="AT18" s="21">
        <v>0</v>
      </c>
      <c r="AU18" s="295">
        <f t="shared" si="2"/>
        <v>-1</v>
      </c>
    </row>
    <row r="19" spans="1:48" x14ac:dyDescent="0.25">
      <c r="A19" s="344" t="s">
        <v>68</v>
      </c>
      <c r="B19" s="343">
        <v>108.57209999999999</v>
      </c>
      <c r="C19" s="343">
        <v>436.33258499999988</v>
      </c>
      <c r="D19" s="343">
        <v>221.48824999999999</v>
      </c>
      <c r="E19" s="343">
        <v>78.813000000000002</v>
      </c>
      <c r="F19" s="343">
        <v>160.99439999999998</v>
      </c>
      <c r="G19" s="343">
        <v>337.02644000000004</v>
      </c>
      <c r="H19" s="343">
        <v>82.084649999999996</v>
      </c>
      <c r="I19" s="343">
        <v>42.320999999999991</v>
      </c>
      <c r="J19" s="343">
        <v>4.8000000000000001E-2</v>
      </c>
      <c r="K19" s="343">
        <v>134.62299999999999</v>
      </c>
      <c r="L19" s="343">
        <v>278.77049999999997</v>
      </c>
      <c r="M19" s="345">
        <v>164.8485</v>
      </c>
      <c r="N19" s="343">
        <v>273.40950000000004</v>
      </c>
      <c r="O19" s="343">
        <v>517.6365199999999</v>
      </c>
      <c r="P19" s="343">
        <v>173.53456000000003</v>
      </c>
      <c r="Q19" s="343">
        <v>106.63935999999998</v>
      </c>
      <c r="R19" s="343">
        <v>36.443919999999999</v>
      </c>
      <c r="S19" s="343">
        <v>30.276800000000001</v>
      </c>
      <c r="T19" s="343">
        <v>339.44848000000002</v>
      </c>
      <c r="U19" s="343">
        <v>248.13815999999994</v>
      </c>
      <c r="V19" s="343">
        <v>328.06695999999999</v>
      </c>
      <c r="W19" s="343">
        <v>655.92003999999997</v>
      </c>
      <c r="X19" s="343">
        <v>235.36156</v>
      </c>
      <c r="Y19" s="345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1">
        <v>499.19</v>
      </c>
      <c r="AO19" s="21">
        <v>492.52</v>
      </c>
      <c r="AP19" s="21">
        <v>305.63</v>
      </c>
      <c r="AQ19" s="21">
        <v>188.5</v>
      </c>
      <c r="AR19" s="21">
        <v>11.78</v>
      </c>
      <c r="AS19" s="21">
        <v>100.94</v>
      </c>
      <c r="AT19" s="21">
        <v>166.01</v>
      </c>
      <c r="AU19" s="295">
        <f t="shared" si="2"/>
        <v>39.589242053789732</v>
      </c>
    </row>
    <row r="20" spans="1:48" x14ac:dyDescent="0.25">
      <c r="A20" s="344" t="s">
        <v>69</v>
      </c>
      <c r="B20" s="343">
        <v>35.663405000000004</v>
      </c>
      <c r="C20" s="343">
        <v>0</v>
      </c>
      <c r="D20" s="343">
        <v>303.67509999999999</v>
      </c>
      <c r="E20" s="343">
        <v>273.66209999999995</v>
      </c>
      <c r="F20" s="343">
        <v>213.11409999999998</v>
      </c>
      <c r="G20" s="343">
        <v>49.706999999999994</v>
      </c>
      <c r="H20" s="343">
        <v>98.054240000000007</v>
      </c>
      <c r="I20" s="343">
        <v>181.78649999999996</v>
      </c>
      <c r="J20" s="343">
        <v>183.26584</v>
      </c>
      <c r="K20" s="343">
        <v>386.04749999999996</v>
      </c>
      <c r="L20" s="343">
        <v>211.12350000000001</v>
      </c>
      <c r="M20" s="345">
        <v>335.33588000000003</v>
      </c>
      <c r="N20" s="343">
        <v>381.11152600000003</v>
      </c>
      <c r="O20" s="343">
        <v>512.67429599999991</v>
      </c>
      <c r="P20" s="343">
        <v>425.53044799999998</v>
      </c>
      <c r="Q20" s="343">
        <v>378.32728000000003</v>
      </c>
      <c r="R20" s="343">
        <v>561.98402800000008</v>
      </c>
      <c r="S20" s="343">
        <v>425.38114399999995</v>
      </c>
      <c r="T20" s="343">
        <v>370.7105622666669</v>
      </c>
      <c r="U20" s="343">
        <v>405.089384</v>
      </c>
      <c r="V20" s="343">
        <v>481.62876799999998</v>
      </c>
      <c r="W20" s="343">
        <v>500.68714399999999</v>
      </c>
      <c r="X20" s="343">
        <v>224.07930399999998</v>
      </c>
      <c r="Y20" s="345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1">
        <v>26.45</v>
      </c>
      <c r="AO20" s="21">
        <v>52.78</v>
      </c>
      <c r="AP20" s="21">
        <v>60.22</v>
      </c>
      <c r="AQ20" s="21">
        <v>69.430000000000007</v>
      </c>
      <c r="AR20" s="21">
        <v>85.68</v>
      </c>
      <c r="AS20" s="21">
        <v>106.07</v>
      </c>
      <c r="AT20" s="21">
        <v>46.88</v>
      </c>
      <c r="AU20" s="295">
        <f t="shared" si="2"/>
        <v>-0.8044711378044711</v>
      </c>
    </row>
    <row r="21" spans="1:48" x14ac:dyDescent="0.25">
      <c r="A21" s="344" t="s">
        <v>71</v>
      </c>
      <c r="B21" s="343">
        <v>16.5</v>
      </c>
      <c r="C21" s="343">
        <v>10.065000000000001</v>
      </c>
      <c r="D21" s="343">
        <v>0</v>
      </c>
      <c r="E21" s="343">
        <v>0</v>
      </c>
      <c r="F21" s="343">
        <v>0</v>
      </c>
      <c r="G21" s="343">
        <v>0</v>
      </c>
      <c r="H21" s="343">
        <v>15.378</v>
      </c>
      <c r="I21" s="343">
        <v>8.2720000000000002</v>
      </c>
      <c r="J21" s="343">
        <v>3.641</v>
      </c>
      <c r="K21" s="343">
        <v>0</v>
      </c>
      <c r="L21" s="343">
        <v>0</v>
      </c>
      <c r="M21" s="345">
        <v>0</v>
      </c>
      <c r="N21" s="343">
        <v>0</v>
      </c>
      <c r="O21" s="343">
        <v>0</v>
      </c>
      <c r="P21" s="343">
        <v>0</v>
      </c>
      <c r="Q21" s="343">
        <v>0</v>
      </c>
      <c r="R21" s="343">
        <v>0</v>
      </c>
      <c r="S21" s="343">
        <v>0</v>
      </c>
      <c r="T21" s="343">
        <v>0</v>
      </c>
      <c r="U21" s="343">
        <v>0</v>
      </c>
      <c r="V21" s="343">
        <v>0</v>
      </c>
      <c r="W21" s="343">
        <v>0</v>
      </c>
      <c r="X21" s="343">
        <v>0</v>
      </c>
      <c r="Y21" s="345">
        <v>0</v>
      </c>
      <c r="Z21" s="341">
        <v>3.18</v>
      </c>
      <c r="AA21" s="342">
        <v>15.43</v>
      </c>
      <c r="AB21" s="342">
        <v>8.82</v>
      </c>
      <c r="AC21" s="342">
        <v>0</v>
      </c>
      <c r="AD21" s="342">
        <v>0</v>
      </c>
      <c r="AE21" s="342">
        <v>0</v>
      </c>
      <c r="AF21" s="342">
        <v>0</v>
      </c>
      <c r="AG21" s="342">
        <v>1.44</v>
      </c>
      <c r="AH21" s="342">
        <v>12.11</v>
      </c>
      <c r="AI21" s="342">
        <v>1.63</v>
      </c>
      <c r="AJ21" s="342">
        <v>0</v>
      </c>
      <c r="AK21" s="342">
        <v>0</v>
      </c>
      <c r="AL21" s="341">
        <v>6.76</v>
      </c>
      <c r="AM21" s="342">
        <v>18.399999999999999</v>
      </c>
      <c r="AN21" s="342">
        <v>7.71</v>
      </c>
      <c r="AO21" s="342">
        <v>0</v>
      </c>
      <c r="AP21" s="21">
        <v>0</v>
      </c>
      <c r="AQ21" s="21">
        <v>0</v>
      </c>
      <c r="AR21" s="21">
        <v>8.6999999999999993</v>
      </c>
      <c r="AS21" s="21">
        <v>12.59</v>
      </c>
      <c r="AT21" s="21">
        <v>10.14</v>
      </c>
      <c r="AU21" s="295">
        <f t="shared" si="2"/>
        <v>-0.16267547481420308</v>
      </c>
      <c r="AV21" s="16"/>
    </row>
    <row r="22" spans="1:48" s="276" customFormat="1" x14ac:dyDescent="0.25">
      <c r="A22" s="347" t="s">
        <v>72</v>
      </c>
      <c r="B22" s="348">
        <v>433.90300000000116</v>
      </c>
      <c r="C22" s="348">
        <v>365.89728499999728</v>
      </c>
      <c r="D22" s="348">
        <v>708.43449999999939</v>
      </c>
      <c r="E22" s="348">
        <v>355.50500000000011</v>
      </c>
      <c r="F22" s="348">
        <v>325.22982999999931</v>
      </c>
      <c r="G22" s="348">
        <v>603.90000000000055</v>
      </c>
      <c r="H22" s="348">
        <v>373.36659999999938</v>
      </c>
      <c r="I22" s="348">
        <v>279.00900000000092</v>
      </c>
      <c r="J22" s="348">
        <v>48.118500000000495</v>
      </c>
      <c r="K22" s="348">
        <v>246.70100000000093</v>
      </c>
      <c r="L22" s="348">
        <v>412.02855000000091</v>
      </c>
      <c r="M22" s="349">
        <v>329.66334000000097</v>
      </c>
      <c r="N22" s="348">
        <v>83.912959999999998</v>
      </c>
      <c r="O22" s="348">
        <v>94.199479999999994</v>
      </c>
      <c r="P22" s="348">
        <v>24.554919999999999</v>
      </c>
      <c r="Q22" s="348">
        <v>0</v>
      </c>
      <c r="R22" s="348">
        <v>0</v>
      </c>
      <c r="S22" s="348">
        <v>112.4712</v>
      </c>
      <c r="T22" s="348">
        <v>23.520399999999999</v>
      </c>
      <c r="U22" s="348">
        <v>4.1046399999999998</v>
      </c>
      <c r="V22" s="348">
        <v>88.108199999999997</v>
      </c>
      <c r="W22" s="348">
        <v>96.347279999999998</v>
      </c>
      <c r="X22" s="348">
        <v>52.425599999999996</v>
      </c>
      <c r="Y22" s="349">
        <v>25.206959999999999</v>
      </c>
      <c r="Z22" s="350">
        <v>0</v>
      </c>
      <c r="AA22" s="351">
        <v>0</v>
      </c>
      <c r="AB22" s="351">
        <v>0</v>
      </c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0">
        <v>0</v>
      </c>
      <c r="AM22" s="351">
        <v>0</v>
      </c>
      <c r="AN22" s="351">
        <v>0</v>
      </c>
      <c r="AO22" s="351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513" t="str">
        <f t="shared" si="2"/>
        <v>-</v>
      </c>
      <c r="AV22" s="16"/>
    </row>
    <row r="23" spans="1:48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8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8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8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8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ref="V24:W35">
    <sortCondition descending="1" ref="W24:W35"/>
  </sortState>
  <mergeCells count="5">
    <mergeCell ref="A6:A7"/>
    <mergeCell ref="B6:M6"/>
    <mergeCell ref="N6:Y6"/>
    <mergeCell ref="Z6:AK6"/>
    <mergeCell ref="AL6:AU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X68"/>
  <sheetViews>
    <sheetView showGridLines="0" zoomScale="85" zoomScaleNormal="85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R33" sqref="AR33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7" max="41" width="11.42578125" style="276"/>
    <col min="42" max="42" width="11.5703125" style="276"/>
    <col min="43" max="46" width="11.42578125" style="276"/>
    <col min="49" max="49" width="14" bestFit="1" customWidth="1"/>
  </cols>
  <sheetData>
    <row r="1" spans="1:50" x14ac:dyDescent="0.25">
      <c r="A1" s="22" t="s">
        <v>191</v>
      </c>
    </row>
    <row r="2" spans="1:50" x14ac:dyDescent="0.25">
      <c r="A2" s="22"/>
    </row>
    <row r="3" spans="1:50" ht="15" customHeight="1" x14ac:dyDescent="0.25">
      <c r="A3" s="11" t="s">
        <v>110</v>
      </c>
    </row>
    <row r="4" spans="1:50" x14ac:dyDescent="0.25">
      <c r="A4" s="36" t="s">
        <v>242</v>
      </c>
    </row>
    <row r="5" spans="1:50" x14ac:dyDescent="0.25">
      <c r="A5" s="36" t="s">
        <v>203</v>
      </c>
    </row>
    <row r="6" spans="1:50" x14ac:dyDescent="0.25">
      <c r="A6" s="732" t="s">
        <v>26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50" ht="25.5" x14ac:dyDescent="0.25">
      <c r="A7" s="733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5" t="s">
        <v>1</v>
      </c>
      <c r="O7" s="396" t="s">
        <v>2</v>
      </c>
      <c r="P7" s="395" t="s">
        <v>3</v>
      </c>
      <c r="Q7" s="396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5" t="s">
        <v>1</v>
      </c>
      <c r="AA7" s="395" t="s">
        <v>2</v>
      </c>
      <c r="AB7" s="395" t="s">
        <v>3</v>
      </c>
      <c r="AC7" s="395" t="s">
        <v>4</v>
      </c>
      <c r="AD7" s="395" t="s">
        <v>5</v>
      </c>
      <c r="AE7" s="267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61" t="s">
        <v>268</v>
      </c>
    </row>
    <row r="8" spans="1:50" x14ac:dyDescent="0.25">
      <c r="A8" s="339" t="s">
        <v>13</v>
      </c>
      <c r="B8" s="331">
        <f t="shared" ref="B8:M8" si="0">SUM(B9:B35)</f>
        <v>55933.373486141259</v>
      </c>
      <c r="C8" s="333">
        <f t="shared" si="0"/>
        <v>84256.360680122758</v>
      </c>
      <c r="D8" s="333">
        <f t="shared" si="0"/>
        <v>60902.738013565322</v>
      </c>
      <c r="E8" s="333">
        <f t="shared" si="0"/>
        <v>31527.503081168939</v>
      </c>
      <c r="F8" s="333">
        <f t="shared" si="0"/>
        <v>29216.146113659059</v>
      </c>
      <c r="G8" s="333">
        <f t="shared" si="0"/>
        <v>44197.793691586638</v>
      </c>
      <c r="H8" s="333">
        <f t="shared" si="0"/>
        <v>42180.672540598622</v>
      </c>
      <c r="I8" s="333">
        <f t="shared" si="0"/>
        <v>34976.983364130145</v>
      </c>
      <c r="J8" s="333">
        <f t="shared" si="0"/>
        <v>26685.387739149814</v>
      </c>
      <c r="K8" s="333">
        <f t="shared" si="0"/>
        <v>33438.883090353731</v>
      </c>
      <c r="L8" s="333">
        <f t="shared" si="0"/>
        <v>22537.390789000008</v>
      </c>
      <c r="M8" s="334">
        <f t="shared" si="0"/>
        <v>19642.263139000006</v>
      </c>
      <c r="N8" s="331">
        <v>36326.186937031685</v>
      </c>
      <c r="O8" s="333">
        <v>59813.337209742247</v>
      </c>
      <c r="P8" s="333">
        <v>15993.360526095417</v>
      </c>
      <c r="Q8" s="333">
        <v>5267.4734749771987</v>
      </c>
      <c r="R8" s="333">
        <v>7831.554381208869</v>
      </c>
      <c r="S8" s="333">
        <v>30255.985360727173</v>
      </c>
      <c r="T8" s="333">
        <v>57983.114896019892</v>
      </c>
      <c r="U8" s="333">
        <v>47976.935951636362</v>
      </c>
      <c r="V8" s="333">
        <v>69413.631151505964</v>
      </c>
      <c r="W8" s="333">
        <v>57299.448536491698</v>
      </c>
      <c r="X8" s="333">
        <v>29185.528213454552</v>
      </c>
      <c r="Y8" s="334">
        <v>36143.857209112233</v>
      </c>
      <c r="Z8" s="510">
        <f t="shared" ref="Z8:AQ8" si="1">SUM(Z9:Z35)</f>
        <v>35751.47</v>
      </c>
      <c r="AA8" s="511">
        <f t="shared" si="1"/>
        <v>91120.61</v>
      </c>
      <c r="AB8" s="511">
        <f t="shared" si="1"/>
        <v>53871.88</v>
      </c>
      <c r="AC8" s="511">
        <f t="shared" si="1"/>
        <v>34901.760000000009</v>
      </c>
      <c r="AD8" s="511">
        <f t="shared" si="1"/>
        <v>45346.909999999989</v>
      </c>
      <c r="AE8" s="511">
        <f t="shared" si="1"/>
        <v>49690.81</v>
      </c>
      <c r="AF8" s="511">
        <f t="shared" si="1"/>
        <v>41152.129999999997</v>
      </c>
      <c r="AG8" s="511">
        <f t="shared" si="1"/>
        <v>36791.9</v>
      </c>
      <c r="AH8" s="511">
        <f t="shared" si="1"/>
        <v>21121.220000000005</v>
      </c>
      <c r="AI8" s="511">
        <f t="shared" si="1"/>
        <v>22657.220000000005</v>
      </c>
      <c r="AJ8" s="511">
        <f t="shared" si="1"/>
        <v>24437.09</v>
      </c>
      <c r="AK8" s="511">
        <f t="shared" si="1"/>
        <v>29721.609999999997</v>
      </c>
      <c r="AL8" s="510">
        <f t="shared" si="1"/>
        <v>84275.04</v>
      </c>
      <c r="AM8" s="511">
        <f t="shared" si="1"/>
        <v>30468.09</v>
      </c>
      <c r="AN8" s="511">
        <f t="shared" si="1"/>
        <v>28423.160000000003</v>
      </c>
      <c r="AO8" s="511">
        <f t="shared" si="1"/>
        <v>35171.99</v>
      </c>
      <c r="AP8" s="511">
        <f t="shared" si="1"/>
        <v>28830.339999999989</v>
      </c>
      <c r="AQ8" s="511">
        <f t="shared" si="1"/>
        <v>35732.14</v>
      </c>
      <c r="AR8" s="511">
        <f>SUM(AR9:AR35)</f>
        <v>24826.089999999997</v>
      </c>
      <c r="AS8" s="511">
        <f>SUM(AS9:AS35)</f>
        <v>22334.269999999997</v>
      </c>
      <c r="AT8" s="511">
        <f>SUM(AT9:AT35)</f>
        <v>28264.020000000008</v>
      </c>
      <c r="AU8" s="631">
        <f t="shared" ref="AU8:AU35" si="2">+IFERROR(AT8/AH8-1,"-")</f>
        <v>0.33818122248620108</v>
      </c>
    </row>
    <row r="9" spans="1:50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21">
        <v>1885.57</v>
      </c>
      <c r="AN9" s="21">
        <v>2024.21</v>
      </c>
      <c r="AO9" s="21">
        <v>1765.58</v>
      </c>
      <c r="AP9" s="21">
        <v>1849.3</v>
      </c>
      <c r="AQ9" s="21">
        <v>1883.01</v>
      </c>
      <c r="AR9" s="21">
        <v>1579.29</v>
      </c>
      <c r="AS9" s="21">
        <v>1155.3599999999999</v>
      </c>
      <c r="AT9" s="21">
        <v>1467.37</v>
      </c>
      <c r="AU9" s="295">
        <f t="shared" si="2"/>
        <v>-8.5739767306731718E-3</v>
      </c>
    </row>
    <row r="10" spans="1:50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21">
        <v>531.52</v>
      </c>
      <c r="AN10" s="21">
        <v>662.65</v>
      </c>
      <c r="AO10" s="21">
        <v>935.19</v>
      </c>
      <c r="AP10" s="21">
        <v>960.73</v>
      </c>
      <c r="AQ10" s="21">
        <v>1031.3800000000001</v>
      </c>
      <c r="AR10" s="21">
        <v>486.81</v>
      </c>
      <c r="AS10" s="21">
        <v>44.61</v>
      </c>
      <c r="AT10" s="21">
        <v>356.74</v>
      </c>
      <c r="AU10" s="295">
        <f t="shared" si="2"/>
        <v>0.38496777700132001</v>
      </c>
      <c r="AW10" s="274"/>
    </row>
    <row r="11" spans="1:50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26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21">
        <v>140.97</v>
      </c>
      <c r="AN11" s="21">
        <v>32</v>
      </c>
      <c r="AO11" s="21">
        <v>147.54</v>
      </c>
      <c r="AP11" s="21">
        <v>65.900000000000006</v>
      </c>
      <c r="AQ11" s="21">
        <v>93.75</v>
      </c>
      <c r="AR11" s="21">
        <v>31.75</v>
      </c>
      <c r="AS11" s="21">
        <v>63.5</v>
      </c>
      <c r="AT11" s="21">
        <v>56.82</v>
      </c>
      <c r="AU11" s="295">
        <f t="shared" si="2"/>
        <v>-0.48208914410719161</v>
      </c>
      <c r="AW11" s="274"/>
    </row>
    <row r="12" spans="1:50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21">
        <v>13765.32</v>
      </c>
      <c r="AN12" s="21">
        <v>14144.55</v>
      </c>
      <c r="AO12" s="21">
        <v>20930.900000000001</v>
      </c>
      <c r="AP12" s="21">
        <v>15326.69</v>
      </c>
      <c r="AQ12" s="21">
        <v>15177.07</v>
      </c>
      <c r="AR12" s="21">
        <v>14845.47</v>
      </c>
      <c r="AS12" s="21">
        <v>11046.68</v>
      </c>
      <c r="AT12" s="21">
        <v>15362.88</v>
      </c>
      <c r="AU12" s="295">
        <f t="shared" si="2"/>
        <v>0.24403848022543961</v>
      </c>
      <c r="AW12" s="274"/>
    </row>
    <row r="13" spans="1:50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21">
        <v>1.82</v>
      </c>
      <c r="AN13" s="21">
        <v>0</v>
      </c>
      <c r="AO13" s="21">
        <v>36</v>
      </c>
      <c r="AP13" s="21">
        <v>0</v>
      </c>
      <c r="AQ13" s="21">
        <v>0</v>
      </c>
      <c r="AR13" s="21">
        <v>0</v>
      </c>
      <c r="AS13" s="21">
        <v>17.63</v>
      </c>
      <c r="AT13" s="21">
        <v>34.9</v>
      </c>
      <c r="AU13" s="295" t="str">
        <f t="shared" si="2"/>
        <v>-</v>
      </c>
    </row>
    <row r="14" spans="1:50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21">
        <v>2237.7199999999998</v>
      </c>
      <c r="AN14" s="21">
        <v>1160.49</v>
      </c>
      <c r="AO14" s="21">
        <v>3134.5</v>
      </c>
      <c r="AP14" s="21">
        <v>3115.06</v>
      </c>
      <c r="AQ14" s="21">
        <v>2412.21</v>
      </c>
      <c r="AR14" s="21">
        <v>1672</v>
      </c>
      <c r="AS14" s="21">
        <v>710.59</v>
      </c>
      <c r="AT14" s="21">
        <v>1927.39</v>
      </c>
      <c r="AU14" s="295">
        <f t="shared" si="2"/>
        <v>2.5554797173901012</v>
      </c>
    </row>
    <row r="15" spans="1:50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21">
        <v>1040.79</v>
      </c>
      <c r="AN15" s="21">
        <v>1090.32</v>
      </c>
      <c r="AO15" s="21">
        <v>571.77</v>
      </c>
      <c r="AP15" s="21">
        <v>770.98</v>
      </c>
      <c r="AQ15" s="21">
        <v>182.22</v>
      </c>
      <c r="AR15" s="21">
        <v>254.71</v>
      </c>
      <c r="AS15" s="21">
        <v>160.41</v>
      </c>
      <c r="AT15" s="21">
        <v>37.090000000000003</v>
      </c>
      <c r="AU15" s="295">
        <f t="shared" si="2"/>
        <v>-0.32428493350337029</v>
      </c>
    </row>
    <row r="16" spans="1:50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21">
        <v>1052.47</v>
      </c>
      <c r="AN16" s="21">
        <v>1061.8399999999999</v>
      </c>
      <c r="AO16" s="21">
        <v>1316.14</v>
      </c>
      <c r="AP16" s="21">
        <v>1310.94</v>
      </c>
      <c r="AQ16" s="21">
        <v>1689.99</v>
      </c>
      <c r="AR16" s="21">
        <v>1002.76</v>
      </c>
      <c r="AS16" s="21">
        <v>844.06</v>
      </c>
      <c r="AT16" s="21">
        <v>1429.84</v>
      </c>
      <c r="AU16" s="295">
        <f t="shared" si="2"/>
        <v>0.34858759726479605</v>
      </c>
      <c r="AV16"/>
      <c r="AW16"/>
      <c r="AX16"/>
    </row>
    <row r="17" spans="1:50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21">
        <v>186.37</v>
      </c>
      <c r="AN17" s="21">
        <v>13.11</v>
      </c>
      <c r="AO17" s="21">
        <v>175.85</v>
      </c>
      <c r="AP17" s="21">
        <v>56.46</v>
      </c>
      <c r="AQ17" s="21">
        <v>10.44</v>
      </c>
      <c r="AR17" s="21">
        <v>0</v>
      </c>
      <c r="AS17" s="21">
        <v>114.04</v>
      </c>
      <c r="AT17" s="21">
        <v>123.2</v>
      </c>
      <c r="AU17" s="295">
        <f t="shared" si="2"/>
        <v>3.5128205128205128</v>
      </c>
      <c r="AV17"/>
      <c r="AW17"/>
      <c r="AX17"/>
    </row>
    <row r="18" spans="1:50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21">
        <v>712.97</v>
      </c>
      <c r="AO18" s="21">
        <v>1046.92</v>
      </c>
      <c r="AP18" s="21">
        <v>653.07000000000005</v>
      </c>
      <c r="AQ18" s="21">
        <v>853.07</v>
      </c>
      <c r="AR18" s="21">
        <v>263.58999999999997</v>
      </c>
      <c r="AS18" s="21">
        <v>1154</v>
      </c>
      <c r="AT18" s="21">
        <v>313.16000000000003</v>
      </c>
      <c r="AU18" s="295">
        <f t="shared" si="2"/>
        <v>-0.597387570389036</v>
      </c>
    </row>
    <row r="19" spans="1:50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21">
        <v>326.22000000000003</v>
      </c>
      <c r="AN19" s="21">
        <v>19.73</v>
      </c>
      <c r="AO19" s="21">
        <v>56.21</v>
      </c>
      <c r="AP19" s="21">
        <v>136.05000000000001</v>
      </c>
      <c r="AQ19" s="21">
        <v>388.01</v>
      </c>
      <c r="AR19" s="21">
        <v>360.34</v>
      </c>
      <c r="AS19" s="21">
        <v>396.76</v>
      </c>
      <c r="AT19" s="21">
        <v>378.86</v>
      </c>
      <c r="AU19" s="295">
        <f t="shared" si="2"/>
        <v>0.30036039128196323</v>
      </c>
    </row>
    <row r="20" spans="1:50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21">
        <v>439.01</v>
      </c>
      <c r="AN20" s="21">
        <v>76.02</v>
      </c>
      <c r="AO20" s="21">
        <v>236.08</v>
      </c>
      <c r="AP20" s="21">
        <v>220.66</v>
      </c>
      <c r="AQ20" s="21">
        <v>238.3</v>
      </c>
      <c r="AR20" s="21">
        <v>177.57</v>
      </c>
      <c r="AS20" s="21">
        <v>113.89</v>
      </c>
      <c r="AT20" s="21">
        <v>77.790000000000006</v>
      </c>
      <c r="AU20" s="295">
        <f t="shared" si="2"/>
        <v>-0.1442244224422442</v>
      </c>
    </row>
    <row r="21" spans="1:50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21">
        <v>0</v>
      </c>
      <c r="AN21" s="21">
        <v>0</v>
      </c>
      <c r="AO21" s="21">
        <v>0</v>
      </c>
      <c r="AP21" s="21">
        <v>0</v>
      </c>
      <c r="AQ21" s="21">
        <v>54.79</v>
      </c>
      <c r="AR21" s="21">
        <v>26.35</v>
      </c>
      <c r="AS21" s="21">
        <v>55.26</v>
      </c>
      <c r="AT21" s="21">
        <v>168.93</v>
      </c>
      <c r="AU21" s="295">
        <f t="shared" si="2"/>
        <v>14.906779661016952</v>
      </c>
      <c r="AV21"/>
      <c r="AW21"/>
      <c r="AX21"/>
    </row>
    <row r="22" spans="1:50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26.54</v>
      </c>
      <c r="AR22" s="21">
        <v>0</v>
      </c>
      <c r="AS22" s="21">
        <v>0</v>
      </c>
      <c r="AT22" s="21">
        <v>0</v>
      </c>
      <c r="AU22" s="295" t="str">
        <f t="shared" si="2"/>
        <v>-</v>
      </c>
    </row>
    <row r="23" spans="1:50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21">
        <v>2008.52</v>
      </c>
      <c r="AO23" s="21">
        <v>1330.76</v>
      </c>
      <c r="AP23" s="21">
        <v>1312.93</v>
      </c>
      <c r="AQ23" s="21">
        <v>1995.72</v>
      </c>
      <c r="AR23" s="21">
        <v>1193.81</v>
      </c>
      <c r="AS23" s="21">
        <v>1805.32</v>
      </c>
      <c r="AT23" s="21">
        <v>2244.29</v>
      </c>
      <c r="AU23" s="295">
        <f t="shared" si="2"/>
        <v>0.89158505132916388</v>
      </c>
    </row>
    <row r="24" spans="1:50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95" t="str">
        <f t="shared" si="2"/>
        <v>-</v>
      </c>
    </row>
    <row r="25" spans="1:50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21">
        <v>1109.1099999999999</v>
      </c>
      <c r="AN25" s="21">
        <v>750.71</v>
      </c>
      <c r="AO25" s="21">
        <v>1547.4</v>
      </c>
      <c r="AP25" s="21">
        <v>743.44</v>
      </c>
      <c r="AQ25" s="21">
        <v>2933.46</v>
      </c>
      <c r="AR25" s="21">
        <v>1940.39</v>
      </c>
      <c r="AS25" s="21">
        <v>2908.12</v>
      </c>
      <c r="AT25" s="21">
        <v>2660.61</v>
      </c>
      <c r="AU25" s="295">
        <f t="shared" si="2"/>
        <v>0.11795972906196961</v>
      </c>
    </row>
    <row r="26" spans="1:50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21">
        <v>10.33</v>
      </c>
      <c r="AO26" s="21">
        <v>25.33</v>
      </c>
      <c r="AP26" s="21">
        <v>31.36</v>
      </c>
      <c r="AQ26" s="21">
        <v>40.340000000000003</v>
      </c>
      <c r="AR26" s="21">
        <v>59.61</v>
      </c>
      <c r="AS26" s="21">
        <v>50.3</v>
      </c>
      <c r="AT26" s="21">
        <v>67.22</v>
      </c>
      <c r="AU26" s="295">
        <f t="shared" si="2"/>
        <v>1.5433219825955353</v>
      </c>
    </row>
    <row r="27" spans="1:50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26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26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95" t="str">
        <f t="shared" si="2"/>
        <v>-</v>
      </c>
    </row>
    <row r="28" spans="1:50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21">
        <v>3598.87</v>
      </c>
      <c r="AO28" s="21">
        <v>829.17</v>
      </c>
      <c r="AP28" s="21">
        <v>1278.3499999999999</v>
      </c>
      <c r="AQ28" s="21">
        <v>2179.91</v>
      </c>
      <c r="AR28" s="21">
        <v>6.09</v>
      </c>
      <c r="AS28" s="21">
        <v>0</v>
      </c>
      <c r="AT28" s="21">
        <v>0</v>
      </c>
      <c r="AU28" s="295" t="str">
        <f t="shared" si="2"/>
        <v>-</v>
      </c>
    </row>
    <row r="29" spans="1:50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21">
        <v>84.09</v>
      </c>
      <c r="AO29" s="21">
        <v>64.430000000000007</v>
      </c>
      <c r="AP29" s="21">
        <v>19.23</v>
      </c>
      <c r="AQ29" s="21">
        <v>392.14</v>
      </c>
      <c r="AR29" s="21">
        <v>97.69</v>
      </c>
      <c r="AS29" s="21">
        <v>133.53</v>
      </c>
      <c r="AT29" s="21">
        <v>51.38</v>
      </c>
      <c r="AU29" s="295">
        <f t="shared" si="2"/>
        <v>-0.41158955565735222</v>
      </c>
    </row>
    <row r="30" spans="1:50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26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26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21">
        <v>55.43</v>
      </c>
      <c r="AO30" s="21">
        <v>74.849999999999994</v>
      </c>
      <c r="AP30" s="21">
        <v>16.600000000000001</v>
      </c>
      <c r="AQ30" s="21">
        <v>177.52</v>
      </c>
      <c r="AR30" s="21">
        <v>0</v>
      </c>
      <c r="AS30" s="21">
        <v>17.39</v>
      </c>
      <c r="AT30" s="21">
        <v>6.94</v>
      </c>
      <c r="AU30" s="295">
        <f t="shared" si="2"/>
        <v>0.51528384279475992</v>
      </c>
    </row>
    <row r="31" spans="1:50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21">
        <v>163.69999999999999</v>
      </c>
      <c r="AO31" s="21">
        <v>133.80000000000001</v>
      </c>
      <c r="AP31" s="21">
        <v>155.13999999999999</v>
      </c>
      <c r="AQ31" s="21">
        <v>330.4</v>
      </c>
      <c r="AR31" s="21">
        <v>68.16</v>
      </c>
      <c r="AS31" s="21">
        <v>176.29</v>
      </c>
      <c r="AT31" s="21">
        <v>125</v>
      </c>
      <c r="AU31" s="295">
        <f t="shared" si="2"/>
        <v>-0.14383561643835618</v>
      </c>
    </row>
    <row r="32" spans="1:50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21">
        <v>0</v>
      </c>
      <c r="AO32" s="21">
        <v>45.9</v>
      </c>
      <c r="AP32" s="21">
        <v>0.84</v>
      </c>
      <c r="AQ32" s="21">
        <v>589.62</v>
      </c>
      <c r="AR32" s="21">
        <v>122.61</v>
      </c>
      <c r="AS32" s="21">
        <v>190.41</v>
      </c>
      <c r="AT32" s="21">
        <v>251.66</v>
      </c>
      <c r="AU32" s="295" t="str">
        <f t="shared" si="2"/>
        <v>-</v>
      </c>
    </row>
    <row r="33" spans="1:48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168">
        <v>70.790000000000006</v>
      </c>
      <c r="AO33" s="168">
        <v>43.25</v>
      </c>
      <c r="AP33" s="168">
        <v>323.27</v>
      </c>
      <c r="AQ33" s="168">
        <v>737.38</v>
      </c>
      <c r="AR33" s="168">
        <v>5.88</v>
      </c>
      <c r="AS33" s="168">
        <v>9.23</v>
      </c>
      <c r="AT33" s="168">
        <v>0.65</v>
      </c>
      <c r="AU33" s="295">
        <f t="shared" si="2"/>
        <v>-0.97497112052368118</v>
      </c>
    </row>
    <row r="34" spans="1:48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168">
        <v>823.72</v>
      </c>
      <c r="AN34" s="168">
        <v>589.19000000000005</v>
      </c>
      <c r="AO34" s="168">
        <v>422.52</v>
      </c>
      <c r="AP34" s="168">
        <v>385.92</v>
      </c>
      <c r="AQ34" s="168">
        <v>1272.9100000000001</v>
      </c>
      <c r="AR34" s="168">
        <v>126.03</v>
      </c>
      <c r="AS34" s="168">
        <v>122.79</v>
      </c>
      <c r="AT34" s="168">
        <v>177.49</v>
      </c>
      <c r="AU34" s="295">
        <f t="shared" si="2"/>
        <v>-0.16596964428363326</v>
      </c>
      <c r="AV34" s="16"/>
    </row>
    <row r="35" spans="1:48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0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0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263">
        <v>56.85</v>
      </c>
      <c r="AN35" s="263">
        <v>93.64</v>
      </c>
      <c r="AO35" s="263">
        <v>301.89999999999998</v>
      </c>
      <c r="AP35" s="263">
        <v>97.42</v>
      </c>
      <c r="AQ35" s="263">
        <v>1041.96</v>
      </c>
      <c r="AR35" s="263">
        <v>505.18</v>
      </c>
      <c r="AS35" s="263">
        <v>1044.1000000000001</v>
      </c>
      <c r="AT35" s="263">
        <v>943.81000000000006</v>
      </c>
      <c r="AU35" s="513" t="str">
        <f t="shared" si="2"/>
        <v>-</v>
      </c>
    </row>
    <row r="36" spans="1:48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21"/>
      <c r="AQ36" s="21"/>
      <c r="AR36" s="658"/>
      <c r="AS36" s="658"/>
      <c r="AT36" s="658"/>
    </row>
    <row r="37" spans="1:48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610"/>
      <c r="AP37" s="21"/>
      <c r="AQ37" s="21"/>
      <c r="AR37" s="21"/>
      <c r="AS37" s="21"/>
      <c r="AT37" s="21"/>
    </row>
    <row r="38" spans="1:48" x14ac:dyDescent="0.25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610"/>
      <c r="AQ38" s="610"/>
      <c r="AR38" s="610"/>
      <c r="AS38" s="610"/>
      <c r="AT38" s="610"/>
    </row>
    <row r="40" spans="1:48" x14ac:dyDescent="0.25">
      <c r="T40" s="276"/>
    </row>
    <row r="41" spans="1:48" x14ac:dyDescent="0.25">
      <c r="T41" s="276"/>
    </row>
    <row r="42" spans="1:48" x14ac:dyDescent="0.25">
      <c r="T42" s="276"/>
    </row>
    <row r="43" spans="1:48" x14ac:dyDescent="0.25">
      <c r="T43" s="276"/>
    </row>
    <row r="44" spans="1:48" x14ac:dyDescent="0.25">
      <c r="T44" s="276"/>
    </row>
    <row r="45" spans="1:48" x14ac:dyDescent="0.25">
      <c r="T45" s="276"/>
    </row>
    <row r="46" spans="1:48" x14ac:dyDescent="0.25">
      <c r="T46" s="276"/>
    </row>
    <row r="47" spans="1:48" x14ac:dyDescent="0.25">
      <c r="T47" s="276"/>
    </row>
    <row r="48" spans="1:48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ref="U41:V65">
    <sortCondition descending="1" ref="V41:V65"/>
  </sortState>
  <mergeCells count="5">
    <mergeCell ref="A6:A7"/>
    <mergeCell ref="B6:M6"/>
    <mergeCell ref="N6:Y6"/>
    <mergeCell ref="Z6:AK6"/>
    <mergeCell ref="AL6:AU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X33"/>
  <sheetViews>
    <sheetView showGridLines="0" zoomScale="120" zoomScaleNormal="12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P26" sqref="AP26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36" width="9.7109375" style="276" customWidth="1"/>
    <col min="37" max="46" width="9.7109375" style="670" customWidth="1"/>
    <col min="47" max="47" width="11.7109375" style="670" bestFit="1" customWidth="1"/>
  </cols>
  <sheetData>
    <row r="1" spans="1:47" x14ac:dyDescent="0.25">
      <c r="A1" s="22" t="s">
        <v>191</v>
      </c>
    </row>
    <row r="3" spans="1:47" x14ac:dyDescent="0.25">
      <c r="A3" s="11" t="s">
        <v>115</v>
      </c>
    </row>
    <row r="4" spans="1:47" ht="15" customHeight="1" x14ac:dyDescent="0.25">
      <c r="A4" s="36" t="s">
        <v>243</v>
      </c>
    </row>
    <row r="5" spans="1:47" x14ac:dyDescent="0.25">
      <c r="A5" s="36" t="s">
        <v>202</v>
      </c>
    </row>
    <row r="6" spans="1:47" ht="15" customHeight="1" x14ac:dyDescent="0.25">
      <c r="A6" s="737" t="s">
        <v>0</v>
      </c>
      <c r="B6" s="727">
        <v>2019</v>
      </c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7">
        <v>2020</v>
      </c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7">
        <v>2021</v>
      </c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  <c r="AL6" s="734">
        <v>2022</v>
      </c>
      <c r="AM6" s="735"/>
      <c r="AN6" s="735"/>
      <c r="AO6" s="735"/>
      <c r="AP6" s="735"/>
      <c r="AQ6" s="735"/>
      <c r="AR6" s="735"/>
      <c r="AS6" s="735"/>
      <c r="AT6" s="735"/>
      <c r="AU6" s="736"/>
    </row>
    <row r="7" spans="1:47" ht="29.25" customHeight="1" x14ac:dyDescent="0.25">
      <c r="A7" s="730"/>
      <c r="B7" s="517" t="s">
        <v>1</v>
      </c>
      <c r="C7" s="484" t="s">
        <v>2</v>
      </c>
      <c r="D7" s="484" t="s">
        <v>3</v>
      </c>
      <c r="E7" s="484" t="s">
        <v>4</v>
      </c>
      <c r="F7" s="486" t="s">
        <v>5</v>
      </c>
      <c r="G7" s="484" t="s">
        <v>6</v>
      </c>
      <c r="H7" s="484" t="s">
        <v>7</v>
      </c>
      <c r="I7" s="484" t="s">
        <v>8</v>
      </c>
      <c r="J7" s="484" t="s">
        <v>9</v>
      </c>
      <c r="K7" s="484" t="s">
        <v>10</v>
      </c>
      <c r="L7" s="484" t="s">
        <v>11</v>
      </c>
      <c r="M7" s="487" t="s">
        <v>12</v>
      </c>
      <c r="N7" s="517" t="s">
        <v>1</v>
      </c>
      <c r="O7" s="484" t="s">
        <v>2</v>
      </c>
      <c r="P7" s="484" t="s">
        <v>3</v>
      </c>
      <c r="Q7" s="484" t="s">
        <v>4</v>
      </c>
      <c r="R7" s="486" t="s">
        <v>5</v>
      </c>
      <c r="S7" s="484" t="s">
        <v>6</v>
      </c>
      <c r="T7" s="484" t="s">
        <v>7</v>
      </c>
      <c r="U7" s="484" t="s">
        <v>8</v>
      </c>
      <c r="V7" s="484" t="s">
        <v>9</v>
      </c>
      <c r="W7" s="484" t="s">
        <v>10</v>
      </c>
      <c r="X7" s="484" t="s">
        <v>11</v>
      </c>
      <c r="Y7" s="487" t="s">
        <v>12</v>
      </c>
      <c r="Z7" s="487" t="s">
        <v>1</v>
      </c>
      <c r="AA7" s="487" t="s">
        <v>2</v>
      </c>
      <c r="AB7" s="487" t="s">
        <v>3</v>
      </c>
      <c r="AC7" s="487" t="s">
        <v>4</v>
      </c>
      <c r="AD7" s="487" t="s">
        <v>5</v>
      </c>
      <c r="AE7" s="487" t="s">
        <v>6</v>
      </c>
      <c r="AF7" s="487" t="s">
        <v>7</v>
      </c>
      <c r="AG7" s="571" t="s">
        <v>8</v>
      </c>
      <c r="AH7" s="577" t="s">
        <v>260</v>
      </c>
      <c r="AI7" s="579" t="s">
        <v>10</v>
      </c>
      <c r="AJ7" s="584" t="s">
        <v>11</v>
      </c>
      <c r="AK7" s="663" t="s">
        <v>12</v>
      </c>
      <c r="AL7" s="663" t="s">
        <v>1</v>
      </c>
      <c r="AM7" s="663" t="s">
        <v>2</v>
      </c>
      <c r="AN7" s="663" t="s">
        <v>3</v>
      </c>
      <c r="AO7" s="663" t="s">
        <v>4</v>
      </c>
      <c r="AP7" s="663" t="s">
        <v>5</v>
      </c>
      <c r="AQ7" s="663" t="s">
        <v>6</v>
      </c>
      <c r="AR7" s="663" t="s">
        <v>7</v>
      </c>
      <c r="AS7" s="663" t="s">
        <v>8</v>
      </c>
      <c r="AT7" s="663" t="s">
        <v>260</v>
      </c>
      <c r="AU7" s="664" t="s">
        <v>268</v>
      </c>
    </row>
    <row r="8" spans="1:47" s="1" customFormat="1" ht="12.6" customHeight="1" x14ac:dyDescent="0.2">
      <c r="A8" s="67" t="s">
        <v>13</v>
      </c>
      <c r="B8" s="489">
        <f>B9+B14+B18</f>
        <v>60.987684102751196</v>
      </c>
      <c r="C8" s="490">
        <f t="shared" ref="C8:M8" si="0">C9+C14+C18</f>
        <v>57.701352848837168</v>
      </c>
      <c r="D8" s="490">
        <f t="shared" si="0"/>
        <v>62.589016762565223</v>
      </c>
      <c r="E8" s="490">
        <f t="shared" si="0"/>
        <v>66.310186678113922</v>
      </c>
      <c r="F8" s="490">
        <f t="shared" si="0"/>
        <v>66.81594514015994</v>
      </c>
      <c r="G8" s="490">
        <f t="shared" si="0"/>
        <v>62.35017749758785</v>
      </c>
      <c r="H8" s="490">
        <f t="shared" si="0"/>
        <v>65.529561015603704</v>
      </c>
      <c r="I8" s="490">
        <f t="shared" si="0"/>
        <v>57.048506276634228</v>
      </c>
      <c r="J8" s="490">
        <f t="shared" si="0"/>
        <v>51.946907031737666</v>
      </c>
      <c r="K8" s="490">
        <f t="shared" si="0"/>
        <v>66.052941307571047</v>
      </c>
      <c r="L8" s="490">
        <f t="shared" si="0"/>
        <v>63.512751589537743</v>
      </c>
      <c r="M8" s="490">
        <f t="shared" si="0"/>
        <v>64.468349882450099</v>
      </c>
      <c r="N8" s="489">
        <f>N9+N14+N18</f>
        <v>76.385435854000008</v>
      </c>
      <c r="O8" s="490">
        <f t="shared" ref="O8:Y8" si="1">O9+O14+O18</f>
        <v>87.430770800999994</v>
      </c>
      <c r="P8" s="490">
        <f t="shared" si="1"/>
        <v>65.511475426999993</v>
      </c>
      <c r="Q8" s="490">
        <f t="shared" si="1"/>
        <v>41.665338270999996</v>
      </c>
      <c r="R8" s="490">
        <f t="shared" si="1"/>
        <v>49.360560504999995</v>
      </c>
      <c r="S8" s="490">
        <f t="shared" si="1"/>
        <v>56.844410942000003</v>
      </c>
      <c r="T8" s="490">
        <f t="shared" si="1"/>
        <v>78.550050369999994</v>
      </c>
      <c r="U8" s="490">
        <f t="shared" si="1"/>
        <v>73.840233378999997</v>
      </c>
      <c r="V8" s="490">
        <f t="shared" si="1"/>
        <v>98.587987744000003</v>
      </c>
      <c r="W8" s="490">
        <f t="shared" si="1"/>
        <v>77.18522381599999</v>
      </c>
      <c r="X8" s="490">
        <f t="shared" si="1"/>
        <v>68.375155286000009</v>
      </c>
      <c r="Y8" s="490">
        <f t="shared" si="1"/>
        <v>73.00467255400001</v>
      </c>
      <c r="Z8" s="489">
        <f>+Z9+Z14+Z18</f>
        <v>72.23876321921901</v>
      </c>
      <c r="AA8" s="490">
        <f t="shared" ref="AA8:AK8" si="2">+AA9+AA14+AA18</f>
        <v>77.106516012476106</v>
      </c>
      <c r="AB8" s="490">
        <f t="shared" si="2"/>
        <v>77.820305164342528</v>
      </c>
      <c r="AC8" s="490">
        <f t="shared" si="2"/>
        <v>61.545511766825371</v>
      </c>
      <c r="AD8" s="490">
        <f t="shared" si="2"/>
        <v>64.710037625301212</v>
      </c>
      <c r="AE8" s="490">
        <f t="shared" si="2"/>
        <v>55.390576476720646</v>
      </c>
      <c r="AF8" s="490">
        <f t="shared" si="2"/>
        <v>83.150615081019168</v>
      </c>
      <c r="AG8" s="490">
        <f t="shared" si="2"/>
        <v>66.692262196813999</v>
      </c>
      <c r="AH8" s="490">
        <f t="shared" si="2"/>
        <v>65.956455972911698</v>
      </c>
      <c r="AI8" s="490">
        <f t="shared" si="2"/>
        <v>68.717429840816337</v>
      </c>
      <c r="AJ8" s="490">
        <f t="shared" si="2"/>
        <v>68.523924380041819</v>
      </c>
      <c r="AK8" s="490">
        <f t="shared" si="2"/>
        <v>69.810626502742522</v>
      </c>
      <c r="AL8" s="671">
        <f>+AL9+AL14+AL18</f>
        <v>68.50500000000001</v>
      </c>
      <c r="AM8" s="672">
        <f t="shared" ref="AM8:AN8" si="3">+AM9+AM14+AM18</f>
        <v>60.629999999999995</v>
      </c>
      <c r="AN8" s="672">
        <f t="shared" si="3"/>
        <v>66.64</v>
      </c>
      <c r="AO8" s="672">
        <f t="shared" ref="AO8:AP8" si="4">+AO9+AO14+AO18</f>
        <v>69.12</v>
      </c>
      <c r="AP8" s="672">
        <f t="shared" si="4"/>
        <v>55.5</v>
      </c>
      <c r="AQ8" s="672">
        <f t="shared" ref="AQ8" si="5">+AQ9+AQ14+AQ18</f>
        <v>60.16</v>
      </c>
      <c r="AR8" s="672">
        <f>+AR9+AR14+AR18</f>
        <v>69.58</v>
      </c>
      <c r="AS8" s="672">
        <f>+AS9+AS14+AS18</f>
        <v>73.66</v>
      </c>
      <c r="AT8" s="672">
        <f>+AT9+AT14+AT18</f>
        <v>64.339999999999989</v>
      </c>
      <c r="AU8" s="673">
        <f t="shared" ref="AU8:AU18" si="6">+IFERROR(AT8/AH8-1,"-")</f>
        <v>-2.4507926465539454E-2</v>
      </c>
    </row>
    <row r="9" spans="1:47" s="1" customFormat="1" ht="12.75" x14ac:dyDescent="0.2">
      <c r="A9" s="68" t="s">
        <v>221</v>
      </c>
      <c r="B9" s="491">
        <f>B10+B11+B12+B13</f>
        <v>56.058084102751195</v>
      </c>
      <c r="C9" s="492">
        <f t="shared" ref="C9:Y9" si="7">C10+C11+C12+C13</f>
        <v>54.948997848837166</v>
      </c>
      <c r="D9" s="492">
        <f t="shared" si="7"/>
        <v>59.059746762565226</v>
      </c>
      <c r="E9" s="492">
        <f t="shared" si="7"/>
        <v>62.010805678113925</v>
      </c>
      <c r="F9" s="492">
        <f t="shared" si="7"/>
        <v>60.438096140159942</v>
      </c>
      <c r="G9" s="492">
        <f t="shared" si="7"/>
        <v>57.19580749758785</v>
      </c>
      <c r="H9" s="492">
        <f t="shared" si="7"/>
        <v>60.815251015603707</v>
      </c>
      <c r="I9" s="492">
        <f t="shared" si="7"/>
        <v>54.18649627663423</v>
      </c>
      <c r="J9" s="492">
        <f t="shared" si="7"/>
        <v>48.598730031737666</v>
      </c>
      <c r="K9" s="492">
        <f t="shared" si="7"/>
        <v>59.361561307571044</v>
      </c>
      <c r="L9" s="492">
        <f t="shared" si="7"/>
        <v>57.709692089537747</v>
      </c>
      <c r="M9" s="492">
        <f t="shared" si="7"/>
        <v>59.021396382450099</v>
      </c>
      <c r="N9" s="491">
        <f t="shared" si="7"/>
        <v>68.26727978400001</v>
      </c>
      <c r="O9" s="492">
        <f t="shared" si="7"/>
        <v>79.639750123999988</v>
      </c>
      <c r="P9" s="492">
        <f t="shared" si="7"/>
        <v>60.776564227000001</v>
      </c>
      <c r="Q9" s="492">
        <f t="shared" si="7"/>
        <v>36.353683314999998</v>
      </c>
      <c r="R9" s="492">
        <f t="shared" si="7"/>
        <v>41.433833311000001</v>
      </c>
      <c r="S9" s="492">
        <f t="shared" si="7"/>
        <v>50.812704142000001</v>
      </c>
      <c r="T9" s="492">
        <f t="shared" si="7"/>
        <v>68.615830770000002</v>
      </c>
      <c r="U9" s="492">
        <f t="shared" si="7"/>
        <v>64.048468142999994</v>
      </c>
      <c r="V9" s="492">
        <f t="shared" si="7"/>
        <v>85.382255743999991</v>
      </c>
      <c r="W9" s="492">
        <f t="shared" si="7"/>
        <v>70.438532653999999</v>
      </c>
      <c r="X9" s="492">
        <f t="shared" si="7"/>
        <v>64.826922021000001</v>
      </c>
      <c r="Y9" s="492">
        <f t="shared" si="7"/>
        <v>61.068006354000005</v>
      </c>
      <c r="Z9" s="491">
        <f>+Z10+Z11+Z12+Z13</f>
        <v>64.597175401219005</v>
      </c>
      <c r="AA9" s="492">
        <f t="shared" ref="AA9:AK9" si="8">+AA10+AA11+AA12+AA13</f>
        <v>71.371175950476101</v>
      </c>
      <c r="AB9" s="492">
        <f t="shared" si="8"/>
        <v>66.442531340342512</v>
      </c>
      <c r="AC9" s="492">
        <f t="shared" si="8"/>
        <v>57.199277092825376</v>
      </c>
      <c r="AD9" s="492">
        <f t="shared" si="8"/>
        <v>59.338219041301215</v>
      </c>
      <c r="AE9" s="492">
        <f t="shared" si="8"/>
        <v>48.752435053720646</v>
      </c>
      <c r="AF9" s="492">
        <f t="shared" si="8"/>
        <v>62.152521493019179</v>
      </c>
      <c r="AG9" s="492">
        <f t="shared" si="8"/>
        <v>55.721145651814005</v>
      </c>
      <c r="AH9" s="492">
        <f t="shared" si="8"/>
        <v>56.419844516911709</v>
      </c>
      <c r="AI9" s="492">
        <f t="shared" si="8"/>
        <v>61.612481680816337</v>
      </c>
      <c r="AJ9" s="492">
        <f t="shared" si="8"/>
        <v>63.380847489041834</v>
      </c>
      <c r="AK9" s="674">
        <f t="shared" si="8"/>
        <v>59.305200009742521</v>
      </c>
      <c r="AL9" s="675">
        <f t="shared" ref="AL9:AM9" si="9">+AL10+AL11+AL12+AL13</f>
        <v>61.636000000000003</v>
      </c>
      <c r="AM9" s="676">
        <f t="shared" si="9"/>
        <v>52.019999999999996</v>
      </c>
      <c r="AN9" s="676">
        <f t="shared" ref="AN9:AO9" si="10">+AN10+AN11+AN12+AN13</f>
        <v>54.22</v>
      </c>
      <c r="AO9" s="676">
        <f t="shared" si="10"/>
        <v>65.25</v>
      </c>
      <c r="AP9" s="676">
        <f t="shared" ref="AP9:AQ9" si="11">+AP10+AP11+AP12+AP13</f>
        <v>52.25</v>
      </c>
      <c r="AQ9" s="676">
        <f t="shared" si="11"/>
        <v>50.589999999999996</v>
      </c>
      <c r="AR9" s="676">
        <f>+AR10+AR11+AR12+AR13</f>
        <v>56.6</v>
      </c>
      <c r="AS9" s="676">
        <f>+AS10+AS11+AS12+AS13</f>
        <v>64.89</v>
      </c>
      <c r="AT9" s="676">
        <f>+AT10+AT11+AT12+AT13</f>
        <v>56.08</v>
      </c>
      <c r="AU9" s="677">
        <f t="shared" si="6"/>
        <v>-6.0234926172092473E-3</v>
      </c>
    </row>
    <row r="10" spans="1:47" s="1" customFormat="1" ht="12.75" x14ac:dyDescent="0.2">
      <c r="A10" s="69" t="s">
        <v>15</v>
      </c>
      <c r="B10" s="494">
        <v>4.8892105199999998</v>
      </c>
      <c r="C10" s="495">
        <v>3.1568816019999972</v>
      </c>
      <c r="D10" s="495">
        <v>5.7990865050000018</v>
      </c>
      <c r="E10" s="495">
        <v>5.8602008999999997</v>
      </c>
      <c r="F10" s="495">
        <v>6.4121576449999997</v>
      </c>
      <c r="G10" s="495">
        <v>5.4875904224999994</v>
      </c>
      <c r="H10" s="495">
        <v>5.4513788999999964</v>
      </c>
      <c r="I10" s="495">
        <v>3.135477324999997</v>
      </c>
      <c r="J10" s="495">
        <v>3.44325152</v>
      </c>
      <c r="K10" s="495">
        <v>5.3031931949999986</v>
      </c>
      <c r="L10" s="495">
        <v>5.3761179809639996</v>
      </c>
      <c r="M10" s="495">
        <v>6.1176727033440006</v>
      </c>
      <c r="N10" s="494">
        <v>6.2022337539999999</v>
      </c>
      <c r="O10" s="495">
        <v>7.5929910600000001</v>
      </c>
      <c r="P10" s="495">
        <v>5.5990213679999998</v>
      </c>
      <c r="Q10" s="495">
        <v>6.2842425249999998</v>
      </c>
      <c r="R10" s="495">
        <v>7.6442505799999996</v>
      </c>
      <c r="S10" s="495">
        <v>7.327226123</v>
      </c>
      <c r="T10" s="495">
        <v>8.1564496200000001</v>
      </c>
      <c r="U10" s="495">
        <v>8.1420246000000009</v>
      </c>
      <c r="V10" s="495">
        <v>16.245329624</v>
      </c>
      <c r="W10" s="495">
        <v>8.9370349999999998</v>
      </c>
      <c r="X10" s="495">
        <v>8.0211312369999987</v>
      </c>
      <c r="Y10" s="495">
        <v>7.1653691999999998</v>
      </c>
      <c r="Z10" s="494">
        <v>6.5649392778119999</v>
      </c>
      <c r="AA10" s="495">
        <v>9.105909313719998</v>
      </c>
      <c r="AB10" s="495">
        <v>7.5564169716599991</v>
      </c>
      <c r="AC10" s="495">
        <v>6.6384273064000006</v>
      </c>
      <c r="AD10" s="495">
        <v>5.5895292413599993</v>
      </c>
      <c r="AE10" s="495">
        <v>5.0340807781600008</v>
      </c>
      <c r="AF10" s="495">
        <v>5.5507829017087991</v>
      </c>
      <c r="AG10" s="495">
        <v>8.2081142632000006</v>
      </c>
      <c r="AH10" s="495">
        <v>4.6618925259000008</v>
      </c>
      <c r="AI10" s="495">
        <v>4.9475828772400003</v>
      </c>
      <c r="AJ10" s="495">
        <v>5.1286249235517962</v>
      </c>
      <c r="AK10" s="678">
        <v>4.9699588716399994</v>
      </c>
      <c r="AL10" s="679">
        <v>6.2759999999999998</v>
      </c>
      <c r="AM10" s="680">
        <v>4.46</v>
      </c>
      <c r="AN10" s="680">
        <v>4.2300000000000004</v>
      </c>
      <c r="AO10" s="680">
        <v>5.0199999999999996</v>
      </c>
      <c r="AP10" s="680">
        <v>4.32</v>
      </c>
      <c r="AQ10" s="680">
        <v>4.0599999999999996</v>
      </c>
      <c r="AR10" s="680">
        <v>4.1100000000000003</v>
      </c>
      <c r="AS10" s="680">
        <v>3.98</v>
      </c>
      <c r="AT10" s="680">
        <v>4.5199999999999996</v>
      </c>
      <c r="AU10" s="681">
        <f t="shared" si="6"/>
        <v>-3.0436678904906422E-2</v>
      </c>
    </row>
    <row r="11" spans="1:47" s="1" customFormat="1" ht="12.75" x14ac:dyDescent="0.2">
      <c r="A11" s="69" t="s">
        <v>16</v>
      </c>
      <c r="B11" s="496">
        <v>11.991</v>
      </c>
      <c r="C11" s="497">
        <v>14.066000000000001</v>
      </c>
      <c r="D11" s="497">
        <v>12.541</v>
      </c>
      <c r="E11" s="497">
        <v>15.154</v>
      </c>
      <c r="F11" s="497">
        <v>10.901999999999999</v>
      </c>
      <c r="G11" s="497">
        <v>8.2059999999999995</v>
      </c>
      <c r="H11" s="497">
        <v>14.352</v>
      </c>
      <c r="I11" s="497">
        <v>6.8570000000000002</v>
      </c>
      <c r="J11" s="497">
        <v>8.5410000000000004</v>
      </c>
      <c r="K11" s="497">
        <v>10.557</v>
      </c>
      <c r="L11" s="497">
        <v>11.792999999999999</v>
      </c>
      <c r="M11" s="497">
        <v>10.282</v>
      </c>
      <c r="N11" s="496">
        <v>14.99934578900001</v>
      </c>
      <c r="O11" s="497">
        <v>20.294465008</v>
      </c>
      <c r="P11" s="497">
        <v>11.706269064000001</v>
      </c>
      <c r="Q11" s="497">
        <v>11.343975862999999</v>
      </c>
      <c r="R11" s="497">
        <v>7.9332038560000004</v>
      </c>
      <c r="S11" s="497">
        <v>9.407028909000001</v>
      </c>
      <c r="T11" s="497">
        <v>18.758370190000001</v>
      </c>
      <c r="U11" s="497">
        <v>11.856434786999998</v>
      </c>
      <c r="V11" s="497">
        <v>18.144585663999997</v>
      </c>
      <c r="W11" s="497">
        <v>13.303270971000009</v>
      </c>
      <c r="X11" s="497">
        <v>11.070898512999999</v>
      </c>
      <c r="Y11" s="497">
        <v>10.192154613</v>
      </c>
      <c r="Z11" s="496">
        <v>9.6104029610000001</v>
      </c>
      <c r="AA11" s="497">
        <v>13.946177203646101</v>
      </c>
      <c r="AB11" s="497">
        <v>11.927713912</v>
      </c>
      <c r="AC11" s="497">
        <v>10.247560347999999</v>
      </c>
      <c r="AD11" s="497">
        <v>10.363328542999998</v>
      </c>
      <c r="AE11" s="497">
        <v>8.8876602100000017</v>
      </c>
      <c r="AF11" s="497">
        <v>12.198470841422866</v>
      </c>
      <c r="AG11" s="497">
        <v>9.9634986280000017</v>
      </c>
      <c r="AH11" s="497">
        <v>12.956016457</v>
      </c>
      <c r="AI11" s="497">
        <v>12.8272631033</v>
      </c>
      <c r="AJ11" s="497">
        <v>15.363062166907438</v>
      </c>
      <c r="AK11" s="682">
        <v>12.307281539</v>
      </c>
      <c r="AL11" s="679">
        <v>12.848000000000001</v>
      </c>
      <c r="AM11" s="680">
        <v>7.81</v>
      </c>
      <c r="AN11" s="680">
        <v>4.9000000000000004</v>
      </c>
      <c r="AO11" s="680">
        <v>14.9</v>
      </c>
      <c r="AP11" s="680">
        <v>8.26</v>
      </c>
      <c r="AQ11" s="680">
        <v>7.83</v>
      </c>
      <c r="AR11" s="680">
        <v>10.84</v>
      </c>
      <c r="AS11" s="680">
        <v>13.99</v>
      </c>
      <c r="AT11" s="680">
        <v>12.78</v>
      </c>
      <c r="AU11" s="681">
        <f t="shared" si="6"/>
        <v>-1.3585692607306132E-2</v>
      </c>
    </row>
    <row r="12" spans="1:47" s="1" customFormat="1" ht="12.75" x14ac:dyDescent="0.2">
      <c r="A12" s="69" t="s">
        <v>19</v>
      </c>
      <c r="B12" s="496">
        <v>0.44530494521289699</v>
      </c>
      <c r="C12" s="497">
        <v>0.67619986942119792</v>
      </c>
      <c r="D12" s="497">
        <v>0.42445603400542858</v>
      </c>
      <c r="E12" s="497">
        <v>0.30629622907721971</v>
      </c>
      <c r="F12" s="497">
        <v>0.262797652176254</v>
      </c>
      <c r="G12" s="497">
        <v>0.43129732632179602</v>
      </c>
      <c r="H12" s="497">
        <v>0.25763602561580701</v>
      </c>
      <c r="I12" s="497">
        <v>0.34028791437724498</v>
      </c>
      <c r="J12" s="497">
        <v>0.32906344491212097</v>
      </c>
      <c r="K12" s="497">
        <v>0.50266320813030807</v>
      </c>
      <c r="L12" s="497">
        <v>0.47161543738623002</v>
      </c>
      <c r="M12" s="497">
        <v>0.38417683130445895</v>
      </c>
      <c r="N12" s="496">
        <v>0.41612612799999998</v>
      </c>
      <c r="O12" s="497">
        <v>0.38964075600000003</v>
      </c>
      <c r="P12" s="497">
        <v>0.60535000000000005</v>
      </c>
      <c r="Q12" s="497">
        <v>0.161</v>
      </c>
      <c r="R12" s="497">
        <v>0.25095109100000002</v>
      </c>
      <c r="S12" s="497">
        <v>0.47883903999999999</v>
      </c>
      <c r="T12" s="497">
        <v>0.34629300000000002</v>
      </c>
      <c r="U12" s="497">
        <v>0.45155770200000001</v>
      </c>
      <c r="V12" s="497">
        <v>0.65433978400000004</v>
      </c>
      <c r="W12" s="497">
        <v>0.76006818499999995</v>
      </c>
      <c r="X12" s="497">
        <v>0.52481752299999995</v>
      </c>
      <c r="Y12" s="497">
        <v>0.31459706700000001</v>
      </c>
      <c r="Z12" s="496">
        <v>0.50402612035959882</v>
      </c>
      <c r="AA12" s="497">
        <v>0.67390285527336535</v>
      </c>
      <c r="AB12" s="497">
        <v>0.55065795637125703</v>
      </c>
      <c r="AC12" s="497">
        <v>0.19536673796241524</v>
      </c>
      <c r="AD12" s="497">
        <v>0.32233210922730576</v>
      </c>
      <c r="AE12" s="497">
        <v>0.43792424994924184</v>
      </c>
      <c r="AF12" s="497">
        <v>0.28275113799581136</v>
      </c>
      <c r="AG12" s="497">
        <v>0.37456508925760429</v>
      </c>
      <c r="AH12" s="497">
        <v>0.26154581564188778</v>
      </c>
      <c r="AI12" s="497">
        <v>0.32334790237843747</v>
      </c>
      <c r="AJ12" s="497">
        <v>0.25633163366180589</v>
      </c>
      <c r="AK12" s="682">
        <v>0.24248330092143719</v>
      </c>
      <c r="AL12" s="679">
        <v>0.68599999999999994</v>
      </c>
      <c r="AM12" s="680">
        <v>1.4300000000000002</v>
      </c>
      <c r="AN12" s="680">
        <v>1.33</v>
      </c>
      <c r="AO12" s="680">
        <v>0.97</v>
      </c>
      <c r="AP12" s="680">
        <v>1.03</v>
      </c>
      <c r="AQ12" s="680">
        <v>1.08</v>
      </c>
      <c r="AR12" s="680">
        <v>1.1200000000000001</v>
      </c>
      <c r="AS12" s="680">
        <v>1.1299999999999999</v>
      </c>
      <c r="AT12" s="680">
        <v>1.21</v>
      </c>
      <c r="AU12" s="681">
        <f t="shared" si="6"/>
        <v>3.6263405018750099</v>
      </c>
    </row>
    <row r="13" spans="1:47" s="1" customFormat="1" ht="12.75" x14ac:dyDescent="0.2">
      <c r="A13" s="69" t="s">
        <v>20</v>
      </c>
      <c r="B13" s="496">
        <v>38.7325686375383</v>
      </c>
      <c r="C13" s="497">
        <v>37.049916377415968</v>
      </c>
      <c r="D13" s="497">
        <v>40.2952042235598</v>
      </c>
      <c r="E13" s="497">
        <v>40.690308549036708</v>
      </c>
      <c r="F13" s="497">
        <v>42.861140842983687</v>
      </c>
      <c r="G13" s="497">
        <v>43.070919748766059</v>
      </c>
      <c r="H13" s="497">
        <v>40.754236089987899</v>
      </c>
      <c r="I13" s="497">
        <v>43.853731037256992</v>
      </c>
      <c r="J13" s="497">
        <v>36.285415066825543</v>
      </c>
      <c r="K13" s="497">
        <v>42.998704904440736</v>
      </c>
      <c r="L13" s="497">
        <v>40.068958671187517</v>
      </c>
      <c r="M13" s="497">
        <v>42.237546847801639</v>
      </c>
      <c r="N13" s="496">
        <v>46.649574113</v>
      </c>
      <c r="O13" s="497">
        <v>51.362653299999998</v>
      </c>
      <c r="P13" s="497">
        <v>42.865923795</v>
      </c>
      <c r="Q13" s="497">
        <v>18.564464927</v>
      </c>
      <c r="R13" s="497">
        <v>25.605427784</v>
      </c>
      <c r="S13" s="497">
        <v>33.599610070000004</v>
      </c>
      <c r="T13" s="497">
        <v>41.354717960000009</v>
      </c>
      <c r="U13" s="497">
        <v>43.598451053999995</v>
      </c>
      <c r="V13" s="497">
        <v>50.338000672</v>
      </c>
      <c r="W13" s="497">
        <v>47.438158497999993</v>
      </c>
      <c r="X13" s="497">
        <v>45.210074747999997</v>
      </c>
      <c r="Y13" s="497">
        <v>43.395885474000004</v>
      </c>
      <c r="Z13" s="496">
        <v>47.9178070420474</v>
      </c>
      <c r="AA13" s="497">
        <v>47.64518657783664</v>
      </c>
      <c r="AB13" s="497">
        <v>46.407742500311258</v>
      </c>
      <c r="AC13" s="497">
        <v>40.117922700462962</v>
      </c>
      <c r="AD13" s="497">
        <v>43.063029147713912</v>
      </c>
      <c r="AE13" s="497">
        <v>34.392769815611402</v>
      </c>
      <c r="AF13" s="497">
        <v>44.120516611891709</v>
      </c>
      <c r="AG13" s="497">
        <v>37.174967671356399</v>
      </c>
      <c r="AH13" s="497">
        <v>38.540389718369823</v>
      </c>
      <c r="AI13" s="497">
        <v>43.5142877978979</v>
      </c>
      <c r="AJ13" s="497">
        <v>42.632828764920795</v>
      </c>
      <c r="AK13" s="682">
        <v>41.785476298181081</v>
      </c>
      <c r="AL13" s="679">
        <v>41.826000000000001</v>
      </c>
      <c r="AM13" s="680">
        <v>38.32</v>
      </c>
      <c r="AN13" s="680">
        <v>43.76</v>
      </c>
      <c r="AO13" s="680">
        <v>44.36</v>
      </c>
      <c r="AP13" s="680">
        <v>38.64</v>
      </c>
      <c r="AQ13" s="680">
        <v>37.619999999999997</v>
      </c>
      <c r="AR13" s="680">
        <v>40.53</v>
      </c>
      <c r="AS13" s="680">
        <v>45.790000000000006</v>
      </c>
      <c r="AT13" s="680">
        <v>37.57</v>
      </c>
      <c r="AU13" s="681">
        <f t="shared" si="6"/>
        <v>-2.5178513384551904E-2</v>
      </c>
    </row>
    <row r="14" spans="1:47" s="1" customFormat="1" ht="12.75" x14ac:dyDescent="0.2">
      <c r="A14" s="68" t="s">
        <v>222</v>
      </c>
      <c r="B14" s="498">
        <f t="shared" ref="B14:AQ14" si="12">SUM(B15:B17)</f>
        <v>2.0951599999999999</v>
      </c>
      <c r="C14" s="499">
        <f t="shared" si="12"/>
        <v>1.115985</v>
      </c>
      <c r="D14" s="499">
        <f t="shared" si="12"/>
        <v>1.9446599999999998</v>
      </c>
      <c r="E14" s="499">
        <f t="shared" si="12"/>
        <v>2.0060509999999998</v>
      </c>
      <c r="F14" s="499">
        <f t="shared" si="12"/>
        <v>4.0591089999999994</v>
      </c>
      <c r="G14" s="499">
        <f t="shared" si="12"/>
        <v>3.2290199999999998</v>
      </c>
      <c r="H14" s="499">
        <f t="shared" si="12"/>
        <v>3.2333699999999999</v>
      </c>
      <c r="I14" s="499">
        <f t="shared" si="12"/>
        <v>0.46861999999999993</v>
      </c>
      <c r="J14" s="499">
        <f t="shared" si="12"/>
        <v>0.58751700000000007</v>
      </c>
      <c r="K14" s="499">
        <f t="shared" si="12"/>
        <v>3.7757899999999998</v>
      </c>
      <c r="L14" s="499">
        <f t="shared" si="12"/>
        <v>3.2453594999999997</v>
      </c>
      <c r="M14" s="499">
        <f t="shared" si="12"/>
        <v>2.8526784999999997</v>
      </c>
      <c r="N14" s="498">
        <f t="shared" si="12"/>
        <v>4.9930000000000003</v>
      </c>
      <c r="O14" s="499">
        <f t="shared" si="12"/>
        <v>4.4290000000000003</v>
      </c>
      <c r="P14" s="499">
        <f t="shared" si="12"/>
        <v>2.2969999999999997</v>
      </c>
      <c r="Q14" s="499">
        <f t="shared" si="12"/>
        <v>3.9859999999999998</v>
      </c>
      <c r="R14" s="499">
        <f t="shared" si="12"/>
        <v>4.1229999999999993</v>
      </c>
      <c r="S14" s="499">
        <f t="shared" si="12"/>
        <v>2.9420000000000002</v>
      </c>
      <c r="T14" s="499">
        <f t="shared" si="12"/>
        <v>5.6690000000000005</v>
      </c>
      <c r="U14" s="499">
        <f t="shared" si="12"/>
        <v>6.9850000000000003</v>
      </c>
      <c r="V14" s="499">
        <f t="shared" si="12"/>
        <v>6.1440000000000001</v>
      </c>
      <c r="W14" s="499">
        <f t="shared" si="12"/>
        <v>3.3260000000000001</v>
      </c>
      <c r="X14" s="499">
        <f t="shared" si="12"/>
        <v>1.6019999999999999</v>
      </c>
      <c r="Y14" s="499">
        <f t="shared" si="12"/>
        <v>8.5280000000000005</v>
      </c>
      <c r="Z14" s="498">
        <f t="shared" ref="Z14:AK14" si="13">SUM(Z15:Z17)</f>
        <v>4.9685509999999997</v>
      </c>
      <c r="AA14" s="499">
        <f t="shared" si="13"/>
        <v>4.6024100000000008</v>
      </c>
      <c r="AB14" s="499">
        <f t="shared" si="13"/>
        <v>9.7312600000000007</v>
      </c>
      <c r="AC14" s="499">
        <f t="shared" si="13"/>
        <v>2.8425039999999999</v>
      </c>
      <c r="AD14" s="499">
        <f t="shared" si="13"/>
        <v>3.2380135000000001</v>
      </c>
      <c r="AE14" s="499">
        <f t="shared" si="13"/>
        <v>4.8473839999999999</v>
      </c>
      <c r="AF14" s="499">
        <f t="shared" si="13"/>
        <v>18.233255499999999</v>
      </c>
      <c r="AG14" s="499">
        <f t="shared" si="13"/>
        <v>8.6834695000000011</v>
      </c>
      <c r="AH14" s="499">
        <f t="shared" si="13"/>
        <v>7.3549354999999998</v>
      </c>
      <c r="AI14" s="499">
        <f t="shared" si="13"/>
        <v>5.8226589999999998</v>
      </c>
      <c r="AJ14" s="499">
        <f t="shared" si="13"/>
        <v>2.042484</v>
      </c>
      <c r="AK14" s="683">
        <f t="shared" si="13"/>
        <v>7.6908656000000004</v>
      </c>
      <c r="AL14" s="684">
        <f t="shared" si="12"/>
        <v>5.9219999999999997</v>
      </c>
      <c r="AM14" s="685">
        <f t="shared" si="12"/>
        <v>7.63</v>
      </c>
      <c r="AN14" s="685">
        <f t="shared" si="12"/>
        <v>10.84</v>
      </c>
      <c r="AO14" s="685">
        <f t="shared" si="12"/>
        <v>3.17</v>
      </c>
      <c r="AP14" s="685">
        <f t="shared" si="12"/>
        <v>2</v>
      </c>
      <c r="AQ14" s="685">
        <f t="shared" si="12"/>
        <v>6.05</v>
      </c>
      <c r="AR14" s="685">
        <f>SUM(AR15:AR17)</f>
        <v>9.9600000000000009</v>
      </c>
      <c r="AS14" s="685">
        <f>SUM(AS15:AS17)</f>
        <v>7.24</v>
      </c>
      <c r="AT14" s="685">
        <f>SUM(AT15:AT17)</f>
        <v>6.55</v>
      </c>
      <c r="AU14" s="686">
        <f t="shared" si="6"/>
        <v>-0.1094415443887985</v>
      </c>
    </row>
    <row r="15" spans="1:47" s="1" customFormat="1" ht="12.75" x14ac:dyDescent="0.2">
      <c r="A15" s="69" t="s">
        <v>116</v>
      </c>
      <c r="B15" s="494">
        <v>0.85609999999999997</v>
      </c>
      <c r="C15" s="495">
        <v>7.0059999999999997E-2</v>
      </c>
      <c r="D15" s="495">
        <v>6.191E-2</v>
      </c>
      <c r="E15" s="495">
        <v>8.3509E-2</v>
      </c>
      <c r="F15" s="495">
        <v>1.023485</v>
      </c>
      <c r="G15" s="495">
        <v>0.62524999999999997</v>
      </c>
      <c r="H15" s="495">
        <v>1.72956</v>
      </c>
      <c r="I15" s="495">
        <v>0.29158999999999996</v>
      </c>
      <c r="J15" s="495">
        <v>5.4259999999999996E-2</v>
      </c>
      <c r="K15" s="495">
        <v>0.22547</v>
      </c>
      <c r="L15" s="495">
        <v>0.49724699999999999</v>
      </c>
      <c r="M15" s="495">
        <v>1.1306375</v>
      </c>
      <c r="N15" s="494">
        <v>1.784</v>
      </c>
      <c r="O15" s="495">
        <v>2.6389999999999998</v>
      </c>
      <c r="P15" s="495">
        <v>0.96499999999999997</v>
      </c>
      <c r="Q15" s="495">
        <v>0.53600000000000003</v>
      </c>
      <c r="R15" s="495">
        <v>0.27300000000000002</v>
      </c>
      <c r="S15" s="495">
        <v>0.94199999999999995</v>
      </c>
      <c r="T15" s="495">
        <v>2.484</v>
      </c>
      <c r="U15" s="495">
        <v>2.234</v>
      </c>
      <c r="V15" s="495">
        <v>2.585</v>
      </c>
      <c r="W15" s="495">
        <v>0.625</v>
      </c>
      <c r="X15" s="495">
        <v>0.34599999999999997</v>
      </c>
      <c r="Y15" s="495">
        <v>0.24</v>
      </c>
      <c r="Z15" s="494">
        <v>6.6414000000000001E-2</v>
      </c>
      <c r="AA15" s="495">
        <v>1.2091850000000002</v>
      </c>
      <c r="AB15" s="495">
        <v>0.23019999999999999</v>
      </c>
      <c r="AC15" s="495">
        <v>0.16999399999999998</v>
      </c>
      <c r="AD15" s="495">
        <v>0.28757150000000004</v>
      </c>
      <c r="AE15" s="495">
        <v>1.9481549999999994</v>
      </c>
      <c r="AF15" s="495">
        <v>15.069010999999998</v>
      </c>
      <c r="AG15" s="495">
        <v>3.8982895000000006</v>
      </c>
      <c r="AH15" s="495">
        <v>3.7220174999999989</v>
      </c>
      <c r="AI15" s="495">
        <v>4.7724029999999997</v>
      </c>
      <c r="AJ15" s="495">
        <v>0.38523800000000002</v>
      </c>
      <c r="AK15" s="678">
        <v>4.0362906000000001</v>
      </c>
      <c r="AL15" s="679">
        <v>3.859</v>
      </c>
      <c r="AM15" s="680">
        <v>2.41</v>
      </c>
      <c r="AN15" s="680">
        <v>7.93</v>
      </c>
      <c r="AO15" s="680">
        <v>1.1100000000000001</v>
      </c>
      <c r="AP15" s="680">
        <v>0.45</v>
      </c>
      <c r="AQ15" s="680">
        <v>1.8</v>
      </c>
      <c r="AR15" s="680">
        <v>7.54</v>
      </c>
      <c r="AS15" s="680">
        <v>4.49</v>
      </c>
      <c r="AT15" s="680">
        <v>2.7</v>
      </c>
      <c r="AU15" s="681">
        <f t="shared" si="6"/>
        <v>-0.27458696795487902</v>
      </c>
    </row>
    <row r="16" spans="1:47" s="1" customFormat="1" ht="12.75" x14ac:dyDescent="0.2">
      <c r="A16" s="69" t="s">
        <v>117</v>
      </c>
      <c r="B16" s="494">
        <v>0.31164999999999998</v>
      </c>
      <c r="C16" s="495">
        <v>0.3029</v>
      </c>
      <c r="D16" s="495">
        <v>0.58299999999999996</v>
      </c>
      <c r="E16" s="495">
        <v>0.85975999999999997</v>
      </c>
      <c r="F16" s="495">
        <v>0.56811</v>
      </c>
      <c r="G16" s="495">
        <v>1.95919</v>
      </c>
      <c r="H16" s="495">
        <v>2.3620000000000002E-2</v>
      </c>
      <c r="I16" s="495">
        <v>2.9389999999999999E-2</v>
      </c>
      <c r="J16" s="495">
        <v>0.47692700000000005</v>
      </c>
      <c r="K16" s="495">
        <v>1.1903699999999999</v>
      </c>
      <c r="L16" s="495">
        <v>0.16955999999999999</v>
      </c>
      <c r="M16" s="495">
        <v>0.93838999999999995</v>
      </c>
      <c r="N16" s="494">
        <v>2.4980000000000002</v>
      </c>
      <c r="O16" s="495">
        <v>1.121</v>
      </c>
      <c r="P16" s="495">
        <v>0.69699999999999995</v>
      </c>
      <c r="Q16" s="495">
        <v>1.3360000000000001</v>
      </c>
      <c r="R16" s="495">
        <v>1.74</v>
      </c>
      <c r="S16" s="495">
        <v>0.90700000000000003</v>
      </c>
      <c r="T16" s="495">
        <v>0.79100000000000004</v>
      </c>
      <c r="U16" s="495">
        <v>0.80900000000000005</v>
      </c>
      <c r="V16" s="495">
        <v>0.73499999999999999</v>
      </c>
      <c r="W16" s="495">
        <v>1.2290000000000001</v>
      </c>
      <c r="X16" s="495">
        <v>1.18</v>
      </c>
      <c r="Y16" s="495">
        <v>1.163</v>
      </c>
      <c r="Z16" s="494">
        <v>1.4804900000000001</v>
      </c>
      <c r="AA16" s="495">
        <v>1.347915</v>
      </c>
      <c r="AB16" s="495">
        <v>4.5260700000000007</v>
      </c>
      <c r="AC16" s="495">
        <v>0.84923999999999999</v>
      </c>
      <c r="AD16" s="495">
        <v>1.1868240000000001</v>
      </c>
      <c r="AE16" s="495">
        <v>1.12649</v>
      </c>
      <c r="AF16" s="495">
        <v>0.8363759999999999</v>
      </c>
      <c r="AG16" s="495">
        <v>1.17093</v>
      </c>
      <c r="AH16" s="495">
        <v>1.5189679999999999</v>
      </c>
      <c r="AI16" s="495">
        <v>0.84826600000000008</v>
      </c>
      <c r="AJ16" s="495">
        <v>1.4382139999999999</v>
      </c>
      <c r="AK16" s="678">
        <v>2.0808439999999999</v>
      </c>
      <c r="AL16" s="679">
        <v>0.73099999999999998</v>
      </c>
      <c r="AM16" s="680">
        <v>1.77</v>
      </c>
      <c r="AN16" s="680">
        <v>1.57</v>
      </c>
      <c r="AO16" s="680">
        <v>1.51</v>
      </c>
      <c r="AP16" s="680">
        <v>1.23</v>
      </c>
      <c r="AQ16" s="680">
        <v>1.67</v>
      </c>
      <c r="AR16" s="680">
        <v>0</v>
      </c>
      <c r="AS16" s="680">
        <v>0.7</v>
      </c>
      <c r="AT16" s="680">
        <v>1.51</v>
      </c>
      <c r="AU16" s="681">
        <f t="shared" si="6"/>
        <v>-5.9040085110416696E-3</v>
      </c>
    </row>
    <row r="17" spans="1:50" s="1" customFormat="1" ht="12.75" x14ac:dyDescent="0.2">
      <c r="A17" s="69" t="s">
        <v>106</v>
      </c>
      <c r="B17" s="494">
        <v>0.92740999999999996</v>
      </c>
      <c r="C17" s="495">
        <v>0.74302499999999994</v>
      </c>
      <c r="D17" s="495">
        <v>1.29975</v>
      </c>
      <c r="E17" s="495">
        <v>1.0627819999999999</v>
      </c>
      <c r="F17" s="495">
        <v>2.467514</v>
      </c>
      <c r="G17" s="495">
        <v>0.64458000000000004</v>
      </c>
      <c r="H17" s="495">
        <v>1.4801900000000001</v>
      </c>
      <c r="I17" s="495">
        <v>0.14763999999999999</v>
      </c>
      <c r="J17" s="495">
        <v>5.6329999999999998E-2</v>
      </c>
      <c r="K17" s="495">
        <v>2.35995</v>
      </c>
      <c r="L17" s="495">
        <v>2.5785524999999998</v>
      </c>
      <c r="M17" s="495">
        <v>0.78365099999999999</v>
      </c>
      <c r="N17" s="494">
        <v>0.71099999999999997</v>
      </c>
      <c r="O17" s="495">
        <v>0.66900000000000004</v>
      </c>
      <c r="P17" s="495">
        <v>0.63500000000000001</v>
      </c>
      <c r="Q17" s="495">
        <v>2.1139999999999999</v>
      </c>
      <c r="R17" s="495">
        <v>2.11</v>
      </c>
      <c r="S17" s="495">
        <v>1.093</v>
      </c>
      <c r="T17" s="495">
        <v>2.3940000000000001</v>
      </c>
      <c r="U17" s="495">
        <v>3.9420000000000002</v>
      </c>
      <c r="V17" s="495">
        <v>2.8239999999999998</v>
      </c>
      <c r="W17" s="495">
        <v>1.472</v>
      </c>
      <c r="X17" s="495">
        <v>7.5999999999999998E-2</v>
      </c>
      <c r="Y17" s="495">
        <v>7.125</v>
      </c>
      <c r="Z17" s="494">
        <v>3.4216470000000001</v>
      </c>
      <c r="AA17" s="495">
        <v>2.0453100000000002</v>
      </c>
      <c r="AB17" s="495">
        <v>4.97499</v>
      </c>
      <c r="AC17" s="495">
        <v>1.8232699999999999</v>
      </c>
      <c r="AD17" s="495">
        <v>1.7636179999999997</v>
      </c>
      <c r="AE17" s="495">
        <v>1.7727390000000001</v>
      </c>
      <c r="AF17" s="495">
        <v>2.3278684999999997</v>
      </c>
      <c r="AG17" s="495">
        <v>3.6142500000000006</v>
      </c>
      <c r="AH17" s="495">
        <v>2.1139500000000004</v>
      </c>
      <c r="AI17" s="495">
        <v>0.20198999999999998</v>
      </c>
      <c r="AJ17" s="495">
        <v>0.21903200000000003</v>
      </c>
      <c r="AK17" s="678">
        <v>1.5737310000000002</v>
      </c>
      <c r="AL17" s="679">
        <v>1.3320000000000001</v>
      </c>
      <c r="AM17" s="680">
        <v>3.45</v>
      </c>
      <c r="AN17" s="680">
        <v>1.34</v>
      </c>
      <c r="AO17" s="680">
        <v>0.55000000000000004</v>
      </c>
      <c r="AP17" s="680">
        <v>0.32</v>
      </c>
      <c r="AQ17" s="680">
        <v>2.58</v>
      </c>
      <c r="AR17" s="680">
        <v>2.42</v>
      </c>
      <c r="AS17" s="680">
        <v>2.0499999999999998</v>
      </c>
      <c r="AT17" s="680">
        <v>2.34</v>
      </c>
      <c r="AU17" s="681">
        <f t="shared" si="6"/>
        <v>0.10693251969062634</v>
      </c>
      <c r="AV17" s="303"/>
    </row>
    <row r="18" spans="1:50" s="1" customFormat="1" ht="12.75" x14ac:dyDescent="0.2">
      <c r="A18" s="354" t="s">
        <v>72</v>
      </c>
      <c r="B18" s="518">
        <v>2.8344399999999998</v>
      </c>
      <c r="C18" s="519">
        <v>1.6363699999999999</v>
      </c>
      <c r="D18" s="519">
        <v>1.5846099999999999</v>
      </c>
      <c r="E18" s="519">
        <v>2.2933300000000001</v>
      </c>
      <c r="F18" s="519">
        <v>2.3187399999999996</v>
      </c>
      <c r="G18" s="519">
        <v>1.9253499999999999</v>
      </c>
      <c r="H18" s="519">
        <v>1.4809400000000001</v>
      </c>
      <c r="I18" s="519">
        <v>2.3933899999999997</v>
      </c>
      <c r="J18" s="519">
        <v>2.7606599999999997</v>
      </c>
      <c r="K18" s="519">
        <v>2.9155900000000003</v>
      </c>
      <c r="L18" s="519">
        <v>2.5576999999999996</v>
      </c>
      <c r="M18" s="519">
        <v>2.5942750000000001</v>
      </c>
      <c r="N18" s="518">
        <v>3.1251560700000001</v>
      </c>
      <c r="O18" s="519">
        <v>3.3620206769999998</v>
      </c>
      <c r="P18" s="519">
        <v>2.4379111999999998</v>
      </c>
      <c r="Q18" s="519">
        <v>1.3256549560000002</v>
      </c>
      <c r="R18" s="519">
        <v>3.8037271939999999</v>
      </c>
      <c r="S18" s="519">
        <v>3.0897068000000001</v>
      </c>
      <c r="T18" s="519">
        <v>4.2652196</v>
      </c>
      <c r="U18" s="519">
        <v>2.8067652360000004</v>
      </c>
      <c r="V18" s="519">
        <v>7.0617320000000001</v>
      </c>
      <c r="W18" s="519">
        <v>3.4206911620000002</v>
      </c>
      <c r="X18" s="519">
        <v>1.946233265</v>
      </c>
      <c r="Y18" s="519">
        <v>3.4086662000000003</v>
      </c>
      <c r="Z18" s="518">
        <v>2.6730368180000021</v>
      </c>
      <c r="AA18" s="519">
        <v>1.1329300619999982</v>
      </c>
      <c r="AB18" s="519">
        <v>1.6465138240000057</v>
      </c>
      <c r="AC18" s="519">
        <v>1.5037306739999963</v>
      </c>
      <c r="AD18" s="519">
        <v>2.1338050839999978</v>
      </c>
      <c r="AE18" s="519">
        <v>1.7907574230000007</v>
      </c>
      <c r="AF18" s="519">
        <v>2.7648380879999888</v>
      </c>
      <c r="AG18" s="519">
        <v>2.2876470449999977</v>
      </c>
      <c r="AH18" s="519">
        <v>2.1816759559999963</v>
      </c>
      <c r="AI18" s="519">
        <v>1.2822891600000015</v>
      </c>
      <c r="AJ18" s="519">
        <v>3.1005928909999967</v>
      </c>
      <c r="AK18" s="687">
        <v>2.8145608930000008</v>
      </c>
      <c r="AL18" s="688">
        <v>0.94699999999999995</v>
      </c>
      <c r="AM18" s="689">
        <v>0.98</v>
      </c>
      <c r="AN18" s="689">
        <v>1.58</v>
      </c>
      <c r="AO18" s="689">
        <v>0.7</v>
      </c>
      <c r="AP18" s="689">
        <v>1.25</v>
      </c>
      <c r="AQ18" s="689">
        <v>3.52</v>
      </c>
      <c r="AR18" s="689">
        <v>3.02</v>
      </c>
      <c r="AS18" s="689">
        <v>1.53</v>
      </c>
      <c r="AT18" s="689">
        <v>1.71</v>
      </c>
      <c r="AU18" s="690">
        <f t="shared" si="6"/>
        <v>-0.21619890648874951</v>
      </c>
    </row>
    <row r="19" spans="1:50" x14ac:dyDescent="0.25">
      <c r="A19" s="280" t="s">
        <v>23</v>
      </c>
    </row>
    <row r="20" spans="1:50" x14ac:dyDescent="0.25">
      <c r="A20" s="2" t="s">
        <v>118</v>
      </c>
      <c r="M20" s="123"/>
    </row>
    <row r="21" spans="1:50" x14ac:dyDescent="0.25">
      <c r="A21" s="2" t="s">
        <v>198</v>
      </c>
      <c r="N21" s="276"/>
      <c r="V21" s="276"/>
      <c r="Z21" s="139"/>
    </row>
    <row r="22" spans="1:50" x14ac:dyDescent="0.25">
      <c r="N22" s="276"/>
      <c r="V22" s="276"/>
    </row>
    <row r="23" spans="1:50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50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X24" s="169"/>
    </row>
    <row r="25" spans="1:50" x14ac:dyDescent="0.25">
      <c r="V25" s="276"/>
    </row>
    <row r="26" spans="1:50" x14ac:dyDescent="0.25">
      <c r="V26" s="276"/>
    </row>
    <row r="27" spans="1:50" x14ac:dyDescent="0.25">
      <c r="V27" s="276"/>
    </row>
    <row r="28" spans="1:50" x14ac:dyDescent="0.25">
      <c r="V28" s="276"/>
    </row>
    <row r="29" spans="1:50" x14ac:dyDescent="0.25">
      <c r="V29" s="276"/>
    </row>
    <row r="30" spans="1:50" x14ac:dyDescent="0.25">
      <c r="V30" s="276"/>
    </row>
    <row r="31" spans="1:50" x14ac:dyDescent="0.25">
      <c r="V31" s="276"/>
    </row>
    <row r="32" spans="1:50" x14ac:dyDescent="0.25">
      <c r="V32" s="276"/>
    </row>
    <row r="33" spans="22:22" x14ac:dyDescent="0.25">
      <c r="V33" s="276"/>
    </row>
  </sheetData>
  <mergeCells count="5">
    <mergeCell ref="AL6:AU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U13"/>
  <sheetViews>
    <sheetView showGridLines="0" zoomScale="85" zoomScaleNormal="85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P25" sqref="AP25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46" width="12.140625" style="276" customWidth="1"/>
    <col min="47" max="47" width="12.7109375" customWidth="1"/>
  </cols>
  <sheetData>
    <row r="1" spans="1:47" x14ac:dyDescent="0.25">
      <c r="A1" s="22" t="s">
        <v>191</v>
      </c>
    </row>
    <row r="3" spans="1:47" x14ac:dyDescent="0.25">
      <c r="A3" s="11" t="s">
        <v>119</v>
      </c>
    </row>
    <row r="4" spans="1:47" x14ac:dyDescent="0.25">
      <c r="A4" s="36" t="s">
        <v>244</v>
      </c>
    </row>
    <row r="5" spans="1:47" x14ac:dyDescent="0.25">
      <c r="A5" s="37" t="s">
        <v>203</v>
      </c>
    </row>
    <row r="6" spans="1:47" x14ac:dyDescent="0.25">
      <c r="A6" s="693" t="s">
        <v>120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6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47" ht="25.5" x14ac:dyDescent="0.25">
      <c r="A7" s="696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241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487" t="s">
        <v>7</v>
      </c>
      <c r="AG7" s="571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54" t="s">
        <v>7</v>
      </c>
      <c r="AS7" s="660" t="s">
        <v>8</v>
      </c>
      <c r="AT7" s="663" t="s">
        <v>260</v>
      </c>
      <c r="AU7" s="661" t="s">
        <v>268</v>
      </c>
    </row>
    <row r="8" spans="1:47" x14ac:dyDescent="0.25">
      <c r="A8" s="87" t="s">
        <v>13</v>
      </c>
      <c r="B8" s="361">
        <f>+B9+B10</f>
        <v>12318.73</v>
      </c>
      <c r="C8" s="520">
        <f t="shared" ref="C8:U8" si="0">+C9+C10</f>
        <v>11901.349999999999</v>
      </c>
      <c r="D8" s="520">
        <f t="shared" si="0"/>
        <v>13047.720000000001</v>
      </c>
      <c r="E8" s="520">
        <f t="shared" si="0"/>
        <v>12543.349999999999</v>
      </c>
      <c r="F8" s="520">
        <f t="shared" si="0"/>
        <v>13300.75</v>
      </c>
      <c r="G8" s="520">
        <f t="shared" si="0"/>
        <v>11892.230000000001</v>
      </c>
      <c r="H8" s="520">
        <f t="shared" si="0"/>
        <v>11877.39</v>
      </c>
      <c r="I8" s="520">
        <f t="shared" si="0"/>
        <v>12481.79</v>
      </c>
      <c r="J8" s="520">
        <f t="shared" si="0"/>
        <v>10007.550000000001</v>
      </c>
      <c r="K8" s="520">
        <f t="shared" si="0"/>
        <v>12735.6</v>
      </c>
      <c r="L8" s="520">
        <f t="shared" si="0"/>
        <v>12420.15</v>
      </c>
      <c r="M8" s="521">
        <f t="shared" si="0"/>
        <v>12246.55</v>
      </c>
      <c r="N8" s="361">
        <f t="shared" si="0"/>
        <v>15159.543000000001</v>
      </c>
      <c r="O8" s="520">
        <f t="shared" si="0"/>
        <v>14108.077000000001</v>
      </c>
      <c r="P8" s="520">
        <f t="shared" si="0"/>
        <v>13107.7</v>
      </c>
      <c r="Q8" s="520">
        <f t="shared" si="0"/>
        <v>4272.4709999999995</v>
      </c>
      <c r="R8" s="520">
        <f t="shared" si="0"/>
        <v>6815.9350000000013</v>
      </c>
      <c r="S8" s="520">
        <f t="shared" si="0"/>
        <v>8289.0029999999988</v>
      </c>
      <c r="T8" s="520">
        <f t="shared" si="0"/>
        <v>10816.390999999998</v>
      </c>
      <c r="U8" s="520">
        <f t="shared" si="0"/>
        <v>10875.774000000001</v>
      </c>
      <c r="V8" s="520">
        <f>+V9+V10</f>
        <v>11331.393000000002</v>
      </c>
      <c r="W8" s="520">
        <f>+W9+W10</f>
        <v>14416.046000000002</v>
      </c>
      <c r="X8" s="520">
        <f>+X9+X10</f>
        <v>12380.386999999999</v>
      </c>
      <c r="Y8" s="520">
        <f>+Y9+Y10</f>
        <v>13199.882</v>
      </c>
      <c r="Z8" s="522">
        <f>SUM(Z9:Z10)</f>
        <v>14630</v>
      </c>
      <c r="AA8" s="520">
        <f>SUM(AA9:AA10)</f>
        <v>13371</v>
      </c>
      <c r="AB8" s="520">
        <f t="shared" ref="AB8:AJ8" si="1">SUM(AB9:AB10)</f>
        <v>12906</v>
      </c>
      <c r="AC8" s="520">
        <f t="shared" si="1"/>
        <v>10789</v>
      </c>
      <c r="AD8" s="520">
        <f t="shared" si="1"/>
        <v>10605</v>
      </c>
      <c r="AE8" s="520">
        <f t="shared" si="1"/>
        <v>9485</v>
      </c>
      <c r="AF8" s="520">
        <f t="shared" si="1"/>
        <v>10489</v>
      </c>
      <c r="AG8" s="520">
        <f t="shared" si="1"/>
        <v>9739</v>
      </c>
      <c r="AH8" s="520">
        <f t="shared" si="1"/>
        <v>10298</v>
      </c>
      <c r="AI8" s="520">
        <f t="shared" si="1"/>
        <v>11887</v>
      </c>
      <c r="AJ8" s="520">
        <f t="shared" si="1"/>
        <v>11934</v>
      </c>
      <c r="AK8" s="520">
        <f>SUM(AK9:AK10)</f>
        <v>12910</v>
      </c>
      <c r="AL8" s="604">
        <f>SUM(AL9:AL10)</f>
        <v>12646</v>
      </c>
      <c r="AM8" s="521">
        <f>SUM(AM9:AM10)</f>
        <v>11363</v>
      </c>
      <c r="AN8" s="521">
        <f t="shared" ref="AN8:AT8" si="2">SUM(AN9:AN10)</f>
        <v>12444</v>
      </c>
      <c r="AO8" s="521">
        <f t="shared" si="2"/>
        <v>13747</v>
      </c>
      <c r="AP8" s="521">
        <f t="shared" si="2"/>
        <v>11282</v>
      </c>
      <c r="AQ8" s="521">
        <f t="shared" si="2"/>
        <v>11308</v>
      </c>
      <c r="AR8" s="521">
        <f t="shared" si="2"/>
        <v>10315</v>
      </c>
      <c r="AS8" s="521">
        <f t="shared" si="2"/>
        <v>10048</v>
      </c>
      <c r="AT8" s="521">
        <f t="shared" si="2"/>
        <v>8839</v>
      </c>
      <c r="AU8" s="633">
        <f>+IFERROR(AT8/AH8-1,"-")</f>
        <v>-0.14167799572732565</v>
      </c>
    </row>
    <row r="9" spans="1:47" x14ac:dyDescent="0.25">
      <c r="A9" s="88" t="s">
        <v>121</v>
      </c>
      <c r="B9" s="362">
        <v>6021.3599999999988</v>
      </c>
      <c r="C9" s="363">
        <v>5617.9699999999993</v>
      </c>
      <c r="D9" s="363">
        <v>6322.2699999999995</v>
      </c>
      <c r="E9" s="363">
        <v>6107.19</v>
      </c>
      <c r="F9" s="363">
        <v>6486.2600000000011</v>
      </c>
      <c r="G9" s="363">
        <v>5355.4000000000015</v>
      </c>
      <c r="H9" s="363">
        <v>5734.1</v>
      </c>
      <c r="I9" s="363">
        <v>5664.64</v>
      </c>
      <c r="J9" s="363">
        <v>4342.7000000000007</v>
      </c>
      <c r="K9" s="363">
        <v>5985.4900000000007</v>
      </c>
      <c r="L9" s="363">
        <v>5888.87</v>
      </c>
      <c r="M9" s="363">
        <v>5241.24</v>
      </c>
      <c r="N9" s="362">
        <v>7709.2570000000005</v>
      </c>
      <c r="O9" s="363">
        <v>6552.6250000000009</v>
      </c>
      <c r="P9" s="363">
        <v>6655.2760000000026</v>
      </c>
      <c r="Q9" s="363">
        <v>2972.4579999999992</v>
      </c>
      <c r="R9" s="363">
        <v>3727.5409999999997</v>
      </c>
      <c r="S9" s="363">
        <v>3873.1129999999998</v>
      </c>
      <c r="T9" s="363">
        <v>5080.4579999999987</v>
      </c>
      <c r="U9" s="363">
        <v>4793.2310000000007</v>
      </c>
      <c r="V9" s="363">
        <v>5016.2120000000014</v>
      </c>
      <c r="W9" s="363">
        <v>7253.9040000000005</v>
      </c>
      <c r="X9" s="363">
        <v>5612.8729999999987</v>
      </c>
      <c r="Y9" s="363">
        <v>5506.62</v>
      </c>
      <c r="Z9" s="362">
        <v>6481</v>
      </c>
      <c r="AA9" s="363">
        <v>6368</v>
      </c>
      <c r="AB9" s="363">
        <v>5028</v>
      </c>
      <c r="AC9" s="363">
        <v>3737</v>
      </c>
      <c r="AD9" s="363">
        <v>3858</v>
      </c>
      <c r="AE9" s="363">
        <v>3714</v>
      </c>
      <c r="AF9" s="363">
        <v>4458</v>
      </c>
      <c r="AG9" s="363">
        <v>4243</v>
      </c>
      <c r="AH9" s="363">
        <v>4354</v>
      </c>
      <c r="AI9" s="363">
        <v>4416</v>
      </c>
      <c r="AJ9" s="363">
        <v>4414</v>
      </c>
      <c r="AK9" s="363">
        <v>5352</v>
      </c>
      <c r="AL9" s="362">
        <v>4520</v>
      </c>
      <c r="AM9" s="363">
        <v>4180</v>
      </c>
      <c r="AN9" s="363">
        <v>4742</v>
      </c>
      <c r="AO9" s="363">
        <v>5460</v>
      </c>
      <c r="AP9" s="363">
        <v>4540</v>
      </c>
      <c r="AQ9" s="363">
        <v>4913</v>
      </c>
      <c r="AR9" s="363">
        <v>4353</v>
      </c>
      <c r="AS9" s="363">
        <v>4230</v>
      </c>
      <c r="AT9" s="363">
        <v>3205</v>
      </c>
      <c r="AU9" s="294">
        <f>+IFERROR(AT9/AH9-1,"-")</f>
        <v>-0.26389526871841984</v>
      </c>
    </row>
    <row r="10" spans="1:47" x14ac:dyDescent="0.25">
      <c r="A10" s="89" t="s">
        <v>122</v>
      </c>
      <c r="B10" s="364">
        <v>6297.3700000000008</v>
      </c>
      <c r="C10" s="365">
        <v>6283.38</v>
      </c>
      <c r="D10" s="365">
        <v>6725.4500000000007</v>
      </c>
      <c r="E10" s="365">
        <v>6436.16</v>
      </c>
      <c r="F10" s="365">
        <v>6814.49</v>
      </c>
      <c r="G10" s="365">
        <v>6536.83</v>
      </c>
      <c r="H10" s="365">
        <v>6143.29</v>
      </c>
      <c r="I10" s="365">
        <v>6817.15</v>
      </c>
      <c r="J10" s="365">
        <v>5664.85</v>
      </c>
      <c r="K10" s="365">
        <v>6750.11</v>
      </c>
      <c r="L10" s="365">
        <v>6531.28</v>
      </c>
      <c r="M10" s="365">
        <v>7005.31</v>
      </c>
      <c r="N10" s="364">
        <v>7450.286000000001</v>
      </c>
      <c r="O10" s="365">
        <v>7555.4519999999993</v>
      </c>
      <c r="P10" s="365">
        <v>6452.4239999999982</v>
      </c>
      <c r="Q10" s="365">
        <v>1300.0130000000001</v>
      </c>
      <c r="R10" s="365">
        <v>3088.3940000000011</v>
      </c>
      <c r="S10" s="365">
        <v>4415.8899999999994</v>
      </c>
      <c r="T10" s="365">
        <v>5735.9329999999991</v>
      </c>
      <c r="U10" s="365">
        <v>6082.5429999999997</v>
      </c>
      <c r="V10" s="365">
        <v>6315.1810000000005</v>
      </c>
      <c r="W10" s="365">
        <v>7162.1420000000007</v>
      </c>
      <c r="X10" s="365">
        <v>6767.5140000000001</v>
      </c>
      <c r="Y10" s="365">
        <v>7693.2619999999997</v>
      </c>
      <c r="Z10" s="364">
        <v>8149</v>
      </c>
      <c r="AA10" s="365">
        <v>7003</v>
      </c>
      <c r="AB10" s="365">
        <v>7878</v>
      </c>
      <c r="AC10" s="365">
        <v>7052</v>
      </c>
      <c r="AD10" s="365">
        <v>6747</v>
      </c>
      <c r="AE10" s="365">
        <v>5771</v>
      </c>
      <c r="AF10" s="365">
        <v>6031</v>
      </c>
      <c r="AG10" s="365">
        <v>5496</v>
      </c>
      <c r="AH10" s="365">
        <v>5944</v>
      </c>
      <c r="AI10" s="365">
        <v>7471</v>
      </c>
      <c r="AJ10" s="365">
        <v>7520</v>
      </c>
      <c r="AK10" s="365">
        <v>7558</v>
      </c>
      <c r="AL10" s="364">
        <v>8126</v>
      </c>
      <c r="AM10" s="365">
        <v>7183</v>
      </c>
      <c r="AN10" s="365">
        <v>7702</v>
      </c>
      <c r="AO10" s="365">
        <v>8287</v>
      </c>
      <c r="AP10" s="365">
        <v>6742</v>
      </c>
      <c r="AQ10" s="365">
        <v>6395</v>
      </c>
      <c r="AR10" s="365">
        <v>5962</v>
      </c>
      <c r="AS10" s="365">
        <v>5818</v>
      </c>
      <c r="AT10" s="365">
        <v>5634</v>
      </c>
      <c r="AU10" s="523">
        <f>+IFERROR(AT10/AH10-1,"-")</f>
        <v>-5.2153432032301494E-2</v>
      </c>
    </row>
    <row r="11" spans="1:47" x14ac:dyDescent="0.25">
      <c r="A11" s="1" t="s">
        <v>23</v>
      </c>
    </row>
    <row r="12" spans="1:47" x14ac:dyDescent="0.25">
      <c r="A12" s="281" t="s">
        <v>118</v>
      </c>
    </row>
    <row r="13" spans="1:47" x14ac:dyDescent="0.25">
      <c r="A13" s="2" t="s">
        <v>198</v>
      </c>
    </row>
  </sheetData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D53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T10" sqref="AT10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41" width="11.42578125" style="276"/>
    <col min="42" max="42" width="11.5703125" style="276"/>
    <col min="43" max="46" width="11.42578125" style="276"/>
    <col min="47" max="47" width="12.7109375" customWidth="1"/>
    <col min="49" max="49" width="15.85546875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ht="14.25" customHeight="1" x14ac:dyDescent="0.25">
      <c r="A3" s="11" t="s">
        <v>123</v>
      </c>
    </row>
    <row r="4" spans="1:49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9" x14ac:dyDescent="0.25">
      <c r="A5" s="37" t="s">
        <v>203</v>
      </c>
      <c r="P5" s="276"/>
      <c r="Q5" s="276"/>
      <c r="R5" s="276"/>
      <c r="S5" s="276"/>
      <c r="T5" s="276"/>
    </row>
    <row r="6" spans="1:49" x14ac:dyDescent="0.25">
      <c r="A6" s="720" t="s">
        <v>124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49" ht="25.5" x14ac:dyDescent="0.25">
      <c r="A7" s="738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5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4" t="s">
        <v>7</v>
      </c>
      <c r="AG7" s="571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54" t="s">
        <v>7</v>
      </c>
      <c r="AS7" s="660" t="s">
        <v>8</v>
      </c>
      <c r="AT7" s="663" t="s">
        <v>260</v>
      </c>
      <c r="AU7" s="655" t="s">
        <v>268</v>
      </c>
    </row>
    <row r="8" spans="1:49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10">
        <v>6481</v>
      </c>
      <c r="AA8" s="515">
        <v>6368</v>
      </c>
      <c r="AB8" s="515">
        <v>5028</v>
      </c>
      <c r="AC8" s="515">
        <v>3737</v>
      </c>
      <c r="AD8" s="515">
        <v>3858</v>
      </c>
      <c r="AE8" s="515">
        <f t="shared" ref="AE8:AT8" si="1">+SUM(AE9:AE23)</f>
        <v>3717</v>
      </c>
      <c r="AF8" s="515">
        <f t="shared" si="1"/>
        <v>4458</v>
      </c>
      <c r="AG8" s="515">
        <f t="shared" si="1"/>
        <v>4243</v>
      </c>
      <c r="AH8" s="515">
        <f t="shared" si="1"/>
        <v>4354</v>
      </c>
      <c r="AI8" s="515">
        <f t="shared" si="1"/>
        <v>4416</v>
      </c>
      <c r="AJ8" s="515">
        <f t="shared" si="1"/>
        <v>4414</v>
      </c>
      <c r="AK8" s="515">
        <f t="shared" si="1"/>
        <v>5352</v>
      </c>
      <c r="AL8" s="514">
        <f t="shared" si="1"/>
        <v>4520</v>
      </c>
      <c r="AM8" s="515">
        <f t="shared" si="1"/>
        <v>4180</v>
      </c>
      <c r="AN8" s="515">
        <f t="shared" si="1"/>
        <v>4742.1000000000004</v>
      </c>
      <c r="AO8" s="515">
        <f t="shared" si="1"/>
        <v>5460</v>
      </c>
      <c r="AP8" s="515">
        <f t="shared" si="1"/>
        <v>4540</v>
      </c>
      <c r="AQ8" s="515">
        <f>+SUM(AQ9:AQ23)</f>
        <v>4913</v>
      </c>
      <c r="AR8" s="515">
        <f t="shared" si="1"/>
        <v>4353</v>
      </c>
      <c r="AS8" s="515">
        <f t="shared" si="1"/>
        <v>4230</v>
      </c>
      <c r="AT8" s="515">
        <f t="shared" si="1"/>
        <v>3205</v>
      </c>
      <c r="AU8" s="631">
        <f t="shared" ref="AU8:AU23" si="2">+IFERROR(AT8/AH8-1,"-")</f>
        <v>-0.26389526871841984</v>
      </c>
    </row>
    <row r="9" spans="1:49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15">
        <v>760</v>
      </c>
      <c r="AO9" s="15">
        <v>1538</v>
      </c>
      <c r="AP9" s="15">
        <v>854</v>
      </c>
      <c r="AQ9" s="15">
        <v>759</v>
      </c>
      <c r="AR9" s="15">
        <v>1412</v>
      </c>
      <c r="AS9" s="15">
        <v>796</v>
      </c>
      <c r="AT9" s="15">
        <v>416</v>
      </c>
      <c r="AU9" s="642">
        <f t="shared" si="2"/>
        <v>1.1010101010101012</v>
      </c>
      <c r="AV9" s="277"/>
    </row>
    <row r="10" spans="1:49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15">
        <v>416</v>
      </c>
      <c r="AO10" s="15">
        <v>361</v>
      </c>
      <c r="AP10" s="15">
        <v>510</v>
      </c>
      <c r="AQ10" s="15">
        <v>332</v>
      </c>
      <c r="AR10" s="15">
        <v>263</v>
      </c>
      <c r="AS10" s="15">
        <v>494</v>
      </c>
      <c r="AT10" s="15">
        <v>275</v>
      </c>
      <c r="AU10" s="642">
        <f t="shared" si="2"/>
        <v>-0.18397626112759646</v>
      </c>
      <c r="AV10" s="277"/>
      <c r="AW10" s="274"/>
    </row>
    <row r="11" spans="1:49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15">
        <v>24</v>
      </c>
      <c r="AO11" s="15">
        <v>39</v>
      </c>
      <c r="AP11" s="15">
        <v>40</v>
      </c>
      <c r="AQ11" s="15">
        <v>27</v>
      </c>
      <c r="AR11" s="15">
        <v>25</v>
      </c>
      <c r="AS11" s="15">
        <v>45</v>
      </c>
      <c r="AT11" s="15">
        <v>48</v>
      </c>
      <c r="AU11" s="642">
        <f t="shared" si="2"/>
        <v>-0.30434782608695654</v>
      </c>
      <c r="AV11" s="277"/>
      <c r="AW11" s="274"/>
    </row>
    <row r="12" spans="1:49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15">
        <v>0.1</v>
      </c>
      <c r="AO12" s="15">
        <v>0</v>
      </c>
      <c r="AP12" s="15">
        <v>0.5</v>
      </c>
      <c r="AQ12" s="15">
        <v>0</v>
      </c>
      <c r="AR12" s="15">
        <v>0</v>
      </c>
      <c r="AS12" s="15">
        <v>0</v>
      </c>
      <c r="AT12" s="15">
        <v>1</v>
      </c>
      <c r="AU12" s="642">
        <f t="shared" si="2"/>
        <v>-0.5</v>
      </c>
      <c r="AV12" s="277"/>
      <c r="AW12" s="274"/>
    </row>
    <row r="13" spans="1:49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15">
        <v>2</v>
      </c>
      <c r="AO13" s="15">
        <v>1</v>
      </c>
      <c r="AP13" s="15">
        <v>0.5</v>
      </c>
      <c r="AQ13" s="15">
        <v>1</v>
      </c>
      <c r="AR13" s="15">
        <v>1</v>
      </c>
      <c r="AS13" s="15">
        <v>1</v>
      </c>
      <c r="AT13" s="15">
        <v>1</v>
      </c>
      <c r="AU13" s="642">
        <f t="shared" si="2"/>
        <v>-0.66666666666666674</v>
      </c>
      <c r="AV13" s="52"/>
      <c r="AW13" s="274"/>
    </row>
    <row r="14" spans="1:49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15">
        <v>13</v>
      </c>
      <c r="AO14" s="15">
        <v>13</v>
      </c>
      <c r="AP14" s="15">
        <v>15</v>
      </c>
      <c r="AQ14" s="15">
        <v>19</v>
      </c>
      <c r="AR14" s="15">
        <v>15</v>
      </c>
      <c r="AS14" s="15">
        <v>11</v>
      </c>
      <c r="AT14" s="15">
        <v>23</v>
      </c>
      <c r="AU14" s="642">
        <f t="shared" si="2"/>
        <v>-0.5892857142857143</v>
      </c>
      <c r="AV14" s="52"/>
      <c r="AW14" s="274"/>
    </row>
    <row r="15" spans="1:49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15">
        <v>9</v>
      </c>
      <c r="AO15" s="15">
        <v>4</v>
      </c>
      <c r="AP15" s="15">
        <v>9</v>
      </c>
      <c r="AQ15" s="15">
        <v>0</v>
      </c>
      <c r="AR15" s="15">
        <v>5</v>
      </c>
      <c r="AS15" s="15">
        <v>1</v>
      </c>
      <c r="AT15" s="15">
        <v>11</v>
      </c>
      <c r="AU15" s="642">
        <f t="shared" si="2"/>
        <v>4.5</v>
      </c>
      <c r="AV15" s="52"/>
      <c r="AW15" s="274"/>
    </row>
    <row r="16" spans="1:49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15">
        <v>1142</v>
      </c>
      <c r="AO16" s="15">
        <v>753</v>
      </c>
      <c r="AP16" s="15">
        <v>598</v>
      </c>
      <c r="AQ16" s="15">
        <v>1375</v>
      </c>
      <c r="AR16" s="15">
        <v>397</v>
      </c>
      <c r="AS16" s="15">
        <v>507</v>
      </c>
      <c r="AT16" s="15">
        <v>320</v>
      </c>
      <c r="AU16" s="642">
        <f t="shared" si="2"/>
        <v>-0.67346938775510212</v>
      </c>
      <c r="AV16" s="277"/>
      <c r="AW16" s="274"/>
    </row>
    <row r="17" spans="1:56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15">
        <v>204</v>
      </c>
      <c r="AO17" s="15">
        <v>306</v>
      </c>
      <c r="AP17" s="15">
        <v>251</v>
      </c>
      <c r="AQ17" s="15">
        <v>152</v>
      </c>
      <c r="AR17" s="15">
        <v>147</v>
      </c>
      <c r="AS17" s="15">
        <v>124</v>
      </c>
      <c r="AT17" s="15">
        <v>104</v>
      </c>
      <c r="AU17" s="642">
        <f t="shared" si="2"/>
        <v>-0.56118143459915615</v>
      </c>
      <c r="AV17" s="277"/>
      <c r="AW17" s="274"/>
    </row>
    <row r="18" spans="1:56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15">
        <v>41</v>
      </c>
      <c r="AO18" s="15">
        <v>1</v>
      </c>
      <c r="AP18" s="15">
        <v>72</v>
      </c>
      <c r="AQ18" s="15">
        <v>27</v>
      </c>
      <c r="AR18" s="15">
        <v>85</v>
      </c>
      <c r="AS18" s="15">
        <v>80</v>
      </c>
      <c r="AT18" s="15">
        <v>55</v>
      </c>
      <c r="AU18" s="642">
        <f t="shared" si="2"/>
        <v>-0.5</v>
      </c>
      <c r="AV18" s="277"/>
      <c r="AW18" s="274"/>
    </row>
    <row r="19" spans="1:56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15">
        <v>118</v>
      </c>
      <c r="AO19" s="15">
        <v>324</v>
      </c>
      <c r="AP19" s="15">
        <v>297</v>
      </c>
      <c r="AQ19" s="15">
        <v>241</v>
      </c>
      <c r="AR19" s="15">
        <v>238</v>
      </c>
      <c r="AS19" s="15">
        <v>302</v>
      </c>
      <c r="AT19" s="15">
        <v>306</v>
      </c>
      <c r="AU19" s="642">
        <f t="shared" si="2"/>
        <v>0.98701298701298712</v>
      </c>
      <c r="AV19" s="277"/>
      <c r="AW19" s="274"/>
    </row>
    <row r="20" spans="1:56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15">
        <v>51</v>
      </c>
      <c r="AO20" s="15">
        <v>56</v>
      </c>
      <c r="AP20" s="15">
        <v>85</v>
      </c>
      <c r="AQ20" s="15">
        <v>162</v>
      </c>
      <c r="AR20" s="15">
        <v>186</v>
      </c>
      <c r="AS20" s="15">
        <v>149</v>
      </c>
      <c r="AT20" s="15">
        <v>120</v>
      </c>
      <c r="AU20" s="642">
        <f t="shared" si="2"/>
        <v>2.75</v>
      </c>
      <c r="AV20" s="277"/>
      <c r="AW20" s="274"/>
    </row>
    <row r="21" spans="1:56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15">
        <v>305</v>
      </c>
      <c r="AO21" s="15">
        <v>78</v>
      </c>
      <c r="AP21" s="15">
        <v>2</v>
      </c>
      <c r="AQ21" s="15">
        <v>7</v>
      </c>
      <c r="AR21" s="15">
        <v>1</v>
      </c>
      <c r="AS21" s="15">
        <v>0</v>
      </c>
      <c r="AT21" s="15">
        <v>1</v>
      </c>
      <c r="AU21" s="357" t="str">
        <f t="shared" si="2"/>
        <v>-</v>
      </c>
      <c r="AV21" s="277"/>
      <c r="AW21" s="274"/>
    </row>
    <row r="22" spans="1:56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15">
        <v>677</v>
      </c>
      <c r="AO22" s="15">
        <v>852</v>
      </c>
      <c r="AP22" s="15">
        <v>621</v>
      </c>
      <c r="AQ22" s="15">
        <v>747</v>
      </c>
      <c r="AR22" s="15">
        <v>600</v>
      </c>
      <c r="AS22" s="15">
        <v>568</v>
      </c>
      <c r="AT22" s="15">
        <v>408</v>
      </c>
      <c r="AU22" s="642">
        <f t="shared" si="2"/>
        <v>-0.47625160462130933</v>
      </c>
      <c r="AV22" s="52"/>
      <c r="AW22" s="274"/>
    </row>
    <row r="23" spans="1:56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99">
        <v>980</v>
      </c>
      <c r="AO23" s="99">
        <v>1134</v>
      </c>
      <c r="AP23" s="99">
        <v>1185</v>
      </c>
      <c r="AQ23" s="99">
        <v>1064</v>
      </c>
      <c r="AR23" s="99">
        <v>978</v>
      </c>
      <c r="AS23" s="99">
        <v>1152</v>
      </c>
      <c r="AT23" s="99">
        <v>1116</v>
      </c>
      <c r="AU23" s="379">
        <f t="shared" si="2"/>
        <v>-0.19999999999999996</v>
      </c>
      <c r="AW23" s="274"/>
    </row>
    <row r="24" spans="1:56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W24" s="274"/>
    </row>
    <row r="25" spans="1:56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W25" s="274"/>
    </row>
    <row r="26" spans="1:56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</row>
    <row r="27" spans="1:56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</row>
    <row r="28" spans="1:56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</row>
    <row r="29" spans="1:56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95"/>
    </row>
    <row r="30" spans="1:56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</row>
    <row r="31" spans="1:56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</row>
    <row r="32" spans="1:56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</row>
    <row r="33" spans="8:47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</row>
    <row r="34" spans="8:47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</row>
    <row r="35" spans="8:47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</row>
    <row r="36" spans="8:47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</row>
    <row r="37" spans="8:47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9"/>
    </row>
    <row r="38" spans="8:47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50"/>
    </row>
    <row r="39" spans="8:47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</row>
    <row r="40" spans="8:47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35"/>
    </row>
    <row r="41" spans="8:47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35"/>
    </row>
    <row r="42" spans="8:47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</row>
    <row r="43" spans="8:47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47" x14ac:dyDescent="0.25">
      <c r="H44"/>
      <c r="I44"/>
      <c r="J44"/>
      <c r="O44" s="276"/>
      <c r="P44" s="276"/>
      <c r="Q44" s="276"/>
      <c r="R44" s="276"/>
      <c r="S44"/>
      <c r="T44"/>
    </row>
    <row r="45" spans="8:47" x14ac:dyDescent="0.25">
      <c r="H45"/>
      <c r="I45"/>
      <c r="J45"/>
      <c r="O45"/>
      <c r="P45"/>
      <c r="Q45"/>
      <c r="R45"/>
      <c r="S45"/>
      <c r="T45"/>
    </row>
    <row r="46" spans="8:47" x14ac:dyDescent="0.25">
      <c r="H46"/>
      <c r="I46"/>
      <c r="J46"/>
      <c r="O46"/>
      <c r="P46"/>
      <c r="Q46"/>
      <c r="R46"/>
      <c r="S46"/>
      <c r="T46"/>
    </row>
    <row r="47" spans="8:47" x14ac:dyDescent="0.25">
      <c r="H47"/>
      <c r="I47"/>
      <c r="J47"/>
      <c r="R47"/>
      <c r="S47"/>
      <c r="T47"/>
    </row>
    <row r="48" spans="8:47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ref="Q26:R40">
    <sortCondition descending="1" ref="R26:R40"/>
  </sortState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V53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V38" sqref="AV38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46" width="11.140625" style="276" customWidth="1"/>
    <col min="47" max="47" width="12.85546875" customWidth="1"/>
    <col min="48" max="48" width="15.85546875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x14ac:dyDescent="0.25">
      <c r="A3" s="11" t="s">
        <v>127</v>
      </c>
    </row>
    <row r="4" spans="1:48" ht="15" customHeight="1" x14ac:dyDescent="0.25">
      <c r="A4" s="37" t="s">
        <v>246</v>
      </c>
    </row>
    <row r="5" spans="1:48" x14ac:dyDescent="0.25">
      <c r="A5" s="37" t="s">
        <v>203</v>
      </c>
      <c r="P5" s="276"/>
      <c r="Q5" s="276"/>
      <c r="R5" s="276"/>
      <c r="S5" s="276"/>
      <c r="T5" s="276"/>
      <c r="V5" s="276"/>
    </row>
    <row r="6" spans="1:48" x14ac:dyDescent="0.25">
      <c r="A6" s="739" t="s">
        <v>124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48" ht="27" customHeight="1" x14ac:dyDescent="0.25">
      <c r="A7" s="740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395" t="s">
        <v>2</v>
      </c>
      <c r="P7" s="395" t="s">
        <v>3</v>
      </c>
      <c r="Q7" s="395" t="s">
        <v>4</v>
      </c>
      <c r="R7" s="267" t="s">
        <v>5</v>
      </c>
      <c r="S7" s="395" t="s">
        <v>6</v>
      </c>
      <c r="T7" s="267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554" t="s">
        <v>6</v>
      </c>
      <c r="AF7" s="554" t="s">
        <v>7</v>
      </c>
      <c r="AG7" s="571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54" t="s">
        <v>7</v>
      </c>
      <c r="AS7" s="660" t="s">
        <v>8</v>
      </c>
      <c r="AT7" s="663" t="s">
        <v>260</v>
      </c>
      <c r="AU7" s="661" t="s">
        <v>268</v>
      </c>
    </row>
    <row r="8" spans="1:48" x14ac:dyDescent="0.25">
      <c r="A8" s="91" t="s">
        <v>13</v>
      </c>
      <c r="B8" s="79">
        <f t="shared" ref="B8:AT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si="0"/>
        <v>7555.4519999999993</v>
      </c>
      <c r="P8" s="80">
        <f t="shared" si="0"/>
        <v>6452.4239999999982</v>
      </c>
      <c r="Q8" s="80">
        <f t="shared" si="0"/>
        <v>1300.0130000000001</v>
      </c>
      <c r="R8" s="80">
        <f t="shared" si="0"/>
        <v>3088.3940000000011</v>
      </c>
      <c r="S8" s="80">
        <f t="shared" si="0"/>
        <v>4415.8899999999994</v>
      </c>
      <c r="T8" s="80">
        <f t="shared" si="0"/>
        <v>5735.9329999999991</v>
      </c>
      <c r="U8" s="80">
        <f t="shared" si="0"/>
        <v>6082.5429999999997</v>
      </c>
      <c r="V8" s="80">
        <f t="shared" si="0"/>
        <v>6315.1810000000005</v>
      </c>
      <c r="W8" s="80">
        <f t="shared" si="0"/>
        <v>7162.1420000000007</v>
      </c>
      <c r="X8" s="80">
        <f t="shared" si="0"/>
        <v>6767.5140000000001</v>
      </c>
      <c r="Y8" s="80">
        <f t="shared" si="0"/>
        <v>7693.2619999999997</v>
      </c>
      <c r="Z8" s="524">
        <f t="shared" si="0"/>
        <v>8149</v>
      </c>
      <c r="AA8" s="525">
        <f t="shared" si="0"/>
        <v>7003</v>
      </c>
      <c r="AB8" s="525">
        <f t="shared" si="0"/>
        <v>7878</v>
      </c>
      <c r="AC8" s="525">
        <f t="shared" si="0"/>
        <v>7052</v>
      </c>
      <c r="AD8" s="525">
        <f t="shared" si="0"/>
        <v>6747</v>
      </c>
      <c r="AE8" s="525">
        <f t="shared" si="0"/>
        <v>5771</v>
      </c>
      <c r="AF8" s="525">
        <f t="shared" si="0"/>
        <v>6031</v>
      </c>
      <c r="AG8" s="525">
        <f t="shared" si="0"/>
        <v>5496</v>
      </c>
      <c r="AH8" s="525">
        <f t="shared" si="0"/>
        <v>5944</v>
      </c>
      <c r="AI8" s="525">
        <f t="shared" si="0"/>
        <v>7471</v>
      </c>
      <c r="AJ8" s="525">
        <f t="shared" si="0"/>
        <v>7520</v>
      </c>
      <c r="AK8" s="525">
        <f t="shared" si="0"/>
        <v>7558</v>
      </c>
      <c r="AL8" s="524">
        <f t="shared" si="0"/>
        <v>8126</v>
      </c>
      <c r="AM8" s="525">
        <f t="shared" si="0"/>
        <v>7183</v>
      </c>
      <c r="AN8" s="525">
        <f t="shared" si="0"/>
        <v>7702</v>
      </c>
      <c r="AO8" s="525">
        <f t="shared" si="0"/>
        <v>8287</v>
      </c>
      <c r="AP8" s="525">
        <f t="shared" si="0"/>
        <v>6742</v>
      </c>
      <c r="AQ8" s="525">
        <f t="shared" si="0"/>
        <v>6395</v>
      </c>
      <c r="AR8" s="525">
        <f>SUM(AR9:AR22)</f>
        <v>5962</v>
      </c>
      <c r="AS8" s="525">
        <f t="shared" si="0"/>
        <v>5818</v>
      </c>
      <c r="AT8" s="525">
        <f t="shared" si="0"/>
        <v>5634</v>
      </c>
      <c r="AU8" s="599">
        <f t="shared" ref="AU8:AU22" si="1">+IFERROR(AT8/AH8-1,"-")</f>
        <v>-5.2153432032301494E-2</v>
      </c>
    </row>
    <row r="9" spans="1:48" x14ac:dyDescent="0.25">
      <c r="A9" s="69" t="s">
        <v>31</v>
      </c>
      <c r="B9" s="366">
        <v>961.2</v>
      </c>
      <c r="C9" s="367">
        <v>1167.29</v>
      </c>
      <c r="D9" s="367">
        <v>1651.36</v>
      </c>
      <c r="E9" s="367">
        <v>1945.18</v>
      </c>
      <c r="F9" s="367">
        <v>1977.73</v>
      </c>
      <c r="G9" s="367">
        <v>1262.03</v>
      </c>
      <c r="H9" s="367">
        <v>265.39999999999998</v>
      </c>
      <c r="I9" s="367">
        <v>371.88</v>
      </c>
      <c r="J9" s="367">
        <v>325.24</v>
      </c>
      <c r="K9" s="367">
        <v>1030.74</v>
      </c>
      <c r="L9" s="367">
        <v>1991.48</v>
      </c>
      <c r="M9" s="367">
        <v>2242.38</v>
      </c>
      <c r="N9" s="366">
        <v>1845.0880000000009</v>
      </c>
      <c r="O9" s="367">
        <v>1956.3920000000001</v>
      </c>
      <c r="P9" s="367">
        <v>2851.8639999999996</v>
      </c>
      <c r="Q9" s="367">
        <v>835.01100000000008</v>
      </c>
      <c r="R9" s="367">
        <v>1461.4960000000003</v>
      </c>
      <c r="S9" s="367">
        <v>1503.1329999999998</v>
      </c>
      <c r="T9" s="367">
        <v>1162.6910000000003</v>
      </c>
      <c r="U9" s="367">
        <v>926.78200000000027</v>
      </c>
      <c r="V9" s="367">
        <v>1312.3430000000001</v>
      </c>
      <c r="W9" s="367">
        <v>2276.7269999999999</v>
      </c>
      <c r="X9" s="367">
        <v>1667.7819999999999</v>
      </c>
      <c r="Y9" s="367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20">
        <v>374</v>
      </c>
      <c r="AH9" s="420">
        <v>354</v>
      </c>
      <c r="AI9" s="420">
        <v>2010</v>
      </c>
      <c r="AJ9" s="420">
        <v>1553</v>
      </c>
      <c r="AK9" s="420">
        <v>561</v>
      </c>
      <c r="AL9" s="605">
        <v>1052</v>
      </c>
      <c r="AM9" s="634">
        <v>1344</v>
      </c>
      <c r="AN9" s="634">
        <v>1311</v>
      </c>
      <c r="AO9" s="634">
        <v>2062</v>
      </c>
      <c r="AP9" s="634">
        <v>1096</v>
      </c>
      <c r="AQ9" s="634">
        <v>1012</v>
      </c>
      <c r="AR9" s="634">
        <v>1277</v>
      </c>
      <c r="AS9" s="634">
        <v>642</v>
      </c>
      <c r="AT9" s="634">
        <v>762</v>
      </c>
      <c r="AU9" s="295">
        <f t="shared" si="1"/>
        <v>1.152542372881356</v>
      </c>
    </row>
    <row r="10" spans="1:48" x14ac:dyDescent="0.25">
      <c r="A10" s="69" t="s">
        <v>32</v>
      </c>
      <c r="B10" s="366">
        <v>202</v>
      </c>
      <c r="C10" s="367">
        <v>239.93</v>
      </c>
      <c r="D10" s="367">
        <v>106.9</v>
      </c>
      <c r="E10" s="367">
        <v>23.6</v>
      </c>
      <c r="F10" s="367">
        <v>4.5</v>
      </c>
      <c r="G10" s="367">
        <v>18</v>
      </c>
      <c r="H10" s="367">
        <v>3</v>
      </c>
      <c r="I10" s="367">
        <v>17.850000000000001</v>
      </c>
      <c r="J10" s="367">
        <v>0</v>
      </c>
      <c r="K10" s="367">
        <v>1</v>
      </c>
      <c r="L10" s="367">
        <v>1.5</v>
      </c>
      <c r="M10" s="367">
        <v>107.1</v>
      </c>
      <c r="N10" s="366">
        <v>121.01900000000001</v>
      </c>
      <c r="O10" s="367">
        <v>136.02000000000001</v>
      </c>
      <c r="P10" s="367">
        <v>87.668000000000006</v>
      </c>
      <c r="Q10" s="367">
        <v>23.54</v>
      </c>
      <c r="R10" s="367">
        <v>46.33</v>
      </c>
      <c r="S10" s="367">
        <v>5.2</v>
      </c>
      <c r="T10" s="367">
        <v>78.28</v>
      </c>
      <c r="U10" s="367">
        <v>54.5</v>
      </c>
      <c r="V10" s="367">
        <v>70.66</v>
      </c>
      <c r="W10" s="367">
        <v>203.08199999999999</v>
      </c>
      <c r="X10" s="367">
        <v>284.55499999999995</v>
      </c>
      <c r="Y10" s="367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20">
        <v>102</v>
      </c>
      <c r="AH10" s="420">
        <v>253</v>
      </c>
      <c r="AI10" s="420">
        <v>102</v>
      </c>
      <c r="AJ10" s="420">
        <v>261</v>
      </c>
      <c r="AK10" s="420">
        <v>362</v>
      </c>
      <c r="AL10" s="605">
        <v>191</v>
      </c>
      <c r="AM10" s="634">
        <v>147</v>
      </c>
      <c r="AN10" s="634">
        <v>312</v>
      </c>
      <c r="AO10" s="634">
        <v>309</v>
      </c>
      <c r="AP10" s="634">
        <v>302</v>
      </c>
      <c r="AQ10" s="634">
        <v>133</v>
      </c>
      <c r="AR10" s="634">
        <v>170</v>
      </c>
      <c r="AS10" s="634">
        <v>441</v>
      </c>
      <c r="AT10" s="634">
        <v>170</v>
      </c>
      <c r="AU10" s="295">
        <f t="shared" si="1"/>
        <v>-0.32806324110671936</v>
      </c>
    </row>
    <row r="11" spans="1:48" x14ac:dyDescent="0.25">
      <c r="A11" s="69" t="s">
        <v>52</v>
      </c>
      <c r="B11" s="366">
        <v>69.3</v>
      </c>
      <c r="C11" s="367">
        <v>28.6</v>
      </c>
      <c r="D11" s="367">
        <v>31.7</v>
      </c>
      <c r="E11" s="367">
        <v>23.99</v>
      </c>
      <c r="F11" s="367">
        <v>51.6</v>
      </c>
      <c r="G11" s="367">
        <v>103.3</v>
      </c>
      <c r="H11" s="367">
        <v>67</v>
      </c>
      <c r="I11" s="367">
        <v>90.3</v>
      </c>
      <c r="J11" s="367">
        <v>104.1</v>
      </c>
      <c r="K11" s="367">
        <v>140.4</v>
      </c>
      <c r="L11" s="367">
        <v>126.6</v>
      </c>
      <c r="M11" s="367">
        <v>45.6</v>
      </c>
      <c r="N11" s="366">
        <v>105.89700000000001</v>
      </c>
      <c r="O11" s="367">
        <v>34.700000000000003</v>
      </c>
      <c r="P11" s="367">
        <v>6</v>
      </c>
      <c r="Q11" s="367">
        <v>3</v>
      </c>
      <c r="R11" s="367">
        <v>1.5</v>
      </c>
      <c r="S11" s="367">
        <v>8.6999999999999993</v>
      </c>
      <c r="T11" s="367">
        <v>46</v>
      </c>
      <c r="U11" s="367">
        <v>71.2</v>
      </c>
      <c r="V11" s="367">
        <v>68.2</v>
      </c>
      <c r="W11" s="367">
        <v>21.5</v>
      </c>
      <c r="X11" s="367">
        <v>22.823999999999998</v>
      </c>
      <c r="Y11" s="367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20">
        <v>62</v>
      </c>
      <c r="AH11" s="420">
        <v>79</v>
      </c>
      <c r="AI11" s="420">
        <v>75</v>
      </c>
      <c r="AJ11" s="420">
        <v>62</v>
      </c>
      <c r="AK11" s="420">
        <v>80</v>
      </c>
      <c r="AL11" s="605">
        <v>45</v>
      </c>
      <c r="AM11" s="634">
        <v>11</v>
      </c>
      <c r="AN11" s="634">
        <v>8</v>
      </c>
      <c r="AO11" s="634">
        <v>41</v>
      </c>
      <c r="AP11" s="634">
        <v>26</v>
      </c>
      <c r="AQ11" s="634">
        <v>30</v>
      </c>
      <c r="AR11" s="634">
        <v>38</v>
      </c>
      <c r="AS11" s="634">
        <v>62</v>
      </c>
      <c r="AT11" s="634">
        <v>87</v>
      </c>
      <c r="AU11" s="295">
        <f t="shared" si="1"/>
        <v>0.10126582278481022</v>
      </c>
    </row>
    <row r="12" spans="1:48" x14ac:dyDescent="0.25">
      <c r="A12" s="69" t="s">
        <v>33</v>
      </c>
      <c r="B12" s="366">
        <v>13.5</v>
      </c>
      <c r="C12" s="367">
        <v>16.95</v>
      </c>
      <c r="D12" s="367">
        <v>21.45</v>
      </c>
      <c r="E12" s="367">
        <v>20.13</v>
      </c>
      <c r="F12" s="367">
        <v>61.5</v>
      </c>
      <c r="G12" s="367">
        <v>79.7</v>
      </c>
      <c r="H12" s="367">
        <v>93.3</v>
      </c>
      <c r="I12" s="367">
        <v>69.91</v>
      </c>
      <c r="J12" s="367">
        <v>60.58</v>
      </c>
      <c r="K12" s="367">
        <v>47.46</v>
      </c>
      <c r="L12" s="367">
        <v>53.97</v>
      </c>
      <c r="M12" s="367">
        <v>38.43</v>
      </c>
      <c r="N12" s="366">
        <v>9.7199999999999989</v>
      </c>
      <c r="O12" s="367">
        <v>15.700000000000001</v>
      </c>
      <c r="P12" s="367">
        <v>9.14</v>
      </c>
      <c r="Q12" s="367">
        <v>0.70000000000000018</v>
      </c>
      <c r="R12" s="367">
        <v>9.3699999999999974</v>
      </c>
      <c r="S12" s="367">
        <v>16.110000000000003</v>
      </c>
      <c r="T12" s="367">
        <v>26.04</v>
      </c>
      <c r="U12" s="367">
        <v>16.100000000000001</v>
      </c>
      <c r="V12" s="367">
        <v>10.375999999999994</v>
      </c>
      <c r="W12" s="367">
        <v>0</v>
      </c>
      <c r="X12" s="367">
        <v>0</v>
      </c>
      <c r="Y12" s="367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20">
        <v>0</v>
      </c>
      <c r="AH12" s="420">
        <v>0</v>
      </c>
      <c r="AI12" s="420">
        <v>0</v>
      </c>
      <c r="AJ12" s="420">
        <v>0</v>
      </c>
      <c r="AK12" s="420">
        <v>0</v>
      </c>
      <c r="AL12" s="605">
        <v>0</v>
      </c>
      <c r="AM12" s="634">
        <v>0</v>
      </c>
      <c r="AN12" s="634">
        <v>0</v>
      </c>
      <c r="AO12" s="634">
        <v>0</v>
      </c>
      <c r="AP12" s="634">
        <v>0</v>
      </c>
      <c r="AQ12" s="634">
        <v>0</v>
      </c>
      <c r="AR12" s="634">
        <v>0</v>
      </c>
      <c r="AS12" s="634">
        <v>2</v>
      </c>
      <c r="AT12" s="634">
        <v>0</v>
      </c>
      <c r="AU12" s="295" t="str">
        <f t="shared" si="1"/>
        <v>-</v>
      </c>
    </row>
    <row r="13" spans="1:48" x14ac:dyDescent="0.25">
      <c r="A13" s="92" t="s">
        <v>53</v>
      </c>
      <c r="B13" s="366">
        <v>11.05</v>
      </c>
      <c r="C13" s="367">
        <v>13.5</v>
      </c>
      <c r="D13" s="367">
        <v>10.050000000000001</v>
      </c>
      <c r="E13" s="367">
        <v>21.4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6">
        <v>0</v>
      </c>
      <c r="O13" s="367">
        <v>0</v>
      </c>
      <c r="P13" s="367">
        <v>0</v>
      </c>
      <c r="Q13" s="367">
        <v>0</v>
      </c>
      <c r="R13" s="367">
        <v>0.73000000000000009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20">
        <v>0</v>
      </c>
      <c r="AH13" s="420">
        <v>0</v>
      </c>
      <c r="AI13" s="420">
        <v>0</v>
      </c>
      <c r="AJ13" s="420">
        <v>6</v>
      </c>
      <c r="AK13" s="420">
        <v>0</v>
      </c>
      <c r="AL13" s="605">
        <v>0</v>
      </c>
      <c r="AM13" s="634">
        <v>0</v>
      </c>
      <c r="AN13" s="634">
        <v>0</v>
      </c>
      <c r="AO13" s="634">
        <v>0</v>
      </c>
      <c r="AP13" s="634">
        <v>0</v>
      </c>
      <c r="AQ13" s="634">
        <v>0</v>
      </c>
      <c r="AR13" s="634">
        <v>1</v>
      </c>
      <c r="AS13" s="634">
        <v>2</v>
      </c>
      <c r="AT13" s="634">
        <v>0</v>
      </c>
      <c r="AU13" s="295" t="str">
        <f t="shared" si="1"/>
        <v>-</v>
      </c>
    </row>
    <row r="14" spans="1:48" s="169" customFormat="1" x14ac:dyDescent="0.25">
      <c r="A14" s="92" t="s">
        <v>54</v>
      </c>
      <c r="B14" s="366">
        <v>37.479999999999997</v>
      </c>
      <c r="C14" s="367">
        <v>6</v>
      </c>
      <c r="D14" s="367">
        <v>11.41</v>
      </c>
      <c r="E14" s="367">
        <v>9.43</v>
      </c>
      <c r="F14" s="367">
        <v>10.78</v>
      </c>
      <c r="G14" s="367">
        <v>4.92</v>
      </c>
      <c r="H14" s="367">
        <v>3.28</v>
      </c>
      <c r="I14" s="367">
        <v>7.76</v>
      </c>
      <c r="J14" s="367">
        <v>4.8</v>
      </c>
      <c r="K14" s="367">
        <v>5.6</v>
      </c>
      <c r="L14" s="367">
        <v>2.8</v>
      </c>
      <c r="M14" s="367">
        <v>6.4</v>
      </c>
      <c r="N14" s="366">
        <v>6.6800000000000006</v>
      </c>
      <c r="O14" s="367">
        <v>10.759999999999998</v>
      </c>
      <c r="P14" s="367">
        <v>7.2</v>
      </c>
      <c r="Q14" s="367">
        <v>0</v>
      </c>
      <c r="R14" s="367">
        <v>1.51</v>
      </c>
      <c r="S14" s="367">
        <v>11.379999999999999</v>
      </c>
      <c r="T14" s="367">
        <v>24.13</v>
      </c>
      <c r="U14" s="367">
        <v>31.54</v>
      </c>
      <c r="V14" s="367">
        <v>24.369999999999994</v>
      </c>
      <c r="W14" s="367">
        <v>6.68</v>
      </c>
      <c r="X14" s="367">
        <v>5.52</v>
      </c>
      <c r="Y14" s="367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20">
        <v>17</v>
      </c>
      <c r="AH14" s="420">
        <v>5</v>
      </c>
      <c r="AI14" s="420">
        <v>13</v>
      </c>
      <c r="AJ14" s="420">
        <v>13</v>
      </c>
      <c r="AK14" s="420">
        <v>7</v>
      </c>
      <c r="AL14" s="605">
        <v>15</v>
      </c>
      <c r="AM14" s="634">
        <v>15</v>
      </c>
      <c r="AN14" s="634">
        <v>10</v>
      </c>
      <c r="AO14" s="634">
        <v>31</v>
      </c>
      <c r="AP14" s="634">
        <v>23</v>
      </c>
      <c r="AQ14" s="634">
        <v>31</v>
      </c>
      <c r="AR14" s="634">
        <v>27</v>
      </c>
      <c r="AS14" s="634">
        <v>20</v>
      </c>
      <c r="AT14" s="634">
        <v>10</v>
      </c>
      <c r="AU14" s="295">
        <f t="shared" si="1"/>
        <v>1</v>
      </c>
      <c r="AV14"/>
    </row>
    <row r="15" spans="1:48" x14ac:dyDescent="0.25">
      <c r="A15" s="69" t="s">
        <v>34</v>
      </c>
      <c r="B15" s="366">
        <v>701.78</v>
      </c>
      <c r="C15" s="367">
        <v>867.8</v>
      </c>
      <c r="D15" s="367">
        <v>701.91</v>
      </c>
      <c r="E15" s="367">
        <v>299.39999999999998</v>
      </c>
      <c r="F15" s="367">
        <v>442.52</v>
      </c>
      <c r="G15" s="367">
        <v>1081.04</v>
      </c>
      <c r="H15" s="367">
        <v>1583.36</v>
      </c>
      <c r="I15" s="367">
        <v>1741.88</v>
      </c>
      <c r="J15" s="367">
        <v>1106.23</v>
      </c>
      <c r="K15" s="367">
        <v>1575.55</v>
      </c>
      <c r="L15" s="367">
        <v>493.85</v>
      </c>
      <c r="M15" s="367">
        <v>169.83</v>
      </c>
      <c r="N15" s="366">
        <v>938.88900000000012</v>
      </c>
      <c r="O15" s="367">
        <v>957.63699999999994</v>
      </c>
      <c r="P15" s="367">
        <v>696.23699999999997</v>
      </c>
      <c r="Q15" s="367">
        <v>87.2</v>
      </c>
      <c r="R15" s="367">
        <v>399.399</v>
      </c>
      <c r="S15" s="367">
        <v>839.84800000000007</v>
      </c>
      <c r="T15" s="367">
        <v>944.63900000000024</v>
      </c>
      <c r="U15" s="367">
        <v>1372.2860000000003</v>
      </c>
      <c r="V15" s="367">
        <v>1359.9440000000002</v>
      </c>
      <c r="W15" s="367">
        <v>783.18099999999993</v>
      </c>
      <c r="X15" s="367">
        <v>702.48300000000006</v>
      </c>
      <c r="Y15" s="367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20">
        <v>342</v>
      </c>
      <c r="AH15" s="420">
        <v>1357</v>
      </c>
      <c r="AI15" s="420">
        <v>416</v>
      </c>
      <c r="AJ15" s="420">
        <v>702</v>
      </c>
      <c r="AK15" s="420">
        <v>1374</v>
      </c>
      <c r="AL15" s="605">
        <v>1831</v>
      </c>
      <c r="AM15" s="634">
        <v>1098</v>
      </c>
      <c r="AN15" s="634">
        <v>1379</v>
      </c>
      <c r="AO15" s="634">
        <v>1138</v>
      </c>
      <c r="AP15" s="634">
        <v>1127</v>
      </c>
      <c r="AQ15" s="634">
        <v>1537</v>
      </c>
      <c r="AR15" s="634">
        <v>440</v>
      </c>
      <c r="AS15" s="634">
        <v>405</v>
      </c>
      <c r="AT15" s="634">
        <v>460</v>
      </c>
      <c r="AU15" s="295">
        <f t="shared" si="1"/>
        <v>-0.66101694915254239</v>
      </c>
    </row>
    <row r="16" spans="1:48" x14ac:dyDescent="0.25">
      <c r="A16" s="69" t="s">
        <v>42</v>
      </c>
      <c r="B16" s="366">
        <v>232.4</v>
      </c>
      <c r="C16" s="367">
        <v>203.18</v>
      </c>
      <c r="D16" s="367">
        <v>243.27</v>
      </c>
      <c r="E16" s="367">
        <v>250.7</v>
      </c>
      <c r="F16" s="367">
        <v>264</v>
      </c>
      <c r="G16" s="367">
        <v>204.25</v>
      </c>
      <c r="H16" s="367">
        <v>288.73</v>
      </c>
      <c r="I16" s="367">
        <v>236.09</v>
      </c>
      <c r="J16" s="367">
        <v>230.29</v>
      </c>
      <c r="K16" s="367">
        <v>241.43</v>
      </c>
      <c r="L16" s="367">
        <v>208.79</v>
      </c>
      <c r="M16" s="367">
        <v>258.06</v>
      </c>
      <c r="N16" s="366">
        <v>258.07</v>
      </c>
      <c r="O16" s="367">
        <v>357.13199999999995</v>
      </c>
      <c r="P16" s="367">
        <v>150.77500000000001</v>
      </c>
      <c r="Q16" s="367">
        <v>26.680000000000003</v>
      </c>
      <c r="R16" s="367">
        <v>48.139999999999993</v>
      </c>
      <c r="S16" s="367">
        <v>94.159999999999968</v>
      </c>
      <c r="T16" s="367">
        <v>143.60400000000001</v>
      </c>
      <c r="U16" s="367">
        <v>133.62</v>
      </c>
      <c r="V16" s="367">
        <v>141.86000000000001</v>
      </c>
      <c r="W16" s="367">
        <v>146.85</v>
      </c>
      <c r="X16" s="367">
        <v>170.29000000000002</v>
      </c>
      <c r="Y16" s="367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20">
        <v>150</v>
      </c>
      <c r="AH16" s="420">
        <v>122</v>
      </c>
      <c r="AI16" s="420">
        <v>138</v>
      </c>
      <c r="AJ16" s="420">
        <v>157</v>
      </c>
      <c r="AK16" s="420">
        <v>170</v>
      </c>
      <c r="AL16" s="605">
        <v>157</v>
      </c>
      <c r="AM16" s="634">
        <v>153</v>
      </c>
      <c r="AN16" s="634">
        <v>169</v>
      </c>
      <c r="AO16" s="634">
        <v>167</v>
      </c>
      <c r="AP16" s="634">
        <v>173</v>
      </c>
      <c r="AQ16" s="634">
        <v>151</v>
      </c>
      <c r="AR16" s="634">
        <v>166</v>
      </c>
      <c r="AS16" s="634">
        <v>131</v>
      </c>
      <c r="AT16" s="634">
        <v>179</v>
      </c>
      <c r="AU16" s="295">
        <f t="shared" si="1"/>
        <v>0.46721311475409832</v>
      </c>
    </row>
    <row r="17" spans="1:47" x14ac:dyDescent="0.25">
      <c r="A17" s="69" t="s">
        <v>48</v>
      </c>
      <c r="B17" s="366">
        <v>153.30000000000001</v>
      </c>
      <c r="C17" s="367">
        <v>197.34</v>
      </c>
      <c r="D17" s="367">
        <v>221.9</v>
      </c>
      <c r="E17" s="367">
        <v>378.81</v>
      </c>
      <c r="F17" s="367">
        <v>459.87</v>
      </c>
      <c r="G17" s="367">
        <v>451.84</v>
      </c>
      <c r="H17" s="367">
        <v>243.82</v>
      </c>
      <c r="I17" s="367">
        <v>421.96</v>
      </c>
      <c r="J17" s="367">
        <v>732.1</v>
      </c>
      <c r="K17" s="367">
        <v>437</v>
      </c>
      <c r="L17" s="367">
        <v>308.39999999999998</v>
      </c>
      <c r="M17" s="367">
        <v>310.88</v>
      </c>
      <c r="N17" s="366">
        <v>404.97900000000004</v>
      </c>
      <c r="O17" s="367">
        <v>380.327</v>
      </c>
      <c r="P17" s="367">
        <v>237.553</v>
      </c>
      <c r="Q17" s="367">
        <v>58.5</v>
      </c>
      <c r="R17" s="367">
        <v>251.31199999999998</v>
      </c>
      <c r="S17" s="367">
        <v>344.91800000000001</v>
      </c>
      <c r="T17" s="367">
        <v>284.21600000000001</v>
      </c>
      <c r="U17" s="367">
        <v>587.43200000000002</v>
      </c>
      <c r="V17" s="367">
        <v>507.90799999999996</v>
      </c>
      <c r="W17" s="367">
        <v>404.72399999999999</v>
      </c>
      <c r="X17" s="367">
        <v>357.83800000000002</v>
      </c>
      <c r="Y17" s="367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20">
        <v>457</v>
      </c>
      <c r="AH17" s="420">
        <v>234</v>
      </c>
      <c r="AI17" s="420">
        <v>252</v>
      </c>
      <c r="AJ17" s="420">
        <v>169</v>
      </c>
      <c r="AK17" s="420">
        <v>260</v>
      </c>
      <c r="AL17" s="605">
        <v>284</v>
      </c>
      <c r="AM17" s="634">
        <v>286</v>
      </c>
      <c r="AN17" s="634">
        <v>303</v>
      </c>
      <c r="AO17" s="634">
        <v>356</v>
      </c>
      <c r="AP17" s="634">
        <v>322</v>
      </c>
      <c r="AQ17" s="634">
        <v>271</v>
      </c>
      <c r="AR17" s="634">
        <v>245</v>
      </c>
      <c r="AS17" s="634">
        <v>269</v>
      </c>
      <c r="AT17" s="634">
        <v>285</v>
      </c>
      <c r="AU17" s="295">
        <f t="shared" si="1"/>
        <v>0.21794871794871784</v>
      </c>
    </row>
    <row r="18" spans="1:47" x14ac:dyDescent="0.25">
      <c r="A18" s="69" t="s">
        <v>55</v>
      </c>
      <c r="B18" s="366">
        <v>39.700000000000003</v>
      </c>
      <c r="C18" s="367">
        <v>35.25</v>
      </c>
      <c r="D18" s="367">
        <v>49.9</v>
      </c>
      <c r="E18" s="367">
        <v>1</v>
      </c>
      <c r="F18" s="367">
        <v>0</v>
      </c>
      <c r="G18" s="367">
        <v>0</v>
      </c>
      <c r="H18" s="367">
        <v>0</v>
      </c>
      <c r="I18" s="367">
        <v>0</v>
      </c>
      <c r="J18" s="367">
        <v>1</v>
      </c>
      <c r="K18" s="367">
        <v>0</v>
      </c>
      <c r="L18" s="367">
        <v>3.8</v>
      </c>
      <c r="M18" s="367">
        <v>24.7</v>
      </c>
      <c r="N18" s="366">
        <v>0</v>
      </c>
      <c r="O18" s="367">
        <v>2</v>
      </c>
      <c r="P18" s="367">
        <v>0</v>
      </c>
      <c r="Q18" s="367">
        <v>0</v>
      </c>
      <c r="R18" s="367">
        <v>0</v>
      </c>
      <c r="S18" s="367">
        <v>0</v>
      </c>
      <c r="T18" s="367">
        <v>1</v>
      </c>
      <c r="U18" s="367">
        <v>0</v>
      </c>
      <c r="V18" s="367">
        <v>0</v>
      </c>
      <c r="W18" s="367">
        <v>0</v>
      </c>
      <c r="X18" s="367">
        <v>0</v>
      </c>
      <c r="Y18" s="367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20">
        <v>15</v>
      </c>
      <c r="AH18" s="420">
        <v>4</v>
      </c>
      <c r="AI18" s="420">
        <v>0</v>
      </c>
      <c r="AJ18" s="420">
        <v>5</v>
      </c>
      <c r="AK18" s="420">
        <v>0</v>
      </c>
      <c r="AL18" s="605">
        <v>0</v>
      </c>
      <c r="AM18" s="634">
        <v>0</v>
      </c>
      <c r="AN18" s="634">
        <v>0</v>
      </c>
      <c r="AO18" s="634">
        <v>0</v>
      </c>
      <c r="AP18" s="634">
        <v>0</v>
      </c>
      <c r="AQ18" s="634">
        <v>1</v>
      </c>
      <c r="AR18" s="634">
        <v>0</v>
      </c>
      <c r="AS18" s="634">
        <v>2</v>
      </c>
      <c r="AT18" s="634">
        <v>13</v>
      </c>
      <c r="AU18" s="295">
        <f t="shared" si="1"/>
        <v>2.25</v>
      </c>
    </row>
    <row r="19" spans="1:47" x14ac:dyDescent="0.25">
      <c r="A19" s="69" t="s">
        <v>43</v>
      </c>
      <c r="B19" s="366">
        <v>315.60000000000002</v>
      </c>
      <c r="C19" s="367">
        <v>232.3</v>
      </c>
      <c r="D19" s="367">
        <v>352.3</v>
      </c>
      <c r="E19" s="367">
        <v>457.5</v>
      </c>
      <c r="F19" s="367">
        <v>448.99</v>
      </c>
      <c r="G19" s="367">
        <v>438.9</v>
      </c>
      <c r="H19" s="367">
        <v>531.15</v>
      </c>
      <c r="I19" s="367">
        <v>584.63</v>
      </c>
      <c r="J19" s="367">
        <v>340.3</v>
      </c>
      <c r="K19" s="367">
        <v>179.4</v>
      </c>
      <c r="L19" s="367">
        <v>72</v>
      </c>
      <c r="M19" s="367">
        <v>117.2</v>
      </c>
      <c r="N19" s="366">
        <v>26</v>
      </c>
      <c r="O19" s="367">
        <v>40.5</v>
      </c>
      <c r="P19" s="367">
        <v>63.1</v>
      </c>
      <c r="Q19" s="367">
        <v>5.5</v>
      </c>
      <c r="R19" s="367">
        <v>105.896</v>
      </c>
      <c r="S19" s="367">
        <v>238.70400000000004</v>
      </c>
      <c r="T19" s="367">
        <v>406.75599999999997</v>
      </c>
      <c r="U19" s="367">
        <v>443.92800000000011</v>
      </c>
      <c r="V19" s="367">
        <v>248.88</v>
      </c>
      <c r="W19" s="367">
        <v>114.759</v>
      </c>
      <c r="X19" s="367">
        <v>182.05599999999998</v>
      </c>
      <c r="Y19" s="367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20">
        <v>517</v>
      </c>
      <c r="AH19" s="420">
        <v>322</v>
      </c>
      <c r="AI19" s="420">
        <v>221</v>
      </c>
      <c r="AJ19" s="420">
        <v>313</v>
      </c>
      <c r="AK19" s="420">
        <v>362</v>
      </c>
      <c r="AL19" s="605">
        <v>240</v>
      </c>
      <c r="AM19" s="634">
        <v>285</v>
      </c>
      <c r="AN19" s="634">
        <v>317</v>
      </c>
      <c r="AO19" s="634">
        <v>358</v>
      </c>
      <c r="AP19" s="634">
        <v>409</v>
      </c>
      <c r="AQ19" s="634">
        <v>254</v>
      </c>
      <c r="AR19" s="634">
        <v>218</v>
      </c>
      <c r="AS19" s="634">
        <v>402</v>
      </c>
      <c r="AT19" s="634">
        <v>369</v>
      </c>
      <c r="AU19" s="295">
        <f t="shared" si="1"/>
        <v>0.14596273291925477</v>
      </c>
    </row>
    <row r="20" spans="1:47" x14ac:dyDescent="0.25">
      <c r="A20" s="69" t="s">
        <v>45</v>
      </c>
      <c r="B20" s="366">
        <v>1096.5999999999999</v>
      </c>
      <c r="C20" s="367">
        <v>847.2</v>
      </c>
      <c r="D20" s="367">
        <v>724.91</v>
      </c>
      <c r="E20" s="367">
        <v>267.70999999999998</v>
      </c>
      <c r="F20" s="367">
        <v>0</v>
      </c>
      <c r="G20" s="367">
        <v>0</v>
      </c>
      <c r="H20" s="367">
        <v>0</v>
      </c>
      <c r="I20" s="367">
        <v>0</v>
      </c>
      <c r="J20" s="367">
        <v>0</v>
      </c>
      <c r="K20" s="367">
        <v>499.42</v>
      </c>
      <c r="L20" s="367">
        <v>824.5</v>
      </c>
      <c r="M20" s="367">
        <v>1464.21</v>
      </c>
      <c r="N20" s="366">
        <v>1450.1890000000001</v>
      </c>
      <c r="O20" s="367">
        <v>1195.652</v>
      </c>
      <c r="P20" s="367">
        <v>577.57199999999989</v>
      </c>
      <c r="Q20" s="367">
        <v>18.399999999999999</v>
      </c>
      <c r="R20" s="367">
        <v>0</v>
      </c>
      <c r="S20" s="367">
        <v>0</v>
      </c>
      <c r="T20" s="367">
        <v>35.4</v>
      </c>
      <c r="U20" s="367">
        <v>23.39</v>
      </c>
      <c r="V20" s="367">
        <v>102.85</v>
      </c>
      <c r="W20" s="367">
        <v>579.73399999999992</v>
      </c>
      <c r="X20" s="367">
        <v>747.23</v>
      </c>
      <c r="Y20" s="367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20">
        <v>0</v>
      </c>
      <c r="AH20" s="420">
        <v>0</v>
      </c>
      <c r="AI20" s="420">
        <v>677</v>
      </c>
      <c r="AJ20" s="420">
        <v>590</v>
      </c>
      <c r="AK20" s="420">
        <v>870</v>
      </c>
      <c r="AL20" s="605">
        <v>1244</v>
      </c>
      <c r="AM20" s="634">
        <v>936</v>
      </c>
      <c r="AN20" s="634">
        <v>576</v>
      </c>
      <c r="AO20" s="634">
        <v>120</v>
      </c>
      <c r="AP20" s="634">
        <v>3</v>
      </c>
      <c r="AQ20" s="634">
        <v>0</v>
      </c>
      <c r="AR20" s="634">
        <v>0</v>
      </c>
      <c r="AS20" s="634">
        <v>0</v>
      </c>
      <c r="AT20" s="634">
        <v>0</v>
      </c>
      <c r="AU20" s="295" t="str">
        <f t="shared" si="1"/>
        <v>-</v>
      </c>
    </row>
    <row r="21" spans="1:47" x14ac:dyDescent="0.25">
      <c r="A21" s="92" t="s">
        <v>36</v>
      </c>
      <c r="B21" s="366">
        <v>654.32000000000005</v>
      </c>
      <c r="C21" s="367">
        <v>655.67</v>
      </c>
      <c r="D21" s="367">
        <v>793.48</v>
      </c>
      <c r="E21" s="367">
        <v>802.72</v>
      </c>
      <c r="F21" s="367">
        <v>1289.8</v>
      </c>
      <c r="G21" s="367">
        <v>1068.96</v>
      </c>
      <c r="H21" s="367">
        <v>1465.39</v>
      </c>
      <c r="I21" s="367">
        <v>1473.58</v>
      </c>
      <c r="J21" s="367">
        <v>1291.32</v>
      </c>
      <c r="K21" s="367">
        <v>1221.69</v>
      </c>
      <c r="L21" s="367">
        <v>1233.7</v>
      </c>
      <c r="M21" s="367">
        <v>1142.42</v>
      </c>
      <c r="N21" s="366">
        <v>1439.104</v>
      </c>
      <c r="O21" s="367">
        <v>1480.6010000000001</v>
      </c>
      <c r="P21" s="367">
        <v>927.21199999999999</v>
      </c>
      <c r="Q21" s="367">
        <v>83.7</v>
      </c>
      <c r="R21" s="367">
        <v>160.14800000000002</v>
      </c>
      <c r="S21" s="367">
        <v>495.38000000000005</v>
      </c>
      <c r="T21" s="367">
        <v>1133.7180000000003</v>
      </c>
      <c r="U21" s="367">
        <v>989.24900000000002</v>
      </c>
      <c r="V21" s="367">
        <v>1027.4569999999999</v>
      </c>
      <c r="W21" s="367">
        <v>1179.527</v>
      </c>
      <c r="X21" s="367">
        <v>1090.6699999999998</v>
      </c>
      <c r="Y21" s="367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20">
        <v>1533</v>
      </c>
      <c r="AH21" s="420">
        <v>1546</v>
      </c>
      <c r="AI21" s="420">
        <v>1760</v>
      </c>
      <c r="AJ21" s="420">
        <v>1715</v>
      </c>
      <c r="AK21" s="420">
        <v>1862</v>
      </c>
      <c r="AL21" s="605">
        <v>1737</v>
      </c>
      <c r="AM21" s="634">
        <v>1496</v>
      </c>
      <c r="AN21" s="634">
        <v>1600</v>
      </c>
      <c r="AO21" s="634">
        <v>1840</v>
      </c>
      <c r="AP21" s="634">
        <v>1524</v>
      </c>
      <c r="AQ21" s="634">
        <v>1485</v>
      </c>
      <c r="AR21" s="634">
        <v>1673</v>
      </c>
      <c r="AS21" s="634">
        <v>1551</v>
      </c>
      <c r="AT21" s="634">
        <v>1503</v>
      </c>
      <c r="AU21" s="295">
        <f t="shared" si="1"/>
        <v>-2.7813712807244539E-2</v>
      </c>
    </row>
    <row r="22" spans="1:47" x14ac:dyDescent="0.25">
      <c r="A22" s="93" t="s">
        <v>72</v>
      </c>
      <c r="B22" s="368">
        <v>1809.1400000000012</v>
      </c>
      <c r="C22" s="369">
        <v>1772.37</v>
      </c>
      <c r="D22" s="369">
        <v>1804.9099999999999</v>
      </c>
      <c r="E22" s="369">
        <v>1934.5900000000001</v>
      </c>
      <c r="F22" s="369">
        <v>1803.1999999999998</v>
      </c>
      <c r="G22" s="369">
        <v>1823.8899999999994</v>
      </c>
      <c r="H22" s="369">
        <v>1598.8599999999997</v>
      </c>
      <c r="I22" s="369">
        <v>1801.3099999999995</v>
      </c>
      <c r="J22" s="369">
        <v>1468.8900000000003</v>
      </c>
      <c r="K22" s="369">
        <v>1370.4199999999992</v>
      </c>
      <c r="L22" s="369">
        <v>1209.8899999999994</v>
      </c>
      <c r="M22" s="369">
        <v>1078.1000000000013</v>
      </c>
      <c r="N22" s="368">
        <v>844.65100000000075</v>
      </c>
      <c r="O22" s="369">
        <v>988.03099999999904</v>
      </c>
      <c r="P22" s="369">
        <v>838.10299999999825</v>
      </c>
      <c r="Q22" s="369">
        <v>157.78199999999993</v>
      </c>
      <c r="R22" s="369">
        <v>602.56300000000056</v>
      </c>
      <c r="S22" s="369">
        <v>858.35699999999906</v>
      </c>
      <c r="T22" s="369">
        <v>1449.4589999999989</v>
      </c>
      <c r="U22" s="369">
        <v>1432.5159999999996</v>
      </c>
      <c r="V22" s="369">
        <v>1440.3330000000005</v>
      </c>
      <c r="W22" s="369">
        <v>1445.3780000000015</v>
      </c>
      <c r="X22" s="369">
        <v>1536.2659999999996</v>
      </c>
      <c r="Y22" s="369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574">
        <v>1927</v>
      </c>
      <c r="AH22" s="574">
        <v>1668</v>
      </c>
      <c r="AI22" s="574">
        <v>1807</v>
      </c>
      <c r="AJ22" s="574">
        <v>1974</v>
      </c>
      <c r="AK22" s="574">
        <v>1650</v>
      </c>
      <c r="AL22" s="606">
        <v>1330</v>
      </c>
      <c r="AM22" s="574">
        <v>1412</v>
      </c>
      <c r="AN22" s="574">
        <v>1717</v>
      </c>
      <c r="AO22" s="574">
        <v>1865</v>
      </c>
      <c r="AP22" s="574">
        <v>1737</v>
      </c>
      <c r="AQ22" s="574">
        <v>1490</v>
      </c>
      <c r="AR22" s="574">
        <v>1707</v>
      </c>
      <c r="AS22" s="574">
        <v>1889</v>
      </c>
      <c r="AT22" s="574">
        <v>1796</v>
      </c>
      <c r="AU22" s="379">
        <f t="shared" si="1"/>
        <v>7.6738609112709799E-2</v>
      </c>
    </row>
    <row r="23" spans="1:47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</row>
    <row r="24" spans="1:47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</row>
    <row r="25" spans="1:47" x14ac:dyDescent="0.25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  <c r="AN25" s="123"/>
      <c r="AO25" s="123"/>
      <c r="AP25" s="137"/>
      <c r="AQ25" s="137"/>
      <c r="AR25" s="137"/>
      <c r="AS25" s="137"/>
      <c r="AT25" s="137"/>
    </row>
    <row r="26" spans="1:47" x14ac:dyDescent="0.25">
      <c r="I26"/>
      <c r="J26"/>
      <c r="K26"/>
      <c r="R26" s="276"/>
      <c r="S26" s="276"/>
      <c r="T26" s="276"/>
      <c r="V26" s="276"/>
      <c r="AO26" s="123"/>
      <c r="AP26" s="123"/>
      <c r="AQ26" s="123"/>
      <c r="AR26" s="123"/>
      <c r="AS26" s="123"/>
      <c r="AT26" s="123"/>
    </row>
    <row r="27" spans="1:47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47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47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47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47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47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ref="S25:T40">
    <sortCondition descending="1" ref="T25:T40"/>
  </sortState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W39"/>
  <sheetViews>
    <sheetView showGridLines="0" zoomScale="85" zoomScaleNormal="85" workbookViewId="0">
      <pane xSplit="1" ySplit="7" topLeftCell="AH8" activePane="bottomRight" state="frozen"/>
      <selection activeCell="Y28" sqref="Y28"/>
      <selection pane="topRight" activeCell="Y28" sqref="Y28"/>
      <selection pane="bottomLeft" activeCell="Y28" sqref="Y28"/>
      <selection pane="bottomRight" activeCell="AU17" sqref="AU17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46" width="11.28515625" style="276" customWidth="1"/>
    <col min="47" max="47" width="11.140625" bestFit="1" customWidth="1"/>
    <col min="49" max="49" width="14.5703125" bestFit="1" customWidth="1"/>
  </cols>
  <sheetData>
    <row r="1" spans="1:49" x14ac:dyDescent="0.25">
      <c r="A1" s="105" t="s">
        <v>191</v>
      </c>
    </row>
    <row r="2" spans="1:49" x14ac:dyDescent="0.25">
      <c r="A2" s="22"/>
    </row>
    <row r="3" spans="1:49" x14ac:dyDescent="0.25">
      <c r="A3" s="24" t="s">
        <v>220</v>
      </c>
    </row>
    <row r="4" spans="1:49" x14ac:dyDescent="0.25">
      <c r="A4" s="23" t="s">
        <v>229</v>
      </c>
    </row>
    <row r="5" spans="1:49" x14ac:dyDescent="0.25">
      <c r="A5" s="23" t="s">
        <v>200</v>
      </c>
    </row>
    <row r="6" spans="1:49" x14ac:dyDescent="0.25">
      <c r="A6" s="696" t="s">
        <v>0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5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3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5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49" ht="25.5" x14ac:dyDescent="0.25">
      <c r="A7" s="697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394" t="s">
        <v>12</v>
      </c>
      <c r="Z7" s="638" t="s">
        <v>1</v>
      </c>
      <c r="AA7" s="638" t="s">
        <v>2</v>
      </c>
      <c r="AB7" s="638" t="s">
        <v>3</v>
      </c>
      <c r="AC7" s="638" t="s">
        <v>4</v>
      </c>
      <c r="AD7" s="638" t="s">
        <v>5</v>
      </c>
      <c r="AE7" s="637" t="s">
        <v>6</v>
      </c>
      <c r="AF7" s="637" t="s">
        <v>7</v>
      </c>
      <c r="AG7" s="637" t="s">
        <v>8</v>
      </c>
      <c r="AH7" s="637" t="s">
        <v>260</v>
      </c>
      <c r="AI7" s="637" t="s">
        <v>10</v>
      </c>
      <c r="AJ7" s="637" t="s">
        <v>11</v>
      </c>
      <c r="AK7" s="638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59" t="s">
        <v>8</v>
      </c>
      <c r="AT7" s="663" t="s">
        <v>260</v>
      </c>
      <c r="AU7" s="614" t="s">
        <v>268</v>
      </c>
    </row>
    <row r="8" spans="1:49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391">
        <f t="shared" ref="N8:AK8" si="1">+N9+N20</f>
        <v>126.22630447424773</v>
      </c>
      <c r="O8" s="391">
        <f t="shared" si="1"/>
        <v>161.30519123038073</v>
      </c>
      <c r="P8" s="391">
        <f t="shared" si="1"/>
        <v>80.782027435071896</v>
      </c>
      <c r="Q8" s="391">
        <f t="shared" si="1"/>
        <v>35.201722015446187</v>
      </c>
      <c r="R8" s="391">
        <f t="shared" si="1"/>
        <v>598.41885806284643</v>
      </c>
      <c r="S8" s="391">
        <f t="shared" si="1"/>
        <v>1420.7943186892373</v>
      </c>
      <c r="T8" s="391">
        <f t="shared" si="1"/>
        <v>637.56810119137299</v>
      </c>
      <c r="U8" s="391">
        <f t="shared" si="1"/>
        <v>139.55050290854922</v>
      </c>
      <c r="V8" s="391">
        <f t="shared" si="1"/>
        <v>175.87355037436879</v>
      </c>
      <c r="W8" s="391">
        <f t="shared" si="1"/>
        <v>176.04063098578951</v>
      </c>
      <c r="X8" s="391">
        <f t="shared" si="1"/>
        <v>831.6235207108715</v>
      </c>
      <c r="Y8" s="391">
        <f t="shared" si="1"/>
        <v>1357.1037855034022</v>
      </c>
      <c r="Z8" s="401">
        <f t="shared" si="1"/>
        <v>646.93999999999994</v>
      </c>
      <c r="AA8" s="402">
        <f t="shared" si="1"/>
        <v>247.16000000000003</v>
      </c>
      <c r="AB8" s="402">
        <f t="shared" si="1"/>
        <v>224.12</v>
      </c>
      <c r="AC8" s="402">
        <f t="shared" si="1"/>
        <v>416.28</v>
      </c>
      <c r="AD8" s="402">
        <f t="shared" si="1"/>
        <v>1458.28</v>
      </c>
      <c r="AE8" s="402">
        <f t="shared" si="1"/>
        <v>845.14</v>
      </c>
      <c r="AF8" s="402">
        <f t="shared" si="1"/>
        <v>310.88</v>
      </c>
      <c r="AG8" s="402">
        <f t="shared" si="1"/>
        <v>108.64999999999999</v>
      </c>
      <c r="AH8" s="402">
        <f t="shared" si="1"/>
        <v>77.039999999999992</v>
      </c>
      <c r="AI8" s="402">
        <f t="shared" si="1"/>
        <v>88.410000000000011</v>
      </c>
      <c r="AJ8" s="402">
        <f t="shared" si="1"/>
        <v>1025.93</v>
      </c>
      <c r="AK8" s="646">
        <f t="shared" si="1"/>
        <v>1192.1500000000001</v>
      </c>
      <c r="AL8" s="401">
        <f t="shared" ref="AL8:AT8" si="2">+AL9+AL20</f>
        <v>289.52999999999997</v>
      </c>
      <c r="AM8" s="403">
        <f t="shared" si="2"/>
        <v>146.78</v>
      </c>
      <c r="AN8" s="403">
        <f t="shared" si="2"/>
        <v>137.59</v>
      </c>
      <c r="AO8" s="403">
        <f t="shared" si="2"/>
        <v>138.02999999999997</v>
      </c>
      <c r="AP8" s="403">
        <f t="shared" si="2"/>
        <v>1159.93</v>
      </c>
      <c r="AQ8" s="403">
        <f t="shared" si="2"/>
        <v>1031.3399999999999</v>
      </c>
      <c r="AR8" s="403">
        <f t="shared" si="2"/>
        <v>521.06999999999994</v>
      </c>
      <c r="AS8" s="403">
        <f t="shared" si="2"/>
        <v>116.27999999999999</v>
      </c>
      <c r="AT8" s="403">
        <f t="shared" si="2"/>
        <v>89.6</v>
      </c>
      <c r="AU8" s="291">
        <f t="shared" ref="AU8:AU22" si="3">+IFERROR(AT8/AH8-1,"-")</f>
        <v>0.16303219106957423</v>
      </c>
      <c r="AV8" s="632"/>
      <c r="AW8" s="276"/>
    </row>
    <row r="9" spans="1:49" x14ac:dyDescent="0.25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T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86">
        <f t="shared" si="5"/>
        <v>87.903220564628313</v>
      </c>
      <c r="N9" s="392">
        <f t="shared" si="5"/>
        <v>121.00580447424773</v>
      </c>
      <c r="O9" s="392">
        <f t="shared" si="5"/>
        <v>161.28076123038073</v>
      </c>
      <c r="P9" s="392">
        <f t="shared" si="5"/>
        <v>80.779666435071903</v>
      </c>
      <c r="Q9" s="392">
        <f t="shared" si="5"/>
        <v>34.933223015446188</v>
      </c>
      <c r="R9" s="392">
        <f t="shared" si="5"/>
        <v>45.275684062846452</v>
      </c>
      <c r="S9" s="392">
        <f t="shared" si="5"/>
        <v>89.944318689237406</v>
      </c>
      <c r="T9" s="392">
        <f t="shared" si="5"/>
        <v>148.51277269137319</v>
      </c>
      <c r="U9" s="392">
        <f t="shared" si="5"/>
        <v>139.27530290854921</v>
      </c>
      <c r="V9" s="392">
        <f t="shared" si="5"/>
        <v>175.3684568743688</v>
      </c>
      <c r="W9" s="392">
        <f t="shared" si="5"/>
        <v>175.02456048578949</v>
      </c>
      <c r="X9" s="392">
        <f t="shared" si="5"/>
        <v>117.66753371087145</v>
      </c>
      <c r="Y9" s="392">
        <f t="shared" si="5"/>
        <v>130.6644420034022</v>
      </c>
      <c r="Z9" s="404">
        <f t="shared" si="5"/>
        <v>131.4</v>
      </c>
      <c r="AA9" s="405">
        <f t="shared" si="5"/>
        <v>211.57000000000002</v>
      </c>
      <c r="AB9" s="405">
        <f t="shared" si="5"/>
        <v>156.04000000000002</v>
      </c>
      <c r="AC9" s="405">
        <f t="shared" si="5"/>
        <v>109.94</v>
      </c>
      <c r="AD9" s="405">
        <f t="shared" si="5"/>
        <v>133.30000000000001</v>
      </c>
      <c r="AE9" s="405">
        <f t="shared" si="5"/>
        <v>126.14999999999999</v>
      </c>
      <c r="AF9" s="405">
        <f t="shared" si="5"/>
        <v>113.4</v>
      </c>
      <c r="AG9" s="405">
        <f t="shared" si="5"/>
        <v>105.96</v>
      </c>
      <c r="AH9" s="405">
        <f t="shared" si="5"/>
        <v>76.91</v>
      </c>
      <c r="AI9" s="405">
        <f t="shared" si="5"/>
        <v>87.15</v>
      </c>
      <c r="AJ9" s="405">
        <f t="shared" si="5"/>
        <v>108.01</v>
      </c>
      <c r="AK9" s="647">
        <f t="shared" si="5"/>
        <v>110.96</v>
      </c>
      <c r="AL9" s="404">
        <f t="shared" si="5"/>
        <v>178.4</v>
      </c>
      <c r="AM9" s="20">
        <f t="shared" si="5"/>
        <v>105.25999999999999</v>
      </c>
      <c r="AN9" s="20">
        <f t="shared" si="5"/>
        <v>100.57000000000001</v>
      </c>
      <c r="AO9" s="20">
        <f t="shared" si="5"/>
        <v>111.91999999999999</v>
      </c>
      <c r="AP9" s="20">
        <f t="shared" si="5"/>
        <v>90.5</v>
      </c>
      <c r="AQ9" s="20">
        <f t="shared" si="5"/>
        <v>102.05000000000001</v>
      </c>
      <c r="AR9" s="20">
        <f t="shared" si="5"/>
        <v>83.039999999999992</v>
      </c>
      <c r="AS9" s="20">
        <f t="shared" si="5"/>
        <v>80.97999999999999</v>
      </c>
      <c r="AT9" s="20">
        <f t="shared" si="5"/>
        <v>88.649999999999991</v>
      </c>
      <c r="AU9" s="292">
        <f t="shared" si="3"/>
        <v>0.15264594981146784</v>
      </c>
      <c r="AV9" s="632"/>
      <c r="AW9" s="260"/>
    </row>
    <row r="10" spans="1:49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393">
        <v>10.738911209999999</v>
      </c>
      <c r="O10" s="393">
        <v>22.071925980217419</v>
      </c>
      <c r="P10" s="393">
        <v>9.531417069408624</v>
      </c>
      <c r="Q10" s="393">
        <v>5.0679328235894321</v>
      </c>
      <c r="R10" s="393">
        <v>6.187060576145158</v>
      </c>
      <c r="S10" s="393">
        <v>9.6300000000000008</v>
      </c>
      <c r="T10" s="393">
        <v>9.9847463619581323</v>
      </c>
      <c r="U10" s="393">
        <v>10.764811310000001</v>
      </c>
      <c r="V10" s="393">
        <v>14.203563879999997</v>
      </c>
      <c r="W10" s="393">
        <v>19.610601329999998</v>
      </c>
      <c r="X10" s="393">
        <v>12.544406675179996</v>
      </c>
      <c r="Y10" s="393">
        <v>16.373054031999999</v>
      </c>
      <c r="Z10" s="406">
        <v>14.23</v>
      </c>
      <c r="AA10" s="407">
        <v>27.49</v>
      </c>
      <c r="AB10" s="407">
        <v>18.93</v>
      </c>
      <c r="AC10" s="407">
        <v>9.32</v>
      </c>
      <c r="AD10" s="407">
        <v>13.56</v>
      </c>
      <c r="AE10" s="407">
        <v>4.71</v>
      </c>
      <c r="AF10" s="407">
        <v>6.36</v>
      </c>
      <c r="AG10" s="407">
        <v>7.4</v>
      </c>
      <c r="AH10" s="407">
        <v>3.74</v>
      </c>
      <c r="AI10" s="407">
        <v>9.32</v>
      </c>
      <c r="AJ10" s="407">
        <v>23.21</v>
      </c>
      <c r="AK10" s="648">
        <v>16.34</v>
      </c>
      <c r="AL10" s="406">
        <v>21.49</v>
      </c>
      <c r="AM10" s="14">
        <v>14.51</v>
      </c>
      <c r="AN10" s="14">
        <v>12.74</v>
      </c>
      <c r="AO10" s="14">
        <v>11.41</v>
      </c>
      <c r="AP10" s="14">
        <v>9.14</v>
      </c>
      <c r="AQ10" s="14">
        <v>9.2799999999999994</v>
      </c>
      <c r="AR10" s="14">
        <v>7.05</v>
      </c>
      <c r="AS10" s="14">
        <v>8.58</v>
      </c>
      <c r="AT10" s="14">
        <v>7.94</v>
      </c>
      <c r="AU10" s="293">
        <f t="shared" si="3"/>
        <v>1.1229946524064172</v>
      </c>
      <c r="AV10" s="276"/>
      <c r="AW10" s="276"/>
    </row>
    <row r="11" spans="1:49" x14ac:dyDescent="0.25">
      <c r="A11" s="69" t="s">
        <v>16</v>
      </c>
      <c r="B11" s="86">
        <f t="shared" ref="B11:L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si="6"/>
        <v>54.6</v>
      </c>
      <c r="L11" s="14">
        <f t="shared" si="6"/>
        <v>37.792468043999996</v>
      </c>
      <c r="M11" s="288">
        <v>32.41593829182667</v>
      </c>
      <c r="N11" s="393">
        <f t="shared" ref="N11:AO11" si="7">SUM(N12:N13)</f>
        <v>58.244747029241445</v>
      </c>
      <c r="O11" s="393">
        <f t="shared" si="7"/>
        <v>81.782809576056081</v>
      </c>
      <c r="P11" s="393">
        <f t="shared" si="7"/>
        <v>24.510784290884963</v>
      </c>
      <c r="Q11" s="393">
        <f t="shared" si="7"/>
        <v>10.31095818966771</v>
      </c>
      <c r="R11" s="393">
        <f t="shared" si="7"/>
        <v>12.652100730095581</v>
      </c>
      <c r="S11" s="393">
        <f t="shared" si="7"/>
        <v>47.754318689237408</v>
      </c>
      <c r="T11" s="393">
        <f t="shared" si="7"/>
        <v>96.558435660145037</v>
      </c>
      <c r="U11" s="393">
        <f t="shared" si="7"/>
        <v>81.172320724513881</v>
      </c>
      <c r="V11" s="393">
        <f t="shared" si="7"/>
        <v>113.71607053903176</v>
      </c>
      <c r="W11" s="393">
        <f t="shared" si="7"/>
        <v>101.77316653514193</v>
      </c>
      <c r="X11" s="393">
        <f t="shared" si="7"/>
        <v>54.160058483314764</v>
      </c>
      <c r="Y11" s="393">
        <f t="shared" si="7"/>
        <v>67.02432190255081</v>
      </c>
      <c r="Z11" s="406">
        <f t="shared" ref="Z11:AK11" si="8">SUM(Z12:Z13)</f>
        <v>62.66</v>
      </c>
      <c r="AA11" s="407">
        <f t="shared" si="8"/>
        <v>130.81</v>
      </c>
      <c r="AB11" s="407">
        <f t="shared" si="8"/>
        <v>85.62</v>
      </c>
      <c r="AC11" s="407">
        <f t="shared" si="8"/>
        <v>58.1</v>
      </c>
      <c r="AD11" s="407">
        <f t="shared" si="8"/>
        <v>74.97</v>
      </c>
      <c r="AE11" s="407">
        <f t="shared" si="8"/>
        <v>81.72</v>
      </c>
      <c r="AF11" s="407">
        <f t="shared" si="8"/>
        <v>64.25</v>
      </c>
      <c r="AG11" s="407">
        <f t="shared" si="8"/>
        <v>60.65</v>
      </c>
      <c r="AH11" s="407">
        <f t="shared" si="8"/>
        <v>33.080000000000005</v>
      </c>
      <c r="AI11" s="407">
        <f t="shared" si="8"/>
        <v>35.35</v>
      </c>
      <c r="AJ11" s="407">
        <f t="shared" si="8"/>
        <v>38.950000000000003</v>
      </c>
      <c r="AK11" s="648">
        <f t="shared" si="8"/>
        <v>49.21</v>
      </c>
      <c r="AL11" s="406">
        <f t="shared" si="7"/>
        <v>112.95</v>
      </c>
      <c r="AM11" s="14">
        <f t="shared" si="7"/>
        <v>48.940000000000005</v>
      </c>
      <c r="AN11" s="14">
        <f t="shared" si="7"/>
        <v>42.77</v>
      </c>
      <c r="AO11" s="14">
        <f t="shared" si="7"/>
        <v>52.95</v>
      </c>
      <c r="AP11" s="14">
        <f t="shared" ref="AP11" si="9">SUM(AP12:AP13)</f>
        <v>41.23</v>
      </c>
      <c r="AQ11" s="14">
        <f t="shared" ref="AQ11" si="10">SUM(AQ12:AQ13)</f>
        <v>53.78</v>
      </c>
      <c r="AR11" s="14">
        <f t="shared" ref="AR11" si="11">SUM(AR12:AR13)</f>
        <v>38.919999999999995</v>
      </c>
      <c r="AS11" s="14">
        <f t="shared" ref="AS11" si="12">SUM(AS12:AS13)</f>
        <v>36.869999999999997</v>
      </c>
      <c r="AT11" s="14">
        <f t="shared" ref="AT11" si="13">SUM(AT12:AT13)</f>
        <v>45.9</v>
      </c>
      <c r="AU11" s="293">
        <f t="shared" si="3"/>
        <v>0.38754534461910484</v>
      </c>
      <c r="AV11" s="276"/>
    </row>
    <row r="12" spans="1:49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393">
        <v>57.220807678057568</v>
      </c>
      <c r="O12" s="393">
        <v>80.649356079021217</v>
      </c>
      <c r="P12" s="393">
        <v>23.270116745282042</v>
      </c>
      <c r="Q12" s="393">
        <v>9.1719338445064995</v>
      </c>
      <c r="R12" s="393">
        <v>11.28310115136647</v>
      </c>
      <c r="S12" s="393">
        <v>46.34</v>
      </c>
      <c r="T12" s="393">
        <v>94.935426009034515</v>
      </c>
      <c r="U12" s="393">
        <v>79.670052659500001</v>
      </c>
      <c r="V12" s="393">
        <v>112.13044156457826</v>
      </c>
      <c r="W12" s="583">
        <v>100.37</v>
      </c>
      <c r="X12" s="393">
        <v>52.803024033067409</v>
      </c>
      <c r="Y12" s="393">
        <v>65.753522442934667</v>
      </c>
      <c r="Z12" s="406">
        <v>61.16</v>
      </c>
      <c r="AA12" s="407">
        <v>129.12</v>
      </c>
      <c r="AB12" s="407">
        <v>84.45</v>
      </c>
      <c r="AC12" s="407">
        <v>57.01</v>
      </c>
      <c r="AD12" s="407">
        <v>73.95</v>
      </c>
      <c r="AE12" s="407">
        <v>80.77</v>
      </c>
      <c r="AF12" s="407">
        <v>63.34</v>
      </c>
      <c r="AG12" s="407">
        <v>60</v>
      </c>
      <c r="AH12" s="407">
        <v>32.090000000000003</v>
      </c>
      <c r="AI12" s="649">
        <v>34.33</v>
      </c>
      <c r="AJ12" s="407">
        <v>37.950000000000003</v>
      </c>
      <c r="AK12" s="648">
        <v>48.07</v>
      </c>
      <c r="AL12" s="406">
        <v>111.65</v>
      </c>
      <c r="AM12" s="14">
        <v>47.31</v>
      </c>
      <c r="AN12" s="14">
        <v>41.14</v>
      </c>
      <c r="AO12" s="14">
        <v>51.81</v>
      </c>
      <c r="AP12" s="14">
        <v>39.75</v>
      </c>
      <c r="AQ12" s="14">
        <v>52.56</v>
      </c>
      <c r="AR12" s="14">
        <v>37.549999999999997</v>
      </c>
      <c r="AS12" s="14">
        <v>35.47</v>
      </c>
      <c r="AT12" s="14">
        <v>44.58</v>
      </c>
      <c r="AU12" s="293">
        <f t="shared" si="3"/>
        <v>0.38921782486755974</v>
      </c>
      <c r="AV12" s="276"/>
    </row>
    <row r="13" spans="1:49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393">
        <v>1.0239393511838744</v>
      </c>
      <c r="O13" s="393">
        <v>1.1334534970348711</v>
      </c>
      <c r="P13" s="393">
        <v>1.2406675456029213</v>
      </c>
      <c r="Q13" s="393">
        <v>1.1390243451612112</v>
      </c>
      <c r="R13" s="393">
        <v>1.3689995787291112</v>
      </c>
      <c r="S13" s="393">
        <v>1.4143186892374033</v>
      </c>
      <c r="T13" s="393">
        <v>1.6230096511105276</v>
      </c>
      <c r="U13" s="393">
        <v>1.50226806501388</v>
      </c>
      <c r="V13" s="393">
        <v>1.5856289744535055</v>
      </c>
      <c r="W13" s="393">
        <v>1.4031665351419225</v>
      </c>
      <c r="X13" s="393">
        <v>1.3570344502473528</v>
      </c>
      <c r="Y13" s="393">
        <v>1.27079945961614</v>
      </c>
      <c r="Z13" s="406">
        <v>1.5</v>
      </c>
      <c r="AA13" s="407">
        <v>1.69</v>
      </c>
      <c r="AB13" s="407">
        <v>1.17</v>
      </c>
      <c r="AC13" s="407">
        <v>1.0900000000000001</v>
      </c>
      <c r="AD13" s="407">
        <v>1.02</v>
      </c>
      <c r="AE13" s="407">
        <v>0.95</v>
      </c>
      <c r="AF13" s="407">
        <v>0.91</v>
      </c>
      <c r="AG13" s="407">
        <v>0.65</v>
      </c>
      <c r="AH13" s="407">
        <v>0.99</v>
      </c>
      <c r="AI13" s="407">
        <v>1.02</v>
      </c>
      <c r="AJ13" s="407">
        <v>1</v>
      </c>
      <c r="AK13" s="648">
        <v>1.1399999999999999</v>
      </c>
      <c r="AL13" s="406">
        <v>1.3</v>
      </c>
      <c r="AM13" s="14">
        <v>1.63</v>
      </c>
      <c r="AN13" s="14">
        <v>1.63</v>
      </c>
      <c r="AO13" s="14">
        <v>1.1399999999999999</v>
      </c>
      <c r="AP13" s="14">
        <v>1.48</v>
      </c>
      <c r="AQ13" s="14">
        <v>1.22</v>
      </c>
      <c r="AR13" s="14">
        <v>1.37</v>
      </c>
      <c r="AS13" s="14">
        <v>1.4</v>
      </c>
      <c r="AT13" s="14">
        <v>1.32</v>
      </c>
      <c r="AU13" s="293">
        <f t="shared" si="3"/>
        <v>0.33333333333333348</v>
      </c>
      <c r="AV13" s="276"/>
    </row>
    <row r="14" spans="1:49" x14ac:dyDescent="0.25">
      <c r="A14" s="69" t="s">
        <v>19</v>
      </c>
      <c r="B14" s="86">
        <f t="shared" ref="B14:J14" si="14">+B15+B16</f>
        <v>9.3820978999999998</v>
      </c>
      <c r="C14" s="14">
        <f t="shared" si="14"/>
        <v>7.6621103999999995</v>
      </c>
      <c r="D14" s="14">
        <f t="shared" si="14"/>
        <v>6.8451905899999996</v>
      </c>
      <c r="E14" s="14">
        <f t="shared" si="14"/>
        <v>6.3310744199999993</v>
      </c>
      <c r="F14" s="14">
        <f t="shared" si="14"/>
        <v>7.3110460899999996</v>
      </c>
      <c r="G14" s="14">
        <f t="shared" si="14"/>
        <v>6.9610200799999999</v>
      </c>
      <c r="H14" s="14">
        <f t="shared" si="14"/>
        <v>5.4989598700000002</v>
      </c>
      <c r="I14" s="14">
        <f t="shared" si="14"/>
        <v>4.9290495400000003</v>
      </c>
      <c r="J14" s="14">
        <f t="shared" si="14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393">
        <f t="shared" ref="N14:AT14" si="15">+N15+N16</f>
        <v>7.2895783593481465</v>
      </c>
      <c r="O14" s="393">
        <f t="shared" si="15"/>
        <v>7.4634535263603459</v>
      </c>
      <c r="P14" s="393">
        <f t="shared" si="15"/>
        <v>4.8479958530230816</v>
      </c>
      <c r="Q14" s="393">
        <f t="shared" si="15"/>
        <v>1.1735140158547457</v>
      </c>
      <c r="R14" s="393">
        <f t="shared" si="15"/>
        <v>1.8935772285953221</v>
      </c>
      <c r="S14" s="393">
        <f t="shared" si="15"/>
        <v>3.29</v>
      </c>
      <c r="T14" s="393">
        <f t="shared" si="15"/>
        <v>9.8185226898723368</v>
      </c>
      <c r="U14" s="393">
        <f t="shared" si="15"/>
        <v>9.9988244291852126</v>
      </c>
      <c r="V14" s="393">
        <f t="shared" si="15"/>
        <v>9.5319078155116053</v>
      </c>
      <c r="W14" s="393">
        <f t="shared" si="15"/>
        <v>9.6230391774631414</v>
      </c>
      <c r="X14" s="393">
        <f t="shared" si="15"/>
        <v>9.5161257553508474</v>
      </c>
      <c r="Y14" s="393">
        <f t="shared" si="15"/>
        <v>7.0726736758829247</v>
      </c>
      <c r="Z14" s="406">
        <f t="shared" si="15"/>
        <v>8.19</v>
      </c>
      <c r="AA14" s="407">
        <f t="shared" si="15"/>
        <v>7.74</v>
      </c>
      <c r="AB14" s="407">
        <f t="shared" si="15"/>
        <v>8.8199999999999985</v>
      </c>
      <c r="AC14" s="407">
        <f t="shared" si="15"/>
        <v>8</v>
      </c>
      <c r="AD14" s="407">
        <f t="shared" si="15"/>
        <v>7.86</v>
      </c>
      <c r="AE14" s="407">
        <f t="shared" si="15"/>
        <v>6.91</v>
      </c>
      <c r="AF14" s="407">
        <f t="shared" si="15"/>
        <v>6.04</v>
      </c>
      <c r="AG14" s="407">
        <f t="shared" si="15"/>
        <v>5.83</v>
      </c>
      <c r="AH14" s="407">
        <f t="shared" si="15"/>
        <v>6.7100000000000009</v>
      </c>
      <c r="AI14" s="407">
        <f t="shared" si="15"/>
        <v>5.35</v>
      </c>
      <c r="AJ14" s="407">
        <f t="shared" si="15"/>
        <v>6.66</v>
      </c>
      <c r="AK14" s="648">
        <f t="shared" si="15"/>
        <v>6.38</v>
      </c>
      <c r="AL14" s="406">
        <f t="shared" si="15"/>
        <v>3.93</v>
      </c>
      <c r="AM14" s="14">
        <f t="shared" si="15"/>
        <v>4.55</v>
      </c>
      <c r="AN14" s="14">
        <f t="shared" si="15"/>
        <v>5.59</v>
      </c>
      <c r="AO14" s="14">
        <f t="shared" si="15"/>
        <v>5.41</v>
      </c>
      <c r="AP14" s="14">
        <f t="shared" si="15"/>
        <v>4.4399999999999995</v>
      </c>
      <c r="AQ14" s="14">
        <f t="shared" si="15"/>
        <v>3.83</v>
      </c>
      <c r="AR14" s="14">
        <f t="shared" si="15"/>
        <v>3.6900000000000004</v>
      </c>
      <c r="AS14" s="14">
        <f t="shared" si="15"/>
        <v>3.39</v>
      </c>
      <c r="AT14" s="14">
        <f t="shared" si="15"/>
        <v>3.76</v>
      </c>
      <c r="AU14" s="293">
        <f t="shared" si="3"/>
        <v>-0.43964232488822663</v>
      </c>
    </row>
    <row r="15" spans="1:49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393">
        <v>7.0327304893481468</v>
      </c>
      <c r="O15" s="393">
        <v>7.2565381763603458</v>
      </c>
      <c r="P15" s="393">
        <v>4.6006783330230814</v>
      </c>
      <c r="Q15" s="393">
        <v>1.0650036558547458</v>
      </c>
      <c r="R15" s="393">
        <v>1.6702764885953221</v>
      </c>
      <c r="S15" s="393">
        <v>2.9</v>
      </c>
      <c r="T15" s="393">
        <v>9.3343133898723369</v>
      </c>
      <c r="U15" s="393">
        <v>9.4376379691852126</v>
      </c>
      <c r="V15" s="393">
        <v>8.9195788455116052</v>
      </c>
      <c r="W15" s="393">
        <v>8.9336845574631418</v>
      </c>
      <c r="X15" s="393">
        <v>9.0854562953508466</v>
      </c>
      <c r="Y15" s="393">
        <v>6.7196522358829247</v>
      </c>
      <c r="Z15" s="406">
        <v>7.95</v>
      </c>
      <c r="AA15" s="407">
        <v>7.69</v>
      </c>
      <c r="AB15" s="407">
        <v>8.5399999999999991</v>
      </c>
      <c r="AC15" s="407">
        <v>7.8</v>
      </c>
      <c r="AD15" s="407">
        <v>7.41</v>
      </c>
      <c r="AE15" s="407">
        <v>6.61</v>
      </c>
      <c r="AF15" s="407">
        <v>5.66</v>
      </c>
      <c r="AG15" s="407">
        <v>5.29</v>
      </c>
      <c r="AH15" s="407">
        <v>6.48</v>
      </c>
      <c r="AI15" s="407">
        <v>5.05</v>
      </c>
      <c r="AJ15" s="407">
        <v>6.42</v>
      </c>
      <c r="AK15" s="648">
        <v>6.28</v>
      </c>
      <c r="AL15" s="406">
        <v>3.08</v>
      </c>
      <c r="AM15" s="14">
        <v>3.75</v>
      </c>
      <c r="AN15" s="14">
        <v>4.79</v>
      </c>
      <c r="AO15" s="14">
        <v>4.71</v>
      </c>
      <c r="AP15" s="14">
        <v>3.84</v>
      </c>
      <c r="AQ15" s="14">
        <v>3.23</v>
      </c>
      <c r="AR15" s="14">
        <v>3.14</v>
      </c>
      <c r="AS15" s="14">
        <v>2.74</v>
      </c>
      <c r="AT15" s="14">
        <v>3.06</v>
      </c>
      <c r="AU15" s="293">
        <f t="shared" si="3"/>
        <v>-0.52777777777777779</v>
      </c>
    </row>
    <row r="16" spans="1:49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393">
        <v>0.25684786999999998</v>
      </c>
      <c r="O16" s="393">
        <v>0.20691535</v>
      </c>
      <c r="P16" s="393">
        <v>0.24731752000000001</v>
      </c>
      <c r="Q16" s="393">
        <v>0.10851035999999999</v>
      </c>
      <c r="R16" s="393">
        <v>0.22330074000000003</v>
      </c>
      <c r="S16" s="393">
        <v>0.39</v>
      </c>
      <c r="T16" s="393">
        <v>0.48420929999999995</v>
      </c>
      <c r="U16" s="393">
        <v>0.56118646000000005</v>
      </c>
      <c r="V16" s="393">
        <v>0.61232896999999986</v>
      </c>
      <c r="W16" s="393">
        <v>0.68935461999999992</v>
      </c>
      <c r="X16" s="393">
        <v>0.43066946000000006</v>
      </c>
      <c r="Y16" s="393">
        <v>0.35302143999999996</v>
      </c>
      <c r="Z16" s="406">
        <v>0.24</v>
      </c>
      <c r="AA16" s="407">
        <v>0.05</v>
      </c>
      <c r="AB16" s="407">
        <v>0.28000000000000003</v>
      </c>
      <c r="AC16" s="407">
        <v>0.2</v>
      </c>
      <c r="AD16" s="407">
        <v>0.45</v>
      </c>
      <c r="AE16" s="407">
        <v>0.3</v>
      </c>
      <c r="AF16" s="407">
        <v>0.38</v>
      </c>
      <c r="AG16" s="407">
        <v>0.54</v>
      </c>
      <c r="AH16" s="407">
        <v>0.23</v>
      </c>
      <c r="AI16" s="407">
        <v>0.3</v>
      </c>
      <c r="AJ16" s="407">
        <v>0.24</v>
      </c>
      <c r="AK16" s="648">
        <v>0.1</v>
      </c>
      <c r="AL16" s="406">
        <v>0.85</v>
      </c>
      <c r="AM16" s="14">
        <v>0.8</v>
      </c>
      <c r="AN16" s="14">
        <v>0.8</v>
      </c>
      <c r="AO16" s="14">
        <v>0.7</v>
      </c>
      <c r="AP16" s="14">
        <v>0.6</v>
      </c>
      <c r="AQ16" s="14">
        <v>0.6</v>
      </c>
      <c r="AR16" s="14">
        <v>0.55000000000000004</v>
      </c>
      <c r="AS16" s="14">
        <v>0.65</v>
      </c>
      <c r="AT16" s="14">
        <v>0.7</v>
      </c>
      <c r="AU16" s="293">
        <f t="shared" si="3"/>
        <v>2.043478260869565</v>
      </c>
    </row>
    <row r="17" spans="1:48" x14ac:dyDescent="0.25">
      <c r="A17" s="69" t="s">
        <v>20</v>
      </c>
      <c r="B17" s="86">
        <f t="shared" ref="B17:J17" si="16">+B18+B19</f>
        <v>36.989568637538319</v>
      </c>
      <c r="C17" s="14">
        <f t="shared" si="16"/>
        <v>36.459916377415972</v>
      </c>
      <c r="D17" s="14">
        <f t="shared" si="16"/>
        <v>39.316204223559801</v>
      </c>
      <c r="E17" s="14">
        <f t="shared" si="16"/>
        <v>39.065308549036708</v>
      </c>
      <c r="F17" s="14">
        <f t="shared" si="16"/>
        <v>40.156140842983689</v>
      </c>
      <c r="G17" s="14">
        <f t="shared" si="16"/>
        <v>39.143919748766073</v>
      </c>
      <c r="H17" s="14">
        <f t="shared" si="16"/>
        <v>37.094236089987888</v>
      </c>
      <c r="I17" s="14">
        <f t="shared" si="16"/>
        <v>39.813731037256993</v>
      </c>
      <c r="J17" s="14">
        <f t="shared" si="16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393">
        <f t="shared" ref="N17:AT17" si="17">+N18+N19</f>
        <v>44.732567875658134</v>
      </c>
      <c r="O17" s="393">
        <f t="shared" si="17"/>
        <v>49.962572147746883</v>
      </c>
      <c r="P17" s="393">
        <f t="shared" si="17"/>
        <v>41.889469221755242</v>
      </c>
      <c r="Q17" s="393">
        <f t="shared" si="17"/>
        <v>18.380817986334296</v>
      </c>
      <c r="R17" s="393">
        <f t="shared" si="17"/>
        <v>24.542945528010392</v>
      </c>
      <c r="S17" s="393">
        <f t="shared" si="17"/>
        <v>29.27</v>
      </c>
      <c r="T17" s="393">
        <f t="shared" si="17"/>
        <v>32.151067979397681</v>
      </c>
      <c r="U17" s="393">
        <f t="shared" si="17"/>
        <v>37.339346444850115</v>
      </c>
      <c r="V17" s="393">
        <f t="shared" si="17"/>
        <v>37.916914639825464</v>
      </c>
      <c r="W17" s="393">
        <f t="shared" si="17"/>
        <v>44.017753443184418</v>
      </c>
      <c r="X17" s="393">
        <f t="shared" si="17"/>
        <v>41.446942797025862</v>
      </c>
      <c r="Y17" s="393">
        <f t="shared" si="17"/>
        <v>40.19439239296846</v>
      </c>
      <c r="Z17" s="406">
        <f t="shared" si="17"/>
        <v>46.32</v>
      </c>
      <c r="AA17" s="407">
        <f t="shared" si="17"/>
        <v>45.53</v>
      </c>
      <c r="AB17" s="407">
        <f t="shared" si="17"/>
        <v>42.67</v>
      </c>
      <c r="AC17" s="407">
        <f t="shared" si="17"/>
        <v>34.520000000000003</v>
      </c>
      <c r="AD17" s="407">
        <f t="shared" si="17"/>
        <v>36.909999999999997</v>
      </c>
      <c r="AE17" s="407">
        <f t="shared" si="17"/>
        <v>32.81</v>
      </c>
      <c r="AF17" s="407">
        <f t="shared" si="17"/>
        <v>36.75</v>
      </c>
      <c r="AG17" s="407">
        <f t="shared" si="17"/>
        <v>32.08</v>
      </c>
      <c r="AH17" s="407">
        <f t="shared" si="17"/>
        <v>33.379999999999995</v>
      </c>
      <c r="AI17" s="407">
        <f t="shared" si="17"/>
        <v>37.130000000000003</v>
      </c>
      <c r="AJ17" s="407">
        <f t="shared" si="17"/>
        <v>39.19</v>
      </c>
      <c r="AK17" s="648">
        <f t="shared" si="17"/>
        <v>39.03</v>
      </c>
      <c r="AL17" s="406">
        <f t="shared" si="17"/>
        <v>40.03</v>
      </c>
      <c r="AM17" s="14">
        <f t="shared" si="17"/>
        <v>37.26</v>
      </c>
      <c r="AN17" s="14">
        <f t="shared" si="17"/>
        <v>39.47</v>
      </c>
      <c r="AO17" s="14">
        <f t="shared" si="17"/>
        <v>42.15</v>
      </c>
      <c r="AP17" s="14">
        <f t="shared" si="17"/>
        <v>35.69</v>
      </c>
      <c r="AQ17" s="14">
        <f t="shared" si="17"/>
        <v>35.160000000000004</v>
      </c>
      <c r="AR17" s="14">
        <f t="shared" si="17"/>
        <v>33.379999999999995</v>
      </c>
      <c r="AS17" s="14">
        <f t="shared" si="17"/>
        <v>32.14</v>
      </c>
      <c r="AT17" s="14">
        <f t="shared" si="17"/>
        <v>31.05</v>
      </c>
      <c r="AU17" s="293">
        <f t="shared" si="3"/>
        <v>-6.9802276812462427E-2</v>
      </c>
      <c r="AV17" s="632"/>
    </row>
    <row r="18" spans="1:48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393">
        <v>40.321024111412221</v>
      </c>
      <c r="O18" s="393">
        <v>45.140214940714827</v>
      </c>
      <c r="P18" s="393">
        <v>36.765661714084125</v>
      </c>
      <c r="Q18" s="393">
        <v>13.361914829309672</v>
      </c>
      <c r="R18" s="393">
        <v>19.895938045585535</v>
      </c>
      <c r="S18" s="393">
        <v>22.48</v>
      </c>
      <c r="T18" s="393">
        <v>27.139104944418531</v>
      </c>
      <c r="U18" s="393">
        <v>31.863721385474602</v>
      </c>
      <c r="V18" s="393">
        <v>33.581657450067055</v>
      </c>
      <c r="W18" s="393">
        <v>39.503632469106911</v>
      </c>
      <c r="X18" s="393">
        <v>38.004869805031049</v>
      </c>
      <c r="Y18" s="393">
        <v>37.117621251649972</v>
      </c>
      <c r="Z18" s="406">
        <v>41.36</v>
      </c>
      <c r="AA18" s="407">
        <v>40.32</v>
      </c>
      <c r="AB18" s="407">
        <v>37.94</v>
      </c>
      <c r="AC18" s="407">
        <v>31.39</v>
      </c>
      <c r="AD18" s="407">
        <v>31.75</v>
      </c>
      <c r="AE18" s="407">
        <v>26.5</v>
      </c>
      <c r="AF18" s="407">
        <v>31.1</v>
      </c>
      <c r="AG18" s="407">
        <v>27.54</v>
      </c>
      <c r="AH18" s="407">
        <v>28.54</v>
      </c>
      <c r="AI18" s="407">
        <v>31.73</v>
      </c>
      <c r="AJ18" s="407">
        <v>32.9</v>
      </c>
      <c r="AK18" s="648">
        <v>34.07</v>
      </c>
      <c r="AL18" s="406">
        <v>35.130000000000003</v>
      </c>
      <c r="AM18" s="14">
        <v>32.46</v>
      </c>
      <c r="AN18" s="14">
        <v>34.57</v>
      </c>
      <c r="AO18" s="14">
        <v>37.15</v>
      </c>
      <c r="AP18" s="14">
        <v>30.49</v>
      </c>
      <c r="AQ18" s="14">
        <v>29.76</v>
      </c>
      <c r="AR18" s="14">
        <v>27.88</v>
      </c>
      <c r="AS18" s="14">
        <v>26.44</v>
      </c>
      <c r="AT18" s="14">
        <v>25.25</v>
      </c>
      <c r="AU18" s="293">
        <f t="shared" si="3"/>
        <v>-0.11527680448493338</v>
      </c>
    </row>
    <row r="19" spans="1:48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393">
        <v>4.411543764245911</v>
      </c>
      <c r="O19" s="393">
        <v>4.8223572070320584</v>
      </c>
      <c r="P19" s="393">
        <v>5.1238075076711151</v>
      </c>
      <c r="Q19" s="393">
        <v>5.0189031570246234</v>
      </c>
      <c r="R19" s="393">
        <v>4.647007482424856</v>
      </c>
      <c r="S19" s="393">
        <v>6.79</v>
      </c>
      <c r="T19" s="393">
        <v>5.0119630349791526</v>
      </c>
      <c r="U19" s="393">
        <v>5.4756250593755134</v>
      </c>
      <c r="V19" s="393">
        <v>4.3352571897584076</v>
      </c>
      <c r="W19" s="393">
        <v>4.5141209740775077</v>
      </c>
      <c r="X19" s="393">
        <v>3.4420729919948143</v>
      </c>
      <c r="Y19" s="393">
        <v>3.0767711413184906</v>
      </c>
      <c r="Z19" s="406">
        <v>4.96</v>
      </c>
      <c r="AA19" s="407">
        <v>5.21</v>
      </c>
      <c r="AB19" s="407">
        <v>4.7300000000000004</v>
      </c>
      <c r="AC19" s="407">
        <v>3.13</v>
      </c>
      <c r="AD19" s="407">
        <v>5.16</v>
      </c>
      <c r="AE19" s="407">
        <v>6.31</v>
      </c>
      <c r="AF19" s="407">
        <v>5.65</v>
      </c>
      <c r="AG19" s="407">
        <v>4.54</v>
      </c>
      <c r="AH19" s="407">
        <v>4.84</v>
      </c>
      <c r="AI19" s="407">
        <v>5.4</v>
      </c>
      <c r="AJ19" s="407">
        <v>6.29</v>
      </c>
      <c r="AK19" s="648">
        <v>4.96</v>
      </c>
      <c r="AL19" s="406">
        <v>4.9000000000000004</v>
      </c>
      <c r="AM19" s="14">
        <v>4.8</v>
      </c>
      <c r="AN19" s="14">
        <v>4.9000000000000004</v>
      </c>
      <c r="AO19" s="14">
        <v>5</v>
      </c>
      <c r="AP19" s="14">
        <v>5.2</v>
      </c>
      <c r="AQ19" s="14">
        <v>5.4</v>
      </c>
      <c r="AR19" s="14">
        <v>5.5</v>
      </c>
      <c r="AS19" s="14">
        <v>5.7</v>
      </c>
      <c r="AT19" s="14">
        <v>5.8</v>
      </c>
      <c r="AU19" s="293">
        <f t="shared" si="3"/>
        <v>0.19834710743801653</v>
      </c>
    </row>
    <row r="20" spans="1:48" x14ac:dyDescent="0.25">
      <c r="A20" s="117" t="s">
        <v>222</v>
      </c>
      <c r="B20" s="116">
        <f t="shared" ref="B20:AO20" si="18">SUM(B21:B22)</f>
        <v>302.44610599999999</v>
      </c>
      <c r="C20" s="20">
        <f t="shared" si="18"/>
        <v>33.283670000000001</v>
      </c>
      <c r="D20" s="20">
        <f t="shared" si="18"/>
        <v>0.43232100000000001</v>
      </c>
      <c r="E20" s="20">
        <f t="shared" si="18"/>
        <v>111.496972</v>
      </c>
      <c r="F20" s="20">
        <f t="shared" si="18"/>
        <v>1049.2684383999999</v>
      </c>
      <c r="G20" s="20">
        <f t="shared" si="18"/>
        <v>679.15325000000007</v>
      </c>
      <c r="H20" s="20">
        <f t="shared" si="18"/>
        <v>200.05264099999999</v>
      </c>
      <c r="I20" s="20">
        <f t="shared" si="18"/>
        <v>3.5075210000000001</v>
      </c>
      <c r="J20" s="20">
        <f t="shared" si="18"/>
        <v>6.9975999999999997E-2</v>
      </c>
      <c r="K20" s="20">
        <f t="shared" si="18"/>
        <v>2.1084520000000002</v>
      </c>
      <c r="L20" s="20">
        <f t="shared" si="18"/>
        <v>702.60790950000001</v>
      </c>
      <c r="M20" s="286">
        <f t="shared" si="18"/>
        <v>297.65976800000004</v>
      </c>
      <c r="N20" s="392">
        <f t="shared" si="18"/>
        <v>5.2205000000000004</v>
      </c>
      <c r="O20" s="392">
        <f t="shared" si="18"/>
        <v>2.443E-2</v>
      </c>
      <c r="P20" s="392">
        <f t="shared" si="18"/>
        <v>2.3610000000000003E-3</v>
      </c>
      <c r="Q20" s="392">
        <f t="shared" si="18"/>
        <v>0.26849900000000004</v>
      </c>
      <c r="R20" s="392">
        <f t="shared" si="18"/>
        <v>553.14317399999993</v>
      </c>
      <c r="S20" s="392">
        <f t="shared" si="18"/>
        <v>1330.85</v>
      </c>
      <c r="T20" s="392">
        <f t="shared" si="18"/>
        <v>489.0553284999998</v>
      </c>
      <c r="U20" s="392">
        <f t="shared" si="18"/>
        <v>0.2752</v>
      </c>
      <c r="V20" s="392">
        <f t="shared" si="18"/>
        <v>0.50509349999999997</v>
      </c>
      <c r="W20" s="392">
        <f t="shared" si="18"/>
        <v>1.0160704999999999</v>
      </c>
      <c r="X20" s="392">
        <f t="shared" si="18"/>
        <v>713.95598700000005</v>
      </c>
      <c r="Y20" s="392">
        <f t="shared" si="18"/>
        <v>1226.4393434999999</v>
      </c>
      <c r="Z20" s="404">
        <f t="shared" ref="Z20:AK20" si="19">SUM(Z21:Z22)</f>
        <v>515.54</v>
      </c>
      <c r="AA20" s="405">
        <f t="shared" si="19"/>
        <v>35.590000000000003</v>
      </c>
      <c r="AB20" s="405">
        <f t="shared" si="19"/>
        <v>68.08</v>
      </c>
      <c r="AC20" s="405">
        <f t="shared" si="19"/>
        <v>306.33999999999997</v>
      </c>
      <c r="AD20" s="405">
        <f t="shared" si="19"/>
        <v>1324.98</v>
      </c>
      <c r="AE20" s="405">
        <f t="shared" si="19"/>
        <v>718.99</v>
      </c>
      <c r="AF20" s="405">
        <f t="shared" si="19"/>
        <v>197.48</v>
      </c>
      <c r="AG20" s="405">
        <f t="shared" si="19"/>
        <v>2.69</v>
      </c>
      <c r="AH20" s="405">
        <f t="shared" si="19"/>
        <v>0.13</v>
      </c>
      <c r="AI20" s="405">
        <f t="shared" si="19"/>
        <v>1.26</v>
      </c>
      <c r="AJ20" s="405">
        <f t="shared" si="19"/>
        <v>917.92</v>
      </c>
      <c r="AK20" s="647">
        <f t="shared" si="19"/>
        <v>1081.19</v>
      </c>
      <c r="AL20" s="404">
        <f t="shared" si="18"/>
        <v>111.13</v>
      </c>
      <c r="AM20" s="576">
        <f t="shared" si="18"/>
        <v>41.52</v>
      </c>
      <c r="AN20" s="576">
        <f t="shared" si="18"/>
        <v>37.020000000000003</v>
      </c>
      <c r="AO20" s="576">
        <f t="shared" si="18"/>
        <v>26.11</v>
      </c>
      <c r="AP20" s="576">
        <f t="shared" ref="AP20" si="20">SUM(AP21:AP22)</f>
        <v>1069.43</v>
      </c>
      <c r="AQ20" s="576">
        <f t="shared" ref="AQ20" si="21">SUM(AQ21:AQ22)</f>
        <v>929.29</v>
      </c>
      <c r="AR20" s="576">
        <f t="shared" ref="AR20" si="22">SUM(AR21:AR22)</f>
        <v>438.03</v>
      </c>
      <c r="AS20" s="576">
        <f t="shared" ref="AS20" si="23">SUM(AS21:AS22)</f>
        <v>35.299999999999997</v>
      </c>
      <c r="AT20" s="576">
        <f t="shared" ref="AT20" si="24">SUM(AT21:AT22)</f>
        <v>0.95</v>
      </c>
      <c r="AU20" s="615">
        <f t="shared" si="3"/>
        <v>6.3076923076923075</v>
      </c>
    </row>
    <row r="21" spans="1:48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393">
        <v>5.2205000000000004</v>
      </c>
      <c r="O21" s="393">
        <v>2.443E-2</v>
      </c>
      <c r="P21" s="393">
        <v>2.3610000000000003E-3</v>
      </c>
      <c r="Q21" s="393">
        <v>0.26849900000000004</v>
      </c>
      <c r="R21" s="393">
        <v>553.1421969999999</v>
      </c>
      <c r="S21" s="393">
        <v>1330.85</v>
      </c>
      <c r="T21" s="393">
        <v>489.0553284999998</v>
      </c>
      <c r="U21" s="393">
        <v>0.2752</v>
      </c>
      <c r="V21" s="393">
        <v>0.50509349999999997</v>
      </c>
      <c r="W21" s="393">
        <v>1.0160704999999999</v>
      </c>
      <c r="X21" s="393">
        <v>713.95598700000005</v>
      </c>
      <c r="Y21" s="393">
        <v>1226.4393434999999</v>
      </c>
      <c r="Z21" s="406">
        <v>515.54</v>
      </c>
      <c r="AA21" s="407">
        <v>35.590000000000003</v>
      </c>
      <c r="AB21" s="407">
        <v>68.08</v>
      </c>
      <c r="AC21" s="407">
        <v>306.33999999999997</v>
      </c>
      <c r="AD21" s="407">
        <v>1324.98</v>
      </c>
      <c r="AE21" s="407">
        <v>718.99</v>
      </c>
      <c r="AF21" s="407">
        <v>197.48</v>
      </c>
      <c r="AG21" s="407">
        <v>2.69</v>
      </c>
      <c r="AH21" s="407">
        <v>0.13</v>
      </c>
      <c r="AI21" s="407">
        <v>1.26</v>
      </c>
      <c r="AJ21" s="407">
        <v>917.92</v>
      </c>
      <c r="AK21" s="648">
        <v>1081.19</v>
      </c>
      <c r="AL21" s="406">
        <v>111.13</v>
      </c>
      <c r="AM21" s="21">
        <v>41.52</v>
      </c>
      <c r="AN21" s="21">
        <v>37.020000000000003</v>
      </c>
      <c r="AO21" s="21">
        <v>26.11</v>
      </c>
      <c r="AP21" s="21">
        <v>1069.43</v>
      </c>
      <c r="AQ21" s="21">
        <v>929.29</v>
      </c>
      <c r="AR21" s="21">
        <v>438.03</v>
      </c>
      <c r="AS21" s="21">
        <v>35.299999999999997</v>
      </c>
      <c r="AT21" s="21">
        <v>0.95</v>
      </c>
      <c r="AU21" s="295">
        <f t="shared" si="3"/>
        <v>6.3076923076923075</v>
      </c>
    </row>
    <row r="22" spans="1:48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290">
        <v>0</v>
      </c>
      <c r="AL22" s="75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513" t="str">
        <f t="shared" si="3"/>
        <v>-</v>
      </c>
    </row>
    <row r="23" spans="1:48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8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2"/>
    </row>
    <row r="25" spans="1:48" x14ac:dyDescent="0.25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2"/>
      <c r="AV25" s="123"/>
    </row>
    <row r="26" spans="1:48" x14ac:dyDescent="0.25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276"/>
      <c r="AV26" s="169"/>
    </row>
    <row r="27" spans="1:48" x14ac:dyDescent="0.25">
      <c r="A27" s="125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69"/>
      <c r="AV27" s="169"/>
    </row>
    <row r="28" spans="1:48" x14ac:dyDescent="0.25">
      <c r="K28" s="123"/>
      <c r="L28" s="123"/>
      <c r="M28" s="123"/>
      <c r="N28" s="276"/>
      <c r="O28" s="276"/>
      <c r="P28" s="276"/>
      <c r="Q28" s="276"/>
      <c r="R28" s="276"/>
      <c r="S28" s="276"/>
      <c r="T28" s="276"/>
      <c r="U28" s="276"/>
      <c r="W28" s="123"/>
      <c r="X28" s="123"/>
      <c r="Y28" s="123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169"/>
      <c r="AV28" s="169"/>
    </row>
    <row r="29" spans="1:48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4"/>
      <c r="N29" s="276"/>
      <c r="O29" s="276"/>
      <c r="P29" s="276"/>
      <c r="Q29" s="276"/>
      <c r="R29" s="276"/>
      <c r="S29" s="276"/>
      <c r="T29" s="276"/>
      <c r="U29" s="276"/>
      <c r="W29" s="123"/>
      <c r="X29" s="123"/>
      <c r="Y29" s="123"/>
      <c r="Z29" s="123"/>
      <c r="AU29" s="169"/>
      <c r="AV29" s="169"/>
    </row>
    <row r="30" spans="1:48" x14ac:dyDescent="0.25">
      <c r="K30" s="123"/>
      <c r="L30" s="123"/>
      <c r="M30" s="124"/>
      <c r="N30" s="260"/>
      <c r="O30" s="276"/>
      <c r="P30" s="276"/>
      <c r="Q30" s="276"/>
      <c r="R30" s="276"/>
      <c r="S30" s="276"/>
      <c r="T30" s="276"/>
      <c r="U30" s="276"/>
      <c r="W30" s="123"/>
      <c r="X30" s="123"/>
      <c r="Y30" s="123"/>
      <c r="Z30" s="123"/>
      <c r="AU30" s="169"/>
      <c r="AV30" s="169"/>
    </row>
    <row r="31" spans="1:48" x14ac:dyDescent="0.25">
      <c r="M31" s="124"/>
      <c r="N31" s="276"/>
      <c r="O31" s="276"/>
      <c r="P31" s="276"/>
      <c r="Q31" s="276"/>
      <c r="R31" s="276"/>
      <c r="S31" s="276"/>
      <c r="T31" s="276"/>
      <c r="U31" s="276"/>
      <c r="Z31" s="123"/>
      <c r="AU31" s="169"/>
      <c r="AV31" s="169"/>
    </row>
    <row r="32" spans="1:48" x14ac:dyDescent="0.25">
      <c r="J32" s="123"/>
      <c r="K32" s="123"/>
      <c r="L32" s="123"/>
      <c r="M32" s="124"/>
      <c r="N32" s="612"/>
      <c r="O32" s="276"/>
      <c r="P32" s="276"/>
      <c r="Q32" s="276"/>
      <c r="R32" s="276"/>
      <c r="S32" s="276"/>
      <c r="T32" s="276"/>
      <c r="U32" s="2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69"/>
      <c r="AV32" s="169"/>
    </row>
    <row r="33" spans="10:48" x14ac:dyDescent="0.25">
      <c r="J33" s="124"/>
      <c r="K33" s="124"/>
      <c r="L33" s="124"/>
      <c r="M33" s="124"/>
      <c r="N33" s="276"/>
      <c r="O33" s="276"/>
      <c r="P33" s="276"/>
      <c r="Q33" s="276"/>
      <c r="R33" s="276"/>
      <c r="S33" s="276"/>
      <c r="T33" s="276"/>
      <c r="U33" s="276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69"/>
    </row>
    <row r="34" spans="10:48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</row>
    <row r="35" spans="10:48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</row>
    <row r="36" spans="10:48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</row>
    <row r="37" spans="10:48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</row>
    <row r="39" spans="10:48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</row>
  </sheetData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E37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U9" sqref="AU9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46" width="9" style="276" customWidth="1"/>
    <col min="47" max="47" width="12.5703125" customWidth="1"/>
    <col min="49" max="49" width="11.85546875" bestFit="1" customWidth="1"/>
  </cols>
  <sheetData>
    <row r="1" spans="1:57" x14ac:dyDescent="0.25">
      <c r="A1" s="22" t="s">
        <v>191</v>
      </c>
    </row>
    <row r="3" spans="1:57" x14ac:dyDescent="0.25">
      <c r="A3" s="11" t="s">
        <v>129</v>
      </c>
    </row>
    <row r="4" spans="1:57" x14ac:dyDescent="0.25">
      <c r="A4" s="39" t="s">
        <v>247</v>
      </c>
    </row>
    <row r="5" spans="1:57" x14ac:dyDescent="0.25">
      <c r="A5" s="90" t="s">
        <v>204</v>
      </c>
    </row>
    <row r="6" spans="1:57" x14ac:dyDescent="0.25">
      <c r="A6" s="739" t="s">
        <v>124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  <c r="AV6" s="169"/>
      <c r="AW6" s="169"/>
      <c r="AX6" s="169"/>
    </row>
    <row r="7" spans="1:57" ht="39.75" customHeight="1" x14ac:dyDescent="0.25">
      <c r="A7" s="723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398" t="s">
        <v>12</v>
      </c>
      <c r="Z7" s="554" t="s">
        <v>1</v>
      </c>
      <c r="AA7" s="554" t="s">
        <v>2</v>
      </c>
      <c r="AB7" s="554" t="s">
        <v>3</v>
      </c>
      <c r="AC7" s="554" t="s">
        <v>4</v>
      </c>
      <c r="AD7" s="554" t="s">
        <v>5</v>
      </c>
      <c r="AE7" s="555" t="s">
        <v>6</v>
      </c>
      <c r="AF7" s="555" t="s">
        <v>7</v>
      </c>
      <c r="AG7" s="572" t="s">
        <v>8</v>
      </c>
      <c r="AH7" s="578" t="s">
        <v>260</v>
      </c>
      <c r="AI7" s="581" t="s">
        <v>10</v>
      </c>
      <c r="AJ7" s="587" t="s">
        <v>11</v>
      </c>
      <c r="AK7" s="591" t="s">
        <v>12</v>
      </c>
      <c r="AL7" s="614" t="s">
        <v>1</v>
      </c>
      <c r="AM7" s="614" t="s">
        <v>2</v>
      </c>
      <c r="AN7" s="614" t="s">
        <v>3</v>
      </c>
      <c r="AO7" s="614" t="s">
        <v>4</v>
      </c>
      <c r="AP7" s="614" t="s">
        <v>5</v>
      </c>
      <c r="AQ7" s="636" t="s">
        <v>6</v>
      </c>
      <c r="AR7" s="655" t="s">
        <v>7</v>
      </c>
      <c r="AS7" s="661" t="s">
        <v>8</v>
      </c>
      <c r="AT7" s="664" t="s">
        <v>260</v>
      </c>
      <c r="AU7" s="614" t="s">
        <v>271</v>
      </c>
      <c r="AV7" s="169"/>
      <c r="AW7" s="169"/>
      <c r="AX7" s="169"/>
    </row>
    <row r="8" spans="1:57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6">
        <v>3.3</v>
      </c>
      <c r="AO8" s="26">
        <v>3.2</v>
      </c>
      <c r="AP8" s="26">
        <v>4.2</v>
      </c>
      <c r="AQ8" s="26">
        <v>4.28</v>
      </c>
      <c r="AR8" s="26">
        <v>5.77</v>
      </c>
      <c r="AS8" s="26">
        <v>7.15</v>
      </c>
      <c r="AT8" s="26">
        <v>7.41</v>
      </c>
      <c r="AU8" s="295">
        <f>+AT8/AS8-1</f>
        <v>3.6363636363636376E-2</v>
      </c>
      <c r="AW8" s="169"/>
      <c r="AX8" s="169"/>
      <c r="AY8" s="139"/>
      <c r="AZ8" s="139"/>
      <c r="BA8" s="139"/>
      <c r="BB8" s="139"/>
      <c r="BC8" s="139"/>
      <c r="BD8" s="139"/>
    </row>
    <row r="9" spans="1:57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6">
        <v>2.2799999999999998</v>
      </c>
      <c r="AO9" s="26">
        <v>2.64</v>
      </c>
      <c r="AP9" s="26">
        <v>2.5299999999999998</v>
      </c>
      <c r="AQ9" s="26">
        <v>3.05</v>
      </c>
      <c r="AR9" s="26">
        <v>4.5999999999999996</v>
      </c>
      <c r="AS9" s="26">
        <v>4.22</v>
      </c>
      <c r="AT9" s="26">
        <v>4.92</v>
      </c>
      <c r="AU9" s="295">
        <f t="shared" ref="AU9:AU16" si="0">+AT9/AS9-1</f>
        <v>0.16587677725118488</v>
      </c>
      <c r="AW9" s="274"/>
      <c r="AX9" s="169"/>
      <c r="AY9" s="139"/>
      <c r="AZ9" s="139"/>
      <c r="BA9" s="139"/>
      <c r="BB9" s="139"/>
      <c r="BC9" s="139"/>
      <c r="BD9" s="139"/>
    </row>
    <row r="10" spans="1:57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6">
        <v>10.32</v>
      </c>
      <c r="AO10" s="26">
        <v>15.64</v>
      </c>
      <c r="AP10" s="26">
        <v>16.28</v>
      </c>
      <c r="AQ10" s="26">
        <v>17.329999999999998</v>
      </c>
      <c r="AR10" s="26">
        <v>18.3</v>
      </c>
      <c r="AS10" s="26">
        <v>17.95</v>
      </c>
      <c r="AT10" s="26">
        <v>17.579999999999998</v>
      </c>
      <c r="AU10" s="295">
        <f t="shared" si="0"/>
        <v>-2.0612813370473604E-2</v>
      </c>
      <c r="AW10" s="274"/>
      <c r="AX10" s="169"/>
      <c r="AY10" s="139"/>
      <c r="AZ10" s="139"/>
      <c r="BA10" s="139"/>
      <c r="BB10" s="139"/>
      <c r="BC10" s="139"/>
      <c r="BD10" s="139"/>
    </row>
    <row r="11" spans="1:57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6">
        <v>2.67</v>
      </c>
      <c r="AO11" s="26">
        <v>3.93</v>
      </c>
      <c r="AP11" s="26">
        <v>3.61</v>
      </c>
      <c r="AQ11" s="26">
        <v>2.95</v>
      </c>
      <c r="AR11" s="26">
        <v>4.8600000000000003</v>
      </c>
      <c r="AS11" s="26">
        <v>4.93</v>
      </c>
      <c r="AT11" s="26">
        <v>5.42</v>
      </c>
      <c r="AU11" s="295">
        <f t="shared" si="0"/>
        <v>9.9391480730223192E-2</v>
      </c>
      <c r="AW11" s="274"/>
      <c r="AX11" s="169"/>
      <c r="AY11" s="139"/>
      <c r="AZ11" s="139"/>
      <c r="BA11" s="139"/>
      <c r="BB11" s="139"/>
      <c r="BC11" s="139"/>
      <c r="BD11" s="139"/>
    </row>
    <row r="12" spans="1:57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6">
        <v>5.85</v>
      </c>
      <c r="AO12" s="26">
        <v>8.35</v>
      </c>
      <c r="AP12" s="26">
        <v>8.49</v>
      </c>
      <c r="AQ12" s="26">
        <v>8.15</v>
      </c>
      <c r="AR12" s="26">
        <v>8.92</v>
      </c>
      <c r="AS12" s="26">
        <v>8.92</v>
      </c>
      <c r="AT12" s="26">
        <v>8.3699999999999992</v>
      </c>
      <c r="AU12" s="295">
        <f t="shared" si="0"/>
        <v>-6.165919282511223E-2</v>
      </c>
      <c r="AW12" s="274"/>
      <c r="AX12" s="169"/>
      <c r="AY12" s="139"/>
      <c r="AZ12" s="139"/>
      <c r="BA12" s="139"/>
      <c r="BB12" s="139"/>
      <c r="BC12" s="139"/>
      <c r="BD12" s="139"/>
    </row>
    <row r="13" spans="1:57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6">
        <v>3.56</v>
      </c>
      <c r="AO13" s="26">
        <v>3.75</v>
      </c>
      <c r="AP13" s="26">
        <v>3.85</v>
      </c>
      <c r="AQ13" s="26">
        <v>3.78</v>
      </c>
      <c r="AR13" s="26">
        <v>3.75</v>
      </c>
      <c r="AS13" s="26">
        <v>3.82</v>
      </c>
      <c r="AT13" s="26">
        <v>3.91</v>
      </c>
      <c r="AU13" s="295">
        <f t="shared" si="0"/>
        <v>2.3560209424083878E-2</v>
      </c>
      <c r="AW13" s="274"/>
      <c r="AX13" s="169"/>
      <c r="AY13" s="139"/>
      <c r="AZ13" s="139"/>
      <c r="BA13" s="139"/>
      <c r="BB13" s="139"/>
      <c r="BC13" s="139"/>
      <c r="BD13" s="139"/>
    </row>
    <row r="14" spans="1:57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6">
        <v>3.02</v>
      </c>
      <c r="AO14" s="26">
        <v>3.3</v>
      </c>
      <c r="AP14" s="26">
        <v>3.22</v>
      </c>
      <c r="AQ14" s="26">
        <v>3.73</v>
      </c>
      <c r="AR14" s="26">
        <v>4.6100000000000003</v>
      </c>
      <c r="AS14" s="26">
        <v>4</v>
      </c>
      <c r="AT14" s="26">
        <v>4.66</v>
      </c>
      <c r="AU14" s="295">
        <f t="shared" si="0"/>
        <v>0.16500000000000004</v>
      </c>
      <c r="AW14" s="274"/>
      <c r="AX14" s="169"/>
      <c r="AY14" s="139"/>
      <c r="AZ14" s="139"/>
      <c r="BA14" s="139"/>
      <c r="BB14" s="139"/>
      <c r="BC14" s="139"/>
      <c r="BD14" s="139"/>
    </row>
    <row r="15" spans="1:57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6">
        <v>4.5</v>
      </c>
      <c r="AO15" s="26">
        <v>6.32</v>
      </c>
      <c r="AP15" s="26">
        <v>6.5</v>
      </c>
      <c r="AQ15" s="26">
        <v>7.94</v>
      </c>
      <c r="AR15" s="26">
        <v>8.61</v>
      </c>
      <c r="AS15" s="26">
        <v>8.69</v>
      </c>
      <c r="AT15" s="26">
        <v>8.34</v>
      </c>
      <c r="AU15" s="295">
        <f t="shared" si="0"/>
        <v>-4.0276179516685828E-2</v>
      </c>
      <c r="AW15" s="274"/>
      <c r="AX15" s="169"/>
      <c r="AZ15" s="139"/>
      <c r="BA15" s="139"/>
      <c r="BB15" s="139"/>
      <c r="BC15" s="139"/>
      <c r="BD15" s="139"/>
    </row>
    <row r="16" spans="1:57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6">
        <v>13.48</v>
      </c>
      <c r="AO16" s="26">
        <v>22.09</v>
      </c>
      <c r="AP16" s="26">
        <v>21.38</v>
      </c>
      <c r="AQ16" s="26">
        <v>17</v>
      </c>
      <c r="AR16" s="26">
        <v>18</v>
      </c>
      <c r="AS16" s="26">
        <v>21</v>
      </c>
      <c r="AT16" s="26">
        <v>21</v>
      </c>
      <c r="AU16" s="295">
        <f t="shared" si="0"/>
        <v>0</v>
      </c>
      <c r="AW16" s="274"/>
      <c r="AX16" s="169"/>
      <c r="AY16" s="139"/>
      <c r="AZ16" s="139"/>
      <c r="BA16" s="139"/>
      <c r="BB16" s="139"/>
      <c r="BC16" s="139"/>
      <c r="BD16" s="139"/>
      <c r="BE16" s="140"/>
    </row>
    <row r="17" spans="1:57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26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26">
        <v>3.71</v>
      </c>
      <c r="AM17" s="64">
        <v>3.66</v>
      </c>
      <c r="AN17" s="64">
        <v>4.17</v>
      </c>
      <c r="AO17" s="64">
        <v>4.6500000000000004</v>
      </c>
      <c r="AP17" s="64">
        <v>4.9800000000000004</v>
      </c>
      <c r="AQ17" s="64">
        <v>4.8099999999999996</v>
      </c>
      <c r="AR17" s="64">
        <v>4.53</v>
      </c>
      <c r="AS17" s="64">
        <v>4.49</v>
      </c>
      <c r="AT17" s="64">
        <v>4.6100000000000003</v>
      </c>
      <c r="AU17" s="513">
        <f>+AT17/AS17-1</f>
        <v>2.6726057906458767E-2</v>
      </c>
      <c r="AW17" s="274"/>
      <c r="AX17" s="169"/>
      <c r="AY17" s="139"/>
      <c r="AZ17" s="139"/>
      <c r="BA17" s="139"/>
      <c r="BB17" s="139"/>
      <c r="BC17" s="139"/>
      <c r="BD17" s="139"/>
      <c r="BE17" s="139"/>
    </row>
    <row r="18" spans="1:57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W18" s="274"/>
    </row>
    <row r="19" spans="1:57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W19" s="274"/>
    </row>
    <row r="20" spans="1:57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169"/>
      <c r="AW20" s="274"/>
    </row>
    <row r="21" spans="1:57" x14ac:dyDescent="0.25">
      <c r="AU21" s="169"/>
      <c r="AW21" s="169"/>
    </row>
    <row r="22" spans="1:57" x14ac:dyDescent="0.25">
      <c r="AU22" s="169"/>
      <c r="AV22" s="169"/>
      <c r="AW22" s="169"/>
    </row>
    <row r="23" spans="1:57" x14ac:dyDescent="0.25">
      <c r="N23" s="276"/>
      <c r="O23" s="276"/>
      <c r="P23" s="276"/>
      <c r="Q23" s="276"/>
      <c r="R23" s="276"/>
      <c r="S23" s="276"/>
      <c r="T23" s="276"/>
      <c r="AU23" s="169"/>
      <c r="AV23" s="169"/>
      <c r="AW23" s="169"/>
    </row>
    <row r="24" spans="1:57" x14ac:dyDescent="0.25">
      <c r="N24" s="276"/>
      <c r="O24" s="276"/>
      <c r="P24" s="276"/>
      <c r="Q24" s="276"/>
      <c r="R24" s="276"/>
      <c r="S24" s="276"/>
      <c r="T24" s="276"/>
      <c r="AU24" s="169"/>
      <c r="AV24" s="169"/>
      <c r="AW24" s="169"/>
    </row>
    <row r="25" spans="1:57" x14ac:dyDescent="0.25">
      <c r="N25" s="276"/>
      <c r="O25" s="276"/>
      <c r="P25" s="276"/>
      <c r="Q25" s="276"/>
      <c r="R25" s="276"/>
      <c r="S25" s="276"/>
      <c r="T25" s="276"/>
      <c r="AU25" s="169"/>
      <c r="AV25" s="169"/>
      <c r="AW25" s="169"/>
    </row>
    <row r="26" spans="1:57" x14ac:dyDescent="0.25">
      <c r="N26" s="276"/>
      <c r="O26" s="276"/>
      <c r="P26" s="276"/>
      <c r="Q26" s="276"/>
      <c r="R26" s="276"/>
      <c r="S26" s="276"/>
      <c r="T26" s="276"/>
      <c r="AU26" s="169"/>
      <c r="AV26" s="169"/>
      <c r="AW26" s="169"/>
    </row>
    <row r="27" spans="1:57" x14ac:dyDescent="0.25">
      <c r="N27" s="276"/>
      <c r="O27" s="276"/>
      <c r="P27" s="276"/>
      <c r="Q27" s="276"/>
      <c r="R27" s="276"/>
      <c r="S27" s="276"/>
      <c r="T27" s="276"/>
      <c r="AU27" s="169"/>
      <c r="AV27" s="169"/>
      <c r="AW27" s="169"/>
    </row>
    <row r="28" spans="1:57" x14ac:dyDescent="0.25">
      <c r="N28" s="276"/>
      <c r="O28" s="276"/>
      <c r="P28" s="276"/>
      <c r="Q28" s="276"/>
      <c r="R28" s="276"/>
      <c r="S28" s="276"/>
      <c r="T28" s="276"/>
      <c r="AU28" s="169"/>
      <c r="AV28" s="169"/>
      <c r="AW28" s="169"/>
    </row>
    <row r="29" spans="1:57" x14ac:dyDescent="0.25">
      <c r="N29" s="276"/>
      <c r="O29" s="276"/>
      <c r="P29" s="276"/>
      <c r="Q29" s="276"/>
      <c r="R29" s="276"/>
      <c r="S29" s="276"/>
      <c r="T29" s="276"/>
      <c r="AU29" s="169"/>
      <c r="AV29" s="169"/>
    </row>
    <row r="30" spans="1:57" x14ac:dyDescent="0.25">
      <c r="N30" s="276"/>
      <c r="O30" s="276"/>
      <c r="P30" s="276"/>
      <c r="Q30" s="276"/>
      <c r="R30" s="276"/>
      <c r="S30" s="276"/>
      <c r="T30" s="276"/>
      <c r="AU30" s="169"/>
      <c r="AV30" s="169"/>
    </row>
    <row r="31" spans="1:57" x14ac:dyDescent="0.25">
      <c r="N31" s="276"/>
      <c r="O31" s="276"/>
      <c r="P31" s="276"/>
      <c r="Q31" s="276"/>
      <c r="R31" s="276"/>
      <c r="S31" s="276"/>
      <c r="T31" s="276"/>
      <c r="AU31" s="169"/>
      <c r="AV31" s="169"/>
    </row>
    <row r="32" spans="1:57" x14ac:dyDescent="0.25">
      <c r="N32" s="276"/>
      <c r="O32" s="276"/>
      <c r="P32" s="276"/>
      <c r="Q32" s="276"/>
      <c r="R32" s="276"/>
      <c r="S32" s="276"/>
      <c r="T32" s="276"/>
      <c r="AU32" s="169"/>
      <c r="AV32" s="169"/>
    </row>
    <row r="33" spans="14:48" x14ac:dyDescent="0.25">
      <c r="N33" s="276"/>
      <c r="O33" s="276"/>
      <c r="P33" s="276"/>
      <c r="Q33" s="276"/>
      <c r="R33" s="276"/>
      <c r="S33" s="276"/>
      <c r="T33" s="276"/>
      <c r="AU33" s="169"/>
      <c r="AV33" s="169"/>
    </row>
    <row r="34" spans="14:48" x14ac:dyDescent="0.25">
      <c r="N34" s="276"/>
      <c r="O34" s="276"/>
      <c r="P34" s="276"/>
      <c r="Q34" s="276"/>
      <c r="R34" s="276"/>
      <c r="S34" s="276"/>
      <c r="T34" s="276"/>
    </row>
    <row r="35" spans="14:48" x14ac:dyDescent="0.25">
      <c r="N35" s="276"/>
      <c r="O35" s="276"/>
      <c r="P35" s="276"/>
      <c r="Q35" s="276"/>
      <c r="R35" s="276"/>
      <c r="S35" s="276"/>
      <c r="T35" s="276"/>
    </row>
    <row r="36" spans="14:48" x14ac:dyDescent="0.25">
      <c r="N36" s="276"/>
      <c r="O36" s="276"/>
      <c r="P36" s="276"/>
      <c r="Q36" s="276"/>
      <c r="R36" s="276"/>
      <c r="S36" s="276"/>
      <c r="T36" s="276"/>
    </row>
    <row r="37" spans="14:48" x14ac:dyDescent="0.25">
      <c r="N37" s="276"/>
      <c r="O37" s="276"/>
      <c r="P37" s="276"/>
      <c r="Q37" s="276"/>
      <c r="R37" s="276"/>
      <c r="S37" s="276"/>
      <c r="T37" s="276"/>
    </row>
  </sheetData>
  <sortState ref="O26:P35">
    <sortCondition descending="1" ref="P26:P35"/>
  </sortState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W32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U27" sqref="AU27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46" width="9.85546875" style="276" customWidth="1"/>
    <col min="47" max="47" width="11.7109375" customWidth="1"/>
  </cols>
  <sheetData>
    <row r="1" spans="1:49" x14ac:dyDescent="0.25">
      <c r="A1" s="22" t="s">
        <v>191</v>
      </c>
    </row>
    <row r="3" spans="1:49" ht="15" customHeight="1" x14ac:dyDescent="0.25">
      <c r="A3" s="11" t="s">
        <v>130</v>
      </c>
    </row>
    <row r="4" spans="1:49" x14ac:dyDescent="0.25">
      <c r="A4" s="36" t="s">
        <v>248</v>
      </c>
    </row>
    <row r="5" spans="1:49" x14ac:dyDescent="0.25">
      <c r="A5" s="36" t="s">
        <v>202</v>
      </c>
    </row>
    <row r="6" spans="1:49" ht="15" customHeight="1" x14ac:dyDescent="0.25">
      <c r="A6" s="741" t="s">
        <v>0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6"/>
      <c r="Z6" s="715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49" ht="33.75" customHeight="1" x14ac:dyDescent="0.25">
      <c r="A7" s="742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638" t="s">
        <v>1</v>
      </c>
      <c r="O7" s="638" t="s">
        <v>2</v>
      </c>
      <c r="P7" s="639" t="s">
        <v>3</v>
      </c>
      <c r="Q7" s="638" t="s">
        <v>4</v>
      </c>
      <c r="R7" s="230" t="s">
        <v>5</v>
      </c>
      <c r="S7" s="230" t="s">
        <v>6</v>
      </c>
      <c r="T7" s="638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639" t="s">
        <v>12</v>
      </c>
      <c r="Z7" s="267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5" t="s">
        <v>7</v>
      </c>
      <c r="AG7" s="572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54" t="s">
        <v>7</v>
      </c>
      <c r="AS7" s="660" t="s">
        <v>8</v>
      </c>
      <c r="AT7" s="663" t="s">
        <v>260</v>
      </c>
      <c r="AU7" s="661" t="s">
        <v>268</v>
      </c>
    </row>
    <row r="8" spans="1:49" x14ac:dyDescent="0.25">
      <c r="A8" s="65" t="s">
        <v>13</v>
      </c>
      <c r="B8" s="370">
        <f>+B9+B13+B18</f>
        <v>131.21342527300001</v>
      </c>
      <c r="C8" s="370">
        <f t="shared" ref="C8:M8" si="0">+C9+C13+C18</f>
        <v>219.06131652700014</v>
      </c>
      <c r="D8" s="370">
        <f t="shared" si="0"/>
        <v>256.72538627000006</v>
      </c>
      <c r="E8" s="370">
        <f t="shared" si="0"/>
        <v>186.10637900799995</v>
      </c>
      <c r="F8" s="370">
        <f t="shared" si="0"/>
        <v>79.055038152000023</v>
      </c>
      <c r="G8" s="370">
        <f t="shared" si="0"/>
        <v>187.44864411299989</v>
      </c>
      <c r="H8" s="370">
        <f t="shared" si="0"/>
        <v>202.22774599099998</v>
      </c>
      <c r="I8" s="370">
        <f t="shared" si="0"/>
        <v>107.29881060899994</v>
      </c>
      <c r="J8" s="370">
        <f t="shared" si="0"/>
        <v>138.36643221200003</v>
      </c>
      <c r="K8" s="370">
        <f t="shared" si="0"/>
        <v>144.05478255400001</v>
      </c>
      <c r="L8" s="370">
        <f t="shared" si="0"/>
        <v>104.795495241</v>
      </c>
      <c r="M8" s="370">
        <f t="shared" si="0"/>
        <v>100.47895985800005</v>
      </c>
      <c r="N8" s="371">
        <v>116.31405211299999</v>
      </c>
      <c r="O8" s="370">
        <v>110.585644147</v>
      </c>
      <c r="P8" s="370">
        <v>96.451992688999994</v>
      </c>
      <c r="Q8" s="370">
        <v>47.701187335000007</v>
      </c>
      <c r="R8" s="370">
        <v>45.446257604999992</v>
      </c>
      <c r="S8" s="370">
        <v>78.767088996999988</v>
      </c>
      <c r="T8" s="370">
        <v>244.82508136200002</v>
      </c>
      <c r="U8" s="370">
        <v>280.73631807499908</v>
      </c>
      <c r="V8" s="370">
        <v>204.68208958700004</v>
      </c>
      <c r="W8" s="370">
        <v>134.74259765300002</v>
      </c>
      <c r="X8" s="370">
        <v>70.85728206600001</v>
      </c>
      <c r="Y8" s="650">
        <v>128.139303496</v>
      </c>
      <c r="Z8" s="370">
        <f t="shared" ref="Z8:AK8" si="1">+Z9+Z13+Z18</f>
        <v>175.63753383140002</v>
      </c>
      <c r="AA8" s="370">
        <f t="shared" si="1"/>
        <v>265.77020476891988</v>
      </c>
      <c r="AB8" s="370">
        <f t="shared" si="1"/>
        <v>231.61653202919007</v>
      </c>
      <c r="AC8" s="370">
        <f t="shared" si="1"/>
        <v>209.27371233499025</v>
      </c>
      <c r="AD8" s="370">
        <f t="shared" si="1"/>
        <v>143.80051770740008</v>
      </c>
      <c r="AE8" s="370">
        <f t="shared" si="1"/>
        <v>189.73733988612003</v>
      </c>
      <c r="AF8" s="370">
        <f t="shared" si="1"/>
        <v>224.29530257230988</v>
      </c>
      <c r="AG8" s="370">
        <f t="shared" si="1"/>
        <v>238.86045691965995</v>
      </c>
      <c r="AH8" s="370">
        <f t="shared" si="1"/>
        <v>156.75879705476018</v>
      </c>
      <c r="AI8" s="370">
        <f t="shared" si="1"/>
        <v>115.55928378536102</v>
      </c>
      <c r="AJ8" s="370">
        <f t="shared" si="1"/>
        <v>44.759876937070004</v>
      </c>
      <c r="AK8" s="370">
        <f t="shared" si="1"/>
        <v>91.554203428700205</v>
      </c>
      <c r="AL8" s="425">
        <f t="shared" ref="AL8:AM8" si="2">+AL9+AL13+AL18</f>
        <v>116.25200000000001</v>
      </c>
      <c r="AM8" s="403">
        <f t="shared" si="2"/>
        <v>195.297</v>
      </c>
      <c r="AN8" s="403">
        <f t="shared" ref="AN8:AS8" si="3">+AN9+AN13+AN18</f>
        <v>251.07300000000001</v>
      </c>
      <c r="AO8" s="403">
        <f t="shared" si="3"/>
        <v>110.34092902285109</v>
      </c>
      <c r="AP8" s="403">
        <f t="shared" si="3"/>
        <v>71.186630000000008</v>
      </c>
      <c r="AQ8" s="403">
        <f t="shared" si="3"/>
        <v>172.06999999999996</v>
      </c>
      <c r="AR8" s="403">
        <f t="shared" si="3"/>
        <v>202.23099999999999</v>
      </c>
      <c r="AS8" s="403">
        <f t="shared" si="3"/>
        <v>216.28800000000001</v>
      </c>
      <c r="AT8" s="403">
        <f t="shared" ref="AT8" si="4">+AT9+AT13+AT18</f>
        <v>153.51608927189122</v>
      </c>
      <c r="AU8" s="291">
        <f t="shared" ref="AU8:AU18" si="5">+IFERROR(AT8/AH8-1,"-")</f>
        <v>-2.0685970062249148E-2</v>
      </c>
      <c r="AV8" s="276"/>
      <c r="AW8" s="276"/>
    </row>
    <row r="9" spans="1:49" x14ac:dyDescent="0.25">
      <c r="A9" s="66" t="s">
        <v>221</v>
      </c>
      <c r="B9" s="372">
        <f t="shared" ref="B9:Y9" si="6">+SUM(B10:B12)</f>
        <v>27.887517217999996</v>
      </c>
      <c r="C9" s="372">
        <f t="shared" si="6"/>
        <v>55.515515496999981</v>
      </c>
      <c r="D9" s="372">
        <f t="shared" si="6"/>
        <v>87.447999385000045</v>
      </c>
      <c r="E9" s="372">
        <f t="shared" si="6"/>
        <v>75.848945993000001</v>
      </c>
      <c r="F9" s="372">
        <f t="shared" si="6"/>
        <v>37.468392306000013</v>
      </c>
      <c r="G9" s="372">
        <f t="shared" si="6"/>
        <v>47.557257914999994</v>
      </c>
      <c r="H9" s="372">
        <f t="shared" si="6"/>
        <v>53.755311985000006</v>
      </c>
      <c r="I9" s="372">
        <f t="shared" si="6"/>
        <v>49.752265882999993</v>
      </c>
      <c r="J9" s="372">
        <f t="shared" si="6"/>
        <v>51.753352171999985</v>
      </c>
      <c r="K9" s="372">
        <f t="shared" si="6"/>
        <v>37.864019927000008</v>
      </c>
      <c r="L9" s="372">
        <f t="shared" si="6"/>
        <v>36.546856299999988</v>
      </c>
      <c r="M9" s="372">
        <f t="shared" si="6"/>
        <v>37.794531153000001</v>
      </c>
      <c r="N9" s="651">
        <f t="shared" si="6"/>
        <v>26.944142127999999</v>
      </c>
      <c r="O9" s="372">
        <f t="shared" si="6"/>
        <v>42.979312477999898</v>
      </c>
      <c r="P9" s="372">
        <f t="shared" si="6"/>
        <v>40.251031071999996</v>
      </c>
      <c r="Q9" s="372">
        <f t="shared" si="6"/>
        <v>23.257272141000001</v>
      </c>
      <c r="R9" s="372">
        <f t="shared" si="6"/>
        <v>21.464781564999999</v>
      </c>
      <c r="S9" s="372">
        <f t="shared" si="6"/>
        <v>20.655877926000002</v>
      </c>
      <c r="T9" s="372">
        <f t="shared" si="6"/>
        <v>42.883437638999894</v>
      </c>
      <c r="U9" s="372">
        <f t="shared" si="6"/>
        <v>64.675819392999998</v>
      </c>
      <c r="V9" s="372">
        <f t="shared" si="6"/>
        <v>60.955434578000002</v>
      </c>
      <c r="W9" s="372">
        <f t="shared" si="6"/>
        <v>86.551678167000006</v>
      </c>
      <c r="X9" s="372">
        <f t="shared" si="6"/>
        <v>57.624627132999997</v>
      </c>
      <c r="Y9" s="652">
        <f t="shared" si="6"/>
        <v>44.375840907000004</v>
      </c>
      <c r="Z9" s="372">
        <f t="shared" ref="Z9:AK9" si="7">+SUM(Z10:Z12)</f>
        <v>35.916738831399996</v>
      </c>
      <c r="AA9" s="372">
        <f t="shared" si="7"/>
        <v>49.385426768919977</v>
      </c>
      <c r="AB9" s="372">
        <f t="shared" si="7"/>
        <v>71.532999029190108</v>
      </c>
      <c r="AC9" s="372">
        <f t="shared" si="7"/>
        <v>69.834102334990092</v>
      </c>
      <c r="AD9" s="372">
        <f t="shared" si="7"/>
        <v>60.626097707400099</v>
      </c>
      <c r="AE9" s="372">
        <f t="shared" si="7"/>
        <v>57.292072886119996</v>
      </c>
      <c r="AF9" s="372">
        <f t="shared" si="7"/>
        <v>59.271298572309902</v>
      </c>
      <c r="AG9" s="372">
        <f t="shared" si="7"/>
        <v>46.756204482660003</v>
      </c>
      <c r="AH9" s="372">
        <f t="shared" si="7"/>
        <v>51.680862054760198</v>
      </c>
      <c r="AI9" s="372">
        <f t="shared" si="7"/>
        <v>37.352136789161008</v>
      </c>
      <c r="AJ9" s="372">
        <f t="shared" si="7"/>
        <v>28.513201932959998</v>
      </c>
      <c r="AK9" s="372">
        <f t="shared" si="7"/>
        <v>33.813137428700202</v>
      </c>
      <c r="AL9" s="85">
        <f t="shared" ref="AL9:AO9" si="8">SUM(AL10:AL12)</f>
        <v>26.797999999999998</v>
      </c>
      <c r="AM9" s="9">
        <f t="shared" si="8"/>
        <v>53.111999999999995</v>
      </c>
      <c r="AN9" s="9">
        <f t="shared" si="8"/>
        <v>50.434000000000005</v>
      </c>
      <c r="AO9" s="9">
        <f t="shared" si="8"/>
        <v>40.656555861751094</v>
      </c>
      <c r="AP9" s="9">
        <f t="shared" ref="AP9" si="9">SUM(AP10:AP12)</f>
        <v>44.30453</v>
      </c>
      <c r="AQ9" s="9">
        <f t="shared" ref="AQ9" si="10">SUM(AQ10:AQ12)</f>
        <v>41.769999999999996</v>
      </c>
      <c r="AR9" s="9">
        <f t="shared" ref="AR9" si="11">SUM(AR10:AR12)</f>
        <v>43.805</v>
      </c>
      <c r="AS9" s="9">
        <f t="shared" ref="AS9:AT9" si="12">SUM(AS10:AS12)</f>
        <v>35.440000000000005</v>
      </c>
      <c r="AT9" s="9">
        <f t="shared" si="12"/>
        <v>37.760281502891061</v>
      </c>
      <c r="AU9" s="625">
        <f t="shared" si="5"/>
        <v>-0.2693565857535255</v>
      </c>
      <c r="AV9" s="276"/>
      <c r="AW9" s="276"/>
    </row>
    <row r="10" spans="1:49" x14ac:dyDescent="0.25">
      <c r="A10" s="101" t="s">
        <v>15</v>
      </c>
      <c r="B10" s="373">
        <v>1.53</v>
      </c>
      <c r="C10" s="373">
        <v>1.5860000000000001</v>
      </c>
      <c r="D10" s="373">
        <v>1.0940000000000001</v>
      </c>
      <c r="E10" s="373">
        <v>1.4870000000000001</v>
      </c>
      <c r="F10" s="373">
        <v>1.6140000000000001</v>
      </c>
      <c r="G10" s="373">
        <v>1.4119999999999999</v>
      </c>
      <c r="H10" s="373">
        <v>2.0329999999999999</v>
      </c>
      <c r="I10" s="373">
        <v>1.2270000000000001</v>
      </c>
      <c r="J10" s="373">
        <v>2.4460000000000002</v>
      </c>
      <c r="K10" s="373">
        <v>1.853</v>
      </c>
      <c r="L10" s="373">
        <v>2.0880000000000001</v>
      </c>
      <c r="M10" s="373">
        <v>1.7150000000000001</v>
      </c>
      <c r="N10" s="530">
        <v>1.6970323980000002</v>
      </c>
      <c r="O10" s="531">
        <v>1.484789301</v>
      </c>
      <c r="P10" s="531">
        <v>1.777484641</v>
      </c>
      <c r="Q10" s="531">
        <v>1.688264</v>
      </c>
      <c r="R10" s="531">
        <v>1.8124400000000001</v>
      </c>
      <c r="S10" s="531">
        <v>1.924737259</v>
      </c>
      <c r="T10" s="531">
        <v>1.8556130290000001</v>
      </c>
      <c r="U10" s="531">
        <v>1.6316493430000001</v>
      </c>
      <c r="V10" s="531">
        <v>1.8597140480000001</v>
      </c>
      <c r="W10" s="531">
        <v>1.3009218200000001</v>
      </c>
      <c r="X10" s="531">
        <v>1.2376907779999999</v>
      </c>
      <c r="Y10" s="532">
        <v>2.3171275609999999</v>
      </c>
      <c r="Z10" s="373">
        <v>0.91473883140000001</v>
      </c>
      <c r="AA10" s="373">
        <v>1.1844267689199801</v>
      </c>
      <c r="AB10" s="373">
        <v>1.0769990291901002</v>
      </c>
      <c r="AC10" s="373">
        <v>1.3651023349901001</v>
      </c>
      <c r="AD10" s="373">
        <v>1.5690977074001002</v>
      </c>
      <c r="AE10" s="373">
        <v>0.91707288611999815</v>
      </c>
      <c r="AF10" s="373">
        <v>1.2122985723099</v>
      </c>
      <c r="AG10" s="373">
        <v>1.2932044826600002</v>
      </c>
      <c r="AH10" s="373">
        <v>1.2298620547602004</v>
      </c>
      <c r="AI10" s="373">
        <v>0.93013678916100262</v>
      </c>
      <c r="AJ10" s="373">
        <v>0.86920193296000003</v>
      </c>
      <c r="AK10" s="373">
        <v>0.91313742870020009</v>
      </c>
      <c r="AL10" s="86">
        <v>0.69499999999999995</v>
      </c>
      <c r="AM10" s="14">
        <v>1.4770000000000001</v>
      </c>
      <c r="AN10" s="14">
        <v>2.0259999999999998</v>
      </c>
      <c r="AO10" s="14">
        <v>1.6310183961160012</v>
      </c>
      <c r="AP10" s="14">
        <v>1.47</v>
      </c>
      <c r="AQ10" s="14">
        <v>2.2999999999999998</v>
      </c>
      <c r="AR10" s="14">
        <v>0.53300000000000003</v>
      </c>
      <c r="AS10" s="14">
        <v>1.2070000000000001</v>
      </c>
      <c r="AT10" s="14">
        <v>1.7284513014727991</v>
      </c>
      <c r="AU10" s="293">
        <f t="shared" si="5"/>
        <v>0.40540257729133211</v>
      </c>
      <c r="AV10" s="276"/>
      <c r="AW10" s="276"/>
    </row>
    <row r="11" spans="1:49" x14ac:dyDescent="0.25">
      <c r="A11" s="101" t="s">
        <v>16</v>
      </c>
      <c r="B11" s="373">
        <v>21.801517217999994</v>
      </c>
      <c r="C11" s="373">
        <v>50.943515496999986</v>
      </c>
      <c r="D11" s="373">
        <v>81.43999938500005</v>
      </c>
      <c r="E11" s="373">
        <v>70.419945993000013</v>
      </c>
      <c r="F11" s="373">
        <v>30.136392306000012</v>
      </c>
      <c r="G11" s="373">
        <v>41.115257914999994</v>
      </c>
      <c r="H11" s="373">
        <v>47.254311985000001</v>
      </c>
      <c r="I11" s="373">
        <v>44.549265882999997</v>
      </c>
      <c r="J11" s="373">
        <v>46.484352171999987</v>
      </c>
      <c r="K11" s="373">
        <v>33.395019927000007</v>
      </c>
      <c r="L11" s="373">
        <v>31.927856299999991</v>
      </c>
      <c r="M11" s="373">
        <v>32.319531153</v>
      </c>
      <c r="N11" s="530">
        <v>20.838016635999999</v>
      </c>
      <c r="O11" s="531">
        <v>38.310593812999898</v>
      </c>
      <c r="P11" s="531">
        <v>34.147743769999998</v>
      </c>
      <c r="Q11" s="531">
        <v>19.844000000000001</v>
      </c>
      <c r="R11" s="531">
        <v>17.609108091</v>
      </c>
      <c r="S11" s="531">
        <v>16.159557269</v>
      </c>
      <c r="T11" s="531">
        <v>38.308444071999894</v>
      </c>
      <c r="U11" s="531">
        <v>57.959000000000003</v>
      </c>
      <c r="V11" s="531">
        <v>56.152999999999999</v>
      </c>
      <c r="W11" s="531">
        <v>80.010000000000005</v>
      </c>
      <c r="X11" s="531">
        <v>52.101999999999997</v>
      </c>
      <c r="Y11" s="532">
        <v>38.225000000000001</v>
      </c>
      <c r="Z11" s="373">
        <v>30.742999999999999</v>
      </c>
      <c r="AA11" s="373">
        <v>43.08</v>
      </c>
      <c r="AB11" s="373">
        <v>65.897000000000006</v>
      </c>
      <c r="AC11" s="373">
        <v>62.183</v>
      </c>
      <c r="AD11" s="373">
        <v>52.677</v>
      </c>
      <c r="AE11" s="373">
        <v>52.168999999999997</v>
      </c>
      <c r="AF11" s="373">
        <v>53.664000000000001</v>
      </c>
      <c r="AG11" s="373">
        <v>42.158999999999999</v>
      </c>
      <c r="AH11" s="373">
        <v>45.665999999999997</v>
      </c>
      <c r="AI11" s="373">
        <v>30.73</v>
      </c>
      <c r="AJ11" s="373">
        <v>23.716999999999999</v>
      </c>
      <c r="AK11" s="373">
        <v>28.34</v>
      </c>
      <c r="AL11" s="86">
        <v>24.04</v>
      </c>
      <c r="AM11" s="14">
        <v>48.012</v>
      </c>
      <c r="AN11" s="14">
        <v>41.704000000000001</v>
      </c>
      <c r="AO11" s="14">
        <v>34.499502655816094</v>
      </c>
      <c r="AP11" s="14">
        <v>36.574579999999997</v>
      </c>
      <c r="AQ11" s="14">
        <v>35.58</v>
      </c>
      <c r="AR11" s="14">
        <v>37.411999999999999</v>
      </c>
      <c r="AS11" s="14">
        <v>29.042000000000002</v>
      </c>
      <c r="AT11" s="14">
        <v>29.801212355587065</v>
      </c>
      <c r="AU11" s="293">
        <f t="shared" si="5"/>
        <v>-0.34740918066861415</v>
      </c>
      <c r="AV11" s="276"/>
      <c r="AW11" s="276"/>
    </row>
    <row r="12" spans="1:49" x14ac:dyDescent="0.25">
      <c r="A12" s="101" t="s">
        <v>19</v>
      </c>
      <c r="B12" s="373">
        <v>4.556</v>
      </c>
      <c r="C12" s="373">
        <v>2.9860000000000002</v>
      </c>
      <c r="D12" s="373">
        <v>4.9139999999999997</v>
      </c>
      <c r="E12" s="373">
        <v>3.9420000000000002</v>
      </c>
      <c r="F12" s="373">
        <v>5.718</v>
      </c>
      <c r="G12" s="373">
        <v>5.03</v>
      </c>
      <c r="H12" s="373">
        <v>4.468</v>
      </c>
      <c r="I12" s="373">
        <v>3.976</v>
      </c>
      <c r="J12" s="373">
        <v>2.823</v>
      </c>
      <c r="K12" s="373">
        <v>2.6160000000000001</v>
      </c>
      <c r="L12" s="373">
        <v>2.5310000000000001</v>
      </c>
      <c r="M12" s="373">
        <v>3.76</v>
      </c>
      <c r="N12" s="530">
        <v>4.4090930940000002</v>
      </c>
      <c r="O12" s="531">
        <v>3.1839293639999999</v>
      </c>
      <c r="P12" s="531">
        <v>4.325802661</v>
      </c>
      <c r="Q12" s="531">
        <v>1.725008141</v>
      </c>
      <c r="R12" s="531">
        <v>2.043233474</v>
      </c>
      <c r="S12" s="531">
        <v>2.571583398</v>
      </c>
      <c r="T12" s="531">
        <v>2.7193805379999998</v>
      </c>
      <c r="U12" s="531">
        <v>5.0851700499999994</v>
      </c>
      <c r="V12" s="531">
        <v>2.9427205299999999</v>
      </c>
      <c r="W12" s="531">
        <v>5.2407563469999996</v>
      </c>
      <c r="X12" s="531">
        <v>4.2849363550000001</v>
      </c>
      <c r="Y12" s="532">
        <v>3.8337133460000001</v>
      </c>
      <c r="Z12" s="373">
        <v>4.2590000000000003</v>
      </c>
      <c r="AA12" s="373">
        <v>5.1210000000000004</v>
      </c>
      <c r="AB12" s="373">
        <v>4.5590000000000002</v>
      </c>
      <c r="AC12" s="373">
        <v>6.2859999999999996</v>
      </c>
      <c r="AD12" s="373">
        <v>6.38</v>
      </c>
      <c r="AE12" s="373">
        <v>4.2060000000000004</v>
      </c>
      <c r="AF12" s="373">
        <v>4.3949999999999996</v>
      </c>
      <c r="AG12" s="373">
        <v>3.3039999999999998</v>
      </c>
      <c r="AH12" s="373">
        <v>4.7850000000000001</v>
      </c>
      <c r="AI12" s="373">
        <v>5.6920000000000002</v>
      </c>
      <c r="AJ12" s="373">
        <v>3.927</v>
      </c>
      <c r="AK12" s="373">
        <v>4.5599999999999996</v>
      </c>
      <c r="AL12" s="86">
        <v>2.0630000000000002</v>
      </c>
      <c r="AM12" s="14">
        <v>3.6230000000000002</v>
      </c>
      <c r="AN12" s="14">
        <v>6.7039999999999997</v>
      </c>
      <c r="AO12" s="14">
        <v>4.5260348098190004</v>
      </c>
      <c r="AP12" s="14">
        <v>6.2599499999999999</v>
      </c>
      <c r="AQ12" s="14">
        <v>3.89</v>
      </c>
      <c r="AR12" s="14">
        <v>5.86</v>
      </c>
      <c r="AS12" s="14">
        <v>5.1909999999999998</v>
      </c>
      <c r="AT12" s="14">
        <v>6.2306178458311976</v>
      </c>
      <c r="AU12" s="293">
        <f t="shared" si="5"/>
        <v>0.30211449233671828</v>
      </c>
      <c r="AV12" s="276"/>
      <c r="AW12" s="276"/>
    </row>
    <row r="13" spans="1:49" x14ac:dyDescent="0.25">
      <c r="A13" s="66" t="s">
        <v>222</v>
      </c>
      <c r="B13" s="372">
        <f t="shared" ref="B13:Y13" si="13">+SUM(B14:B17)</f>
        <v>102.92100000000001</v>
      </c>
      <c r="C13" s="372">
        <f t="shared" si="13"/>
        <v>163.27799999999999</v>
      </c>
      <c r="D13" s="372">
        <f t="shared" si="13"/>
        <v>168.62800000000001</v>
      </c>
      <c r="E13" s="372">
        <f t="shared" si="13"/>
        <v>109.95899999999999</v>
      </c>
      <c r="F13" s="372">
        <f t="shared" si="13"/>
        <v>41.248000000000005</v>
      </c>
      <c r="G13" s="372">
        <f t="shared" si="13"/>
        <v>139.59100000000001</v>
      </c>
      <c r="H13" s="372">
        <f t="shared" si="13"/>
        <v>147.85600000000002</v>
      </c>
      <c r="I13" s="372">
        <f t="shared" si="13"/>
        <v>57.097000000000008</v>
      </c>
      <c r="J13" s="372">
        <f t="shared" si="13"/>
        <v>86.094000000000008</v>
      </c>
      <c r="K13" s="372">
        <f t="shared" si="13"/>
        <v>105.887</v>
      </c>
      <c r="L13" s="372">
        <f t="shared" si="13"/>
        <v>68.046999999999997</v>
      </c>
      <c r="M13" s="372">
        <f t="shared" si="13"/>
        <v>62.517000000000003</v>
      </c>
      <c r="N13" s="651">
        <f t="shared" si="13"/>
        <v>88.743704339999994</v>
      </c>
      <c r="O13" s="372">
        <f t="shared" si="13"/>
        <v>66.89042236600001</v>
      </c>
      <c r="P13" s="372">
        <f t="shared" si="13"/>
        <v>54.640197190000002</v>
      </c>
      <c r="Q13" s="372">
        <f t="shared" si="13"/>
        <v>23.578899902</v>
      </c>
      <c r="R13" s="372">
        <f t="shared" si="13"/>
        <v>22.63059054</v>
      </c>
      <c r="S13" s="372">
        <f t="shared" si="13"/>
        <v>55.783601808999997</v>
      </c>
      <c r="T13" s="372">
        <f t="shared" si="13"/>
        <v>199.39314690999998</v>
      </c>
      <c r="U13" s="372">
        <f t="shared" si="13"/>
        <v>214.917996805</v>
      </c>
      <c r="V13" s="372">
        <f t="shared" si="13"/>
        <v>142.93920270200002</v>
      </c>
      <c r="W13" s="372">
        <f t="shared" si="13"/>
        <v>46.843364274000002</v>
      </c>
      <c r="X13" s="372">
        <f t="shared" si="13"/>
        <v>11.833248210000001</v>
      </c>
      <c r="Y13" s="652">
        <f t="shared" si="13"/>
        <v>79.239129822999999</v>
      </c>
      <c r="Z13" s="372">
        <f t="shared" ref="Z13:AK13" si="14">+SUM(Z14:Z17)</f>
        <v>132.13079500000003</v>
      </c>
      <c r="AA13" s="372">
        <f t="shared" si="14"/>
        <v>209.92777799999993</v>
      </c>
      <c r="AB13" s="372">
        <f t="shared" si="14"/>
        <v>155.71353299999996</v>
      </c>
      <c r="AC13" s="372">
        <f t="shared" si="14"/>
        <v>137.07461000000015</v>
      </c>
      <c r="AD13" s="372">
        <f t="shared" si="14"/>
        <v>81.252419999999972</v>
      </c>
      <c r="AE13" s="372">
        <f t="shared" si="14"/>
        <v>129.48926700000004</v>
      </c>
      <c r="AF13" s="372">
        <f t="shared" si="14"/>
        <v>162.038004</v>
      </c>
      <c r="AG13" s="372">
        <f t="shared" si="14"/>
        <v>189.37425243699997</v>
      </c>
      <c r="AH13" s="372">
        <f t="shared" si="14"/>
        <v>101.574935</v>
      </c>
      <c r="AI13" s="372">
        <f t="shared" si="14"/>
        <v>76.138146996200007</v>
      </c>
      <c r="AJ13" s="372">
        <f t="shared" si="14"/>
        <v>13.189675004110001</v>
      </c>
      <c r="AK13" s="372">
        <f t="shared" si="14"/>
        <v>51.443066000000002</v>
      </c>
      <c r="AL13" s="85">
        <f t="shared" ref="AL13:AO13" si="15">SUM(AL14:AL17)</f>
        <v>82.211000000000013</v>
      </c>
      <c r="AM13" s="9">
        <f t="shared" si="15"/>
        <v>135.977</v>
      </c>
      <c r="AN13" s="9">
        <f t="shared" si="15"/>
        <v>197.435</v>
      </c>
      <c r="AO13" s="9">
        <f t="shared" si="15"/>
        <v>68.781373161099992</v>
      </c>
      <c r="AP13" s="9">
        <f t="shared" ref="AP13" si="16">SUM(AP14:AP17)</f>
        <v>26.051700000000004</v>
      </c>
      <c r="AQ13" s="9">
        <f t="shared" ref="AQ13" si="17">SUM(AQ14:AQ17)</f>
        <v>129.51</v>
      </c>
      <c r="AR13" s="9">
        <f t="shared" ref="AR13" si="18">SUM(AR14:AR17)</f>
        <v>156.773</v>
      </c>
      <c r="AS13" s="9">
        <f t="shared" ref="AS13:AT13" si="19">SUM(AS14:AS17)</f>
        <v>178.11800000000002</v>
      </c>
      <c r="AT13" s="9">
        <f t="shared" si="19"/>
        <v>113.43530776900013</v>
      </c>
      <c r="AU13" s="625">
        <f t="shared" si="5"/>
        <v>0.11676475863853741</v>
      </c>
      <c r="AV13" s="276"/>
      <c r="AW13" s="276"/>
    </row>
    <row r="14" spans="1:49" x14ac:dyDescent="0.25">
      <c r="A14" s="101" t="s">
        <v>116</v>
      </c>
      <c r="B14" s="373">
        <v>94.224000000000004</v>
      </c>
      <c r="C14" s="373">
        <v>134.196</v>
      </c>
      <c r="D14" s="373">
        <v>143.06899999999999</v>
      </c>
      <c r="E14" s="373">
        <v>97.406999999999996</v>
      </c>
      <c r="F14" s="373">
        <v>27.88</v>
      </c>
      <c r="G14" s="373">
        <v>122.042</v>
      </c>
      <c r="H14" s="373">
        <v>122.182</v>
      </c>
      <c r="I14" s="373">
        <v>36.054000000000002</v>
      </c>
      <c r="J14" s="373">
        <v>70.399000000000001</v>
      </c>
      <c r="K14" s="373">
        <v>86.608999999999995</v>
      </c>
      <c r="L14" s="373">
        <v>60.264000000000003</v>
      </c>
      <c r="M14" s="373">
        <v>54.642000000000003</v>
      </c>
      <c r="N14" s="530">
        <v>84.634249999999994</v>
      </c>
      <c r="O14" s="531">
        <v>53.522260000000003</v>
      </c>
      <c r="P14" s="531">
        <v>42.678452</v>
      </c>
      <c r="Q14" s="531">
        <v>17.129094963</v>
      </c>
      <c r="R14" s="531">
        <v>10.81433</v>
      </c>
      <c r="S14" s="531">
        <v>51.829834999999996</v>
      </c>
      <c r="T14" s="531">
        <v>181.38499299999998</v>
      </c>
      <c r="U14" s="531">
        <v>189.74027799999999</v>
      </c>
      <c r="V14" s="531">
        <v>128.17281500000001</v>
      </c>
      <c r="W14" s="531">
        <v>22.058267000000001</v>
      </c>
      <c r="X14" s="531">
        <v>6.545331</v>
      </c>
      <c r="Y14" s="532">
        <v>70.415380999999996</v>
      </c>
      <c r="Z14" s="373">
        <v>120.25833500000002</v>
      </c>
      <c r="AA14" s="373">
        <v>156.57261799999992</v>
      </c>
      <c r="AB14" s="373">
        <v>125.75232799999993</v>
      </c>
      <c r="AC14" s="373">
        <v>116.26548500000013</v>
      </c>
      <c r="AD14" s="373">
        <v>64.09447999999999</v>
      </c>
      <c r="AE14" s="373">
        <v>117.82272700000003</v>
      </c>
      <c r="AF14" s="373">
        <v>125.39095400000001</v>
      </c>
      <c r="AG14" s="373">
        <v>157.99479999999997</v>
      </c>
      <c r="AH14" s="373">
        <v>86.629689999999997</v>
      </c>
      <c r="AI14" s="373">
        <v>63.940556999999998</v>
      </c>
      <c r="AJ14" s="373">
        <v>3.30362</v>
      </c>
      <c r="AK14" s="373">
        <v>42.980266</v>
      </c>
      <c r="AL14" s="86">
        <v>74.603999999999999</v>
      </c>
      <c r="AM14" s="14">
        <v>122.82599999999999</v>
      </c>
      <c r="AN14" s="14">
        <v>173.17099999999999</v>
      </c>
      <c r="AO14" s="14">
        <v>53.127068999999985</v>
      </c>
      <c r="AP14" s="14">
        <v>16.877600000000001</v>
      </c>
      <c r="AQ14" s="14">
        <v>120.51</v>
      </c>
      <c r="AR14" s="14">
        <v>138.167</v>
      </c>
      <c r="AS14" s="14">
        <v>150.85900000000001</v>
      </c>
      <c r="AT14" s="14">
        <v>97.728316999999933</v>
      </c>
      <c r="AU14" s="293">
        <f t="shared" si="5"/>
        <v>0.12811574184324037</v>
      </c>
      <c r="AV14" s="276"/>
      <c r="AW14" s="276"/>
    </row>
    <row r="15" spans="1:49" x14ac:dyDescent="0.25">
      <c r="A15" s="101" t="s">
        <v>117</v>
      </c>
      <c r="B15" s="373">
        <v>1.083</v>
      </c>
      <c r="C15" s="373">
        <v>0.99399999999999999</v>
      </c>
      <c r="D15" s="373">
        <v>2.073</v>
      </c>
      <c r="E15" s="373">
        <v>1.728</v>
      </c>
      <c r="F15" s="373">
        <v>1.835</v>
      </c>
      <c r="G15" s="373">
        <v>2.206</v>
      </c>
      <c r="H15" s="373">
        <v>1.6339999999999999</v>
      </c>
      <c r="I15" s="373">
        <v>1.5580000000000001</v>
      </c>
      <c r="J15" s="373">
        <v>1.8460000000000001</v>
      </c>
      <c r="K15" s="373">
        <v>1.1020000000000001</v>
      </c>
      <c r="L15" s="373">
        <v>0.93100000000000005</v>
      </c>
      <c r="M15" s="373">
        <v>1.3540000000000001</v>
      </c>
      <c r="N15" s="530">
        <v>0.91781434000000006</v>
      </c>
      <c r="O15" s="531">
        <v>0.94609100000000002</v>
      </c>
      <c r="P15" s="531">
        <v>0.32609300000000002</v>
      </c>
      <c r="Q15" s="531">
        <v>0.31098999999999999</v>
      </c>
      <c r="R15" s="531">
        <v>0.56486000000000003</v>
      </c>
      <c r="S15" s="531">
        <v>0.27731</v>
      </c>
      <c r="T15" s="531">
        <v>0.22913</v>
      </c>
      <c r="U15" s="531">
        <v>5.5320000000000001E-2</v>
      </c>
      <c r="V15" s="531">
        <v>0.34017000000000003</v>
      </c>
      <c r="W15" s="531">
        <v>0.13566</v>
      </c>
      <c r="X15" s="531">
        <v>8.9260000000000006E-2</v>
      </c>
      <c r="Y15" s="532">
        <v>0.22888999999999998</v>
      </c>
      <c r="Z15" s="373">
        <v>2.7044600000000001</v>
      </c>
      <c r="AA15" s="373">
        <v>2.7881600000000009</v>
      </c>
      <c r="AB15" s="373">
        <v>3.0992050000000004</v>
      </c>
      <c r="AC15" s="373">
        <v>3.4471249999999993</v>
      </c>
      <c r="AD15" s="373">
        <v>2.4909400000000002</v>
      </c>
      <c r="AE15" s="373">
        <v>2.16154</v>
      </c>
      <c r="AF15" s="373">
        <v>1.7110500000000002</v>
      </c>
      <c r="AG15" s="373">
        <v>1.0844524369999999</v>
      </c>
      <c r="AH15" s="373">
        <v>1.2842450000000001</v>
      </c>
      <c r="AI15" s="373">
        <v>2.7049899962000001</v>
      </c>
      <c r="AJ15" s="373">
        <v>3.0380550041100003</v>
      </c>
      <c r="AK15" s="373">
        <v>2.5337999999999994</v>
      </c>
      <c r="AL15" s="86">
        <v>0.27200000000000002</v>
      </c>
      <c r="AM15" s="14">
        <v>0.66200000000000003</v>
      </c>
      <c r="AN15" s="14">
        <v>0.89200000000000002</v>
      </c>
      <c r="AO15" s="14">
        <v>2.9888400000000006</v>
      </c>
      <c r="AP15" s="14">
        <v>3.8841999999999999</v>
      </c>
      <c r="AQ15" s="14">
        <v>3.82</v>
      </c>
      <c r="AR15" s="14">
        <v>4.6440000000000001</v>
      </c>
      <c r="AS15" s="14">
        <v>1.512</v>
      </c>
      <c r="AT15" s="14">
        <v>0.96629999999999994</v>
      </c>
      <c r="AU15" s="293">
        <f t="shared" si="5"/>
        <v>-0.24757347702346522</v>
      </c>
      <c r="AV15" s="276"/>
      <c r="AW15" s="276"/>
    </row>
    <row r="16" spans="1:49" x14ac:dyDescent="0.25">
      <c r="A16" s="101" t="s">
        <v>106</v>
      </c>
      <c r="B16" s="373">
        <v>2.8330000000000002</v>
      </c>
      <c r="C16" s="373">
        <v>23.677</v>
      </c>
      <c r="D16" s="373">
        <v>21.204000000000001</v>
      </c>
      <c r="E16" s="373">
        <v>8.2029999999999994</v>
      </c>
      <c r="F16" s="373">
        <v>6.726</v>
      </c>
      <c r="G16" s="373">
        <v>13.122</v>
      </c>
      <c r="H16" s="373">
        <v>19.567</v>
      </c>
      <c r="I16" s="373">
        <v>17.547000000000001</v>
      </c>
      <c r="J16" s="373">
        <v>11.503</v>
      </c>
      <c r="K16" s="373">
        <v>12.986000000000001</v>
      </c>
      <c r="L16" s="373">
        <v>2.3380000000000001</v>
      </c>
      <c r="M16" s="373">
        <v>3.532</v>
      </c>
      <c r="N16" s="530">
        <v>1.5392600000000001</v>
      </c>
      <c r="O16" s="531">
        <v>7.6659100000000002</v>
      </c>
      <c r="P16" s="531">
        <v>9.3394050000000011</v>
      </c>
      <c r="Q16" s="531">
        <v>3.75461</v>
      </c>
      <c r="R16" s="531">
        <v>7.5733800000000002</v>
      </c>
      <c r="S16" s="531">
        <v>1.5376099999999999</v>
      </c>
      <c r="T16" s="531">
        <v>13.188499999999999</v>
      </c>
      <c r="U16" s="531">
        <v>23.458365000000001</v>
      </c>
      <c r="V16" s="531">
        <v>11.001790000000002</v>
      </c>
      <c r="W16" s="531">
        <v>20.132004999999999</v>
      </c>
      <c r="X16" s="531">
        <v>3.5222199999999999</v>
      </c>
      <c r="Y16" s="532">
        <v>5.5379649999999998</v>
      </c>
      <c r="Z16" s="373">
        <v>5.6360000000000001</v>
      </c>
      <c r="AA16" s="373">
        <v>47.151000000000003</v>
      </c>
      <c r="AB16" s="373">
        <v>22.954999999999998</v>
      </c>
      <c r="AC16" s="373">
        <v>14.27</v>
      </c>
      <c r="AD16" s="373">
        <v>10.215999999999999</v>
      </c>
      <c r="AE16" s="373">
        <v>7.0720000000000001</v>
      </c>
      <c r="AF16" s="373">
        <v>30.527999999999999</v>
      </c>
      <c r="AG16" s="373">
        <v>28.177</v>
      </c>
      <c r="AH16" s="373">
        <v>6.7290000000000001</v>
      </c>
      <c r="AI16" s="373">
        <v>7.093</v>
      </c>
      <c r="AJ16" s="373">
        <v>2.484</v>
      </c>
      <c r="AK16" s="373">
        <v>3.5390000000000001</v>
      </c>
      <c r="AL16" s="86">
        <v>4.9770000000000003</v>
      </c>
      <c r="AM16" s="14">
        <v>10.435</v>
      </c>
      <c r="AN16" s="14">
        <v>14.811999999999999</v>
      </c>
      <c r="AO16" s="14">
        <v>8.8761199999999985</v>
      </c>
      <c r="AP16" s="14">
        <v>3.3744000000000001</v>
      </c>
      <c r="AQ16" s="14">
        <v>1.25</v>
      </c>
      <c r="AR16" s="14">
        <v>12.75</v>
      </c>
      <c r="AS16" s="14">
        <v>22.477</v>
      </c>
      <c r="AT16" s="14">
        <v>9.585404999999998</v>
      </c>
      <c r="AU16" s="293">
        <f t="shared" si="5"/>
        <v>0.42449175211769918</v>
      </c>
      <c r="AV16" s="276"/>
      <c r="AW16" s="276"/>
    </row>
    <row r="17" spans="1:49" x14ac:dyDescent="0.25">
      <c r="A17" s="101" t="s">
        <v>207</v>
      </c>
      <c r="B17" s="373">
        <v>4.7809999999999997</v>
      </c>
      <c r="C17" s="373">
        <v>4.4109999999999996</v>
      </c>
      <c r="D17" s="373">
        <v>2.282</v>
      </c>
      <c r="E17" s="373">
        <v>2.621</v>
      </c>
      <c r="F17" s="373">
        <v>4.8070000000000004</v>
      </c>
      <c r="G17" s="373">
        <v>2.2210000000000001</v>
      </c>
      <c r="H17" s="373">
        <v>4.4729999999999999</v>
      </c>
      <c r="I17" s="373">
        <v>1.9379999999999999</v>
      </c>
      <c r="J17" s="373">
        <v>2.3460000000000001</v>
      </c>
      <c r="K17" s="373">
        <v>5.19</v>
      </c>
      <c r="L17" s="373">
        <v>4.5140000000000002</v>
      </c>
      <c r="M17" s="373">
        <v>2.9889999999999999</v>
      </c>
      <c r="N17" s="530">
        <v>1.6523800000000002</v>
      </c>
      <c r="O17" s="531">
        <v>4.7561613660000006</v>
      </c>
      <c r="P17" s="531">
        <v>2.2962471899999999</v>
      </c>
      <c r="Q17" s="531">
        <v>2.3842049390000004</v>
      </c>
      <c r="R17" s="531">
        <v>3.6780205399999999</v>
      </c>
      <c r="S17" s="531">
        <v>2.1388468089999999</v>
      </c>
      <c r="T17" s="531">
        <v>4.5905239099999999</v>
      </c>
      <c r="U17" s="531">
        <v>1.6640338050000001</v>
      </c>
      <c r="V17" s="531">
        <v>3.424427702</v>
      </c>
      <c r="W17" s="531">
        <v>4.5174322739999999</v>
      </c>
      <c r="X17" s="531">
        <v>1.67643721</v>
      </c>
      <c r="Y17" s="532">
        <v>3.0568938229999998</v>
      </c>
      <c r="Z17" s="373">
        <v>3.532</v>
      </c>
      <c r="AA17" s="373">
        <v>3.4159999999999999</v>
      </c>
      <c r="AB17" s="373">
        <v>3.907</v>
      </c>
      <c r="AC17" s="373">
        <v>3.0920000000000001</v>
      </c>
      <c r="AD17" s="373">
        <v>4.4509999999999996</v>
      </c>
      <c r="AE17" s="373">
        <v>2.4329999999999998</v>
      </c>
      <c r="AF17" s="373">
        <v>4.4080000000000004</v>
      </c>
      <c r="AG17" s="373">
        <v>2.1179999999999999</v>
      </c>
      <c r="AH17" s="373">
        <v>6.9320000000000004</v>
      </c>
      <c r="AI17" s="373">
        <v>2.3996</v>
      </c>
      <c r="AJ17" s="373">
        <v>4.3639999999999999</v>
      </c>
      <c r="AK17" s="373">
        <v>2.39</v>
      </c>
      <c r="AL17" s="86">
        <v>2.3580000000000001</v>
      </c>
      <c r="AM17" s="14">
        <v>2.0539999999999998</v>
      </c>
      <c r="AN17" s="14">
        <v>8.56</v>
      </c>
      <c r="AO17" s="14">
        <v>3.78934416110001</v>
      </c>
      <c r="AP17" s="14">
        <v>1.9155</v>
      </c>
      <c r="AQ17" s="14">
        <v>3.93</v>
      </c>
      <c r="AR17" s="14">
        <v>1.212</v>
      </c>
      <c r="AS17" s="14">
        <v>3.27</v>
      </c>
      <c r="AT17" s="14">
        <v>5.1552857690001979</v>
      </c>
      <c r="AU17" s="293">
        <f t="shared" si="5"/>
        <v>-0.25630614988456468</v>
      </c>
      <c r="AV17" s="276"/>
      <c r="AW17" s="276"/>
    </row>
    <row r="18" spans="1:49" x14ac:dyDescent="0.25">
      <c r="A18" s="102" t="s">
        <v>72</v>
      </c>
      <c r="B18" s="375">
        <v>0.40490805500000715</v>
      </c>
      <c r="C18" s="375">
        <v>0.26780103000014788</v>
      </c>
      <c r="D18" s="375">
        <v>0.6493868850000144</v>
      </c>
      <c r="E18" s="375">
        <v>0.29843301499995867</v>
      </c>
      <c r="F18" s="375">
        <v>0.33864584599999942</v>
      </c>
      <c r="G18" s="375">
        <v>0.30038619799990557</v>
      </c>
      <c r="H18" s="375">
        <v>0.6164340059999377</v>
      </c>
      <c r="I18" s="375">
        <v>0.44954472599994916</v>
      </c>
      <c r="J18" s="375">
        <v>0.51908004000002983</v>
      </c>
      <c r="K18" s="375">
        <v>0.30376262699998913</v>
      </c>
      <c r="L18" s="375">
        <v>0.20163894100001198</v>
      </c>
      <c r="M18" s="375">
        <v>0.16742870500004209</v>
      </c>
      <c r="N18" s="376">
        <v>0.62620564499999454</v>
      </c>
      <c r="O18" s="375">
        <v>0.71590930300009492</v>
      </c>
      <c r="P18" s="375">
        <v>1.5607644270000018</v>
      </c>
      <c r="Q18" s="375">
        <v>0.86501529200000371</v>
      </c>
      <c r="R18" s="375">
        <v>1.3508854999999966</v>
      </c>
      <c r="S18" s="375">
        <v>2.327609261999998</v>
      </c>
      <c r="T18" s="375">
        <v>2.5484968130001215</v>
      </c>
      <c r="U18" s="375">
        <v>1.142501876999042</v>
      </c>
      <c r="V18" s="375">
        <v>0.78745230700002866</v>
      </c>
      <c r="W18" s="375">
        <v>1.3475552120000065</v>
      </c>
      <c r="X18" s="375">
        <v>1.3994067230000073</v>
      </c>
      <c r="Y18" s="653">
        <v>4.5243327659999926</v>
      </c>
      <c r="Z18" s="375">
        <v>7.59</v>
      </c>
      <c r="AA18" s="375">
        <v>6.4569999999999999</v>
      </c>
      <c r="AB18" s="375">
        <v>4.37</v>
      </c>
      <c r="AC18" s="375">
        <v>2.3650000000000002</v>
      </c>
      <c r="AD18" s="375">
        <v>1.9219999999999999</v>
      </c>
      <c r="AE18" s="375">
        <v>2.956</v>
      </c>
      <c r="AF18" s="375">
        <v>2.9860000000000002</v>
      </c>
      <c r="AG18" s="375">
        <v>2.73</v>
      </c>
      <c r="AH18" s="375">
        <v>3.5030000000000001</v>
      </c>
      <c r="AI18" s="375">
        <v>2.069</v>
      </c>
      <c r="AJ18" s="375">
        <v>3.0569999999999999</v>
      </c>
      <c r="AK18" s="375">
        <v>6.298</v>
      </c>
      <c r="AL18" s="376">
        <v>7.2430000000000003</v>
      </c>
      <c r="AM18" s="375">
        <v>6.2080000000000002</v>
      </c>
      <c r="AN18" s="375">
        <v>3.2040000000000002</v>
      </c>
      <c r="AO18" s="375">
        <v>0.90300000000000002</v>
      </c>
      <c r="AP18" s="375">
        <v>0.83040000000000003</v>
      </c>
      <c r="AQ18" s="375">
        <v>0.79</v>
      </c>
      <c r="AR18" s="375">
        <v>1.653</v>
      </c>
      <c r="AS18" s="375">
        <v>2.73</v>
      </c>
      <c r="AT18" s="375">
        <v>2.3205</v>
      </c>
      <c r="AU18" s="527">
        <f t="shared" si="5"/>
        <v>-0.33756779902940337</v>
      </c>
      <c r="AV18" s="276"/>
      <c r="AW18" s="276"/>
    </row>
    <row r="19" spans="1:49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U19" s="165"/>
      <c r="AV19" s="276"/>
      <c r="AW19" s="276"/>
    </row>
    <row r="20" spans="1:49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23"/>
      <c r="AL20" s="123"/>
      <c r="AM20" s="123"/>
      <c r="AN20" s="165"/>
      <c r="AO20" s="165"/>
      <c r="AP20" s="165"/>
      <c r="AQ20" s="165"/>
      <c r="AR20" s="165"/>
      <c r="AS20" s="165"/>
      <c r="AT20" s="165"/>
      <c r="AU20" s="165"/>
    </row>
    <row r="21" spans="1:49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399"/>
      <c r="S21" s="399"/>
      <c r="T21" s="399"/>
      <c r="U21" s="399"/>
      <c r="V21" s="399"/>
      <c r="W21" s="399"/>
      <c r="X21" s="399"/>
      <c r="Y21" s="399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23"/>
      <c r="AM21" s="123"/>
      <c r="AN21" s="165"/>
      <c r="AO21" s="165"/>
      <c r="AP21" s="165"/>
      <c r="AQ21" s="165"/>
      <c r="AR21" s="165"/>
      <c r="AS21" s="165"/>
      <c r="AT21" s="165"/>
      <c r="AU21" s="165"/>
    </row>
    <row r="22" spans="1:49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M22" s="123"/>
      <c r="AN22" s="122"/>
      <c r="AO22" s="122"/>
      <c r="AP22" s="122"/>
      <c r="AQ22" s="122"/>
      <c r="AR22" s="122"/>
      <c r="AS22" s="122"/>
      <c r="AT22" s="122"/>
      <c r="AU22" s="165"/>
    </row>
    <row r="23" spans="1:49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</row>
    <row r="24" spans="1:49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</row>
    <row r="25" spans="1:49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</row>
    <row r="26" spans="1:49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</row>
    <row r="27" spans="1:49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</row>
    <row r="28" spans="1:49" x14ac:dyDescent="0.25">
      <c r="N28" s="165"/>
      <c r="Z28" s="165"/>
    </row>
    <row r="29" spans="1:49" x14ac:dyDescent="0.25">
      <c r="N29" s="165"/>
      <c r="O29" s="165"/>
      <c r="Z29" s="165"/>
      <c r="AA29" s="165"/>
    </row>
    <row r="30" spans="1:49" x14ac:dyDescent="0.25">
      <c r="N30" s="165"/>
      <c r="O30" s="165"/>
      <c r="Z30" s="165"/>
      <c r="AA30" s="165"/>
    </row>
    <row r="31" spans="1:49" x14ac:dyDescent="0.25">
      <c r="N31" s="165"/>
      <c r="O31" s="165"/>
      <c r="Z31" s="165"/>
      <c r="AA31" s="165"/>
    </row>
    <row r="32" spans="1:49" x14ac:dyDescent="0.25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13:AT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K35"/>
  <sheetViews>
    <sheetView showGridLines="0" zoomScale="90" zoomScaleNormal="90" workbookViewId="0">
      <pane xSplit="1" ySplit="8" topLeftCell="AH9" activePane="bottomRight" state="frozen"/>
      <selection activeCell="AD14" sqref="AD14"/>
      <selection pane="topRight" activeCell="AD14" sqref="AD14"/>
      <selection pane="bottomLeft" activeCell="AD14" sqref="AD14"/>
      <selection pane="bottomRight" activeCell="AU10" sqref="AU10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46" width="8.5703125" style="276" customWidth="1"/>
    <col min="47" max="47" width="11" customWidth="1"/>
  </cols>
  <sheetData>
    <row r="1" spans="1:49" x14ac:dyDescent="0.25">
      <c r="A1" s="22" t="s">
        <v>191</v>
      </c>
    </row>
    <row r="3" spans="1:49" x14ac:dyDescent="0.25">
      <c r="A3" s="11" t="s">
        <v>133</v>
      </c>
    </row>
    <row r="4" spans="1:49" ht="15" customHeight="1" x14ac:dyDescent="0.25">
      <c r="A4" s="36" t="s">
        <v>248</v>
      </c>
    </row>
    <row r="5" spans="1:49" x14ac:dyDescent="0.25">
      <c r="A5" s="36" t="s">
        <v>205</v>
      </c>
    </row>
    <row r="6" spans="1:49" x14ac:dyDescent="0.25">
      <c r="A6" s="13"/>
    </row>
    <row r="7" spans="1:49" ht="18.75" customHeight="1" x14ac:dyDescent="0.25">
      <c r="A7" s="734" t="s">
        <v>0</v>
      </c>
      <c r="B7" s="734">
        <v>2019</v>
      </c>
      <c r="C7" s="735"/>
      <c r="D7" s="735"/>
      <c r="E7" s="735"/>
      <c r="F7" s="735"/>
      <c r="G7" s="735"/>
      <c r="H7" s="735"/>
      <c r="I7" s="735"/>
      <c r="J7" s="735"/>
      <c r="K7" s="735"/>
      <c r="L7" s="735"/>
      <c r="M7" s="735"/>
      <c r="N7" s="734">
        <v>2020</v>
      </c>
      <c r="O7" s="735"/>
      <c r="P7" s="735"/>
      <c r="Q7" s="735"/>
      <c r="R7" s="735"/>
      <c r="S7" s="735"/>
      <c r="T7" s="735"/>
      <c r="U7" s="735"/>
      <c r="V7" s="735"/>
      <c r="W7" s="735"/>
      <c r="X7" s="735"/>
      <c r="Y7" s="736"/>
      <c r="Z7" s="727">
        <v>2021</v>
      </c>
      <c r="AA7" s="728"/>
      <c r="AB7" s="728"/>
      <c r="AC7" s="728"/>
      <c r="AD7" s="728"/>
      <c r="AE7" s="728"/>
      <c r="AF7" s="728"/>
      <c r="AG7" s="728"/>
      <c r="AH7" s="728"/>
      <c r="AI7" s="728"/>
      <c r="AJ7" s="728"/>
      <c r="AK7" s="728"/>
      <c r="AL7" s="727">
        <v>2022</v>
      </c>
      <c r="AM7" s="728"/>
      <c r="AN7" s="728"/>
      <c r="AO7" s="728"/>
      <c r="AP7" s="728"/>
      <c r="AQ7" s="728"/>
      <c r="AR7" s="728"/>
      <c r="AS7" s="728"/>
      <c r="AT7" s="728"/>
      <c r="AU7" s="729"/>
    </row>
    <row r="8" spans="1:49" ht="27.75" customHeight="1" x14ac:dyDescent="0.25">
      <c r="A8" s="743"/>
      <c r="B8" s="484" t="s">
        <v>1</v>
      </c>
      <c r="C8" s="484" t="s">
        <v>2</v>
      </c>
      <c r="D8" s="485" t="s">
        <v>3</v>
      </c>
      <c r="E8" s="485" t="s">
        <v>4</v>
      </c>
      <c r="F8" s="533" t="s">
        <v>5</v>
      </c>
      <c r="G8" s="533" t="s">
        <v>6</v>
      </c>
      <c r="H8" s="533" t="s">
        <v>7</v>
      </c>
      <c r="I8" s="533" t="s">
        <v>8</v>
      </c>
      <c r="J8" s="533" t="s">
        <v>9</v>
      </c>
      <c r="K8" s="533" t="s">
        <v>10</v>
      </c>
      <c r="L8" s="533" t="s">
        <v>11</v>
      </c>
      <c r="M8" s="533" t="s">
        <v>12</v>
      </c>
      <c r="N8" s="484" t="s">
        <v>1</v>
      </c>
      <c r="O8" s="484" t="s">
        <v>2</v>
      </c>
      <c r="P8" s="485" t="s">
        <v>3</v>
      </c>
      <c r="Q8" s="485" t="s">
        <v>4</v>
      </c>
      <c r="R8" s="533" t="s">
        <v>5</v>
      </c>
      <c r="S8" s="533" t="s">
        <v>6</v>
      </c>
      <c r="T8" s="533" t="s">
        <v>7</v>
      </c>
      <c r="U8" s="533" t="s">
        <v>8</v>
      </c>
      <c r="V8" s="533" t="s">
        <v>9</v>
      </c>
      <c r="W8" s="533" t="s">
        <v>10</v>
      </c>
      <c r="X8" s="533" t="s">
        <v>11</v>
      </c>
      <c r="Y8" s="485" t="s">
        <v>12</v>
      </c>
      <c r="Z8" s="487" t="s">
        <v>1</v>
      </c>
      <c r="AA8" s="487" t="s">
        <v>2</v>
      </c>
      <c r="AB8" s="487" t="s">
        <v>3</v>
      </c>
      <c r="AC8" s="487" t="s">
        <v>4</v>
      </c>
      <c r="AD8" s="484" t="s">
        <v>5</v>
      </c>
      <c r="AE8" s="488" t="s">
        <v>6</v>
      </c>
      <c r="AF8" s="555" t="s">
        <v>7</v>
      </c>
      <c r="AG8" s="572" t="s">
        <v>8</v>
      </c>
      <c r="AH8" s="577" t="s">
        <v>260</v>
      </c>
      <c r="AI8" s="580" t="s">
        <v>10</v>
      </c>
      <c r="AJ8" s="586" t="s">
        <v>11</v>
      </c>
      <c r="AK8" s="589" t="s">
        <v>12</v>
      </c>
      <c r="AL8" s="607" t="s">
        <v>1</v>
      </c>
      <c r="AM8" s="607" t="s">
        <v>2</v>
      </c>
      <c r="AN8" s="608" t="s">
        <v>3</v>
      </c>
      <c r="AO8" s="611" t="s">
        <v>4</v>
      </c>
      <c r="AP8" s="613" t="s">
        <v>5</v>
      </c>
      <c r="AQ8" s="635" t="s">
        <v>6</v>
      </c>
      <c r="AR8" s="654" t="s">
        <v>7</v>
      </c>
      <c r="AS8" s="660" t="s">
        <v>8</v>
      </c>
      <c r="AT8" s="663" t="s">
        <v>260</v>
      </c>
      <c r="AU8" s="661" t="s">
        <v>268</v>
      </c>
    </row>
    <row r="9" spans="1:49" x14ac:dyDescent="0.25">
      <c r="A9" s="534" t="s">
        <v>13</v>
      </c>
      <c r="B9" s="371">
        <f>+B10+B14+B19</f>
        <v>246.43700000000001</v>
      </c>
      <c r="C9" s="370">
        <f t="shared" ref="C9:L9" si="0">+C10+C14+C19</f>
        <v>380.66099999999994</v>
      </c>
      <c r="D9" s="370">
        <f t="shared" si="0"/>
        <v>436.24399999999991</v>
      </c>
      <c r="E9" s="370">
        <f t="shared" si="0"/>
        <v>328.73899999999998</v>
      </c>
      <c r="F9" s="370">
        <f t="shared" si="0"/>
        <v>175.52299999999997</v>
      </c>
      <c r="G9" s="370">
        <f t="shared" si="0"/>
        <v>364.60699999999991</v>
      </c>
      <c r="H9" s="370">
        <f t="shared" si="0"/>
        <v>398.85200000000009</v>
      </c>
      <c r="I9" s="370">
        <f t="shared" si="0"/>
        <v>239.70500000000001</v>
      </c>
      <c r="J9" s="370">
        <f t="shared" si="0"/>
        <v>273.762</v>
      </c>
      <c r="K9" s="370">
        <f t="shared" si="0"/>
        <v>270.64999999999998</v>
      </c>
      <c r="L9" s="377">
        <f t="shared" si="0"/>
        <v>205.97299999999998</v>
      </c>
      <c r="M9" s="377">
        <v>205.20000000000002</v>
      </c>
      <c r="N9" s="371">
        <v>207.00998770000001</v>
      </c>
      <c r="O9" s="370">
        <v>212.31720660000002</v>
      </c>
      <c r="P9" s="370">
        <v>180.57425836000002</v>
      </c>
      <c r="Q9" s="370">
        <v>106.70738321</v>
      </c>
      <c r="R9" s="370">
        <v>114.62973901000001</v>
      </c>
      <c r="S9" s="370">
        <v>161.29092030999996</v>
      </c>
      <c r="T9" s="370">
        <v>422.54583031999999</v>
      </c>
      <c r="U9" s="370">
        <v>469.05267762999904</v>
      </c>
      <c r="V9" s="370">
        <v>352.34918735000002</v>
      </c>
      <c r="W9" s="370">
        <v>251.55482715999997</v>
      </c>
      <c r="X9" s="528">
        <v>144.1695722</v>
      </c>
      <c r="Y9" s="529">
        <v>239.97175125999999</v>
      </c>
      <c r="Z9" s="371">
        <f t="shared" ref="Z9:AJ9" si="1">+Z10+Z14+Z19</f>
        <v>298.01685913037716</v>
      </c>
      <c r="AA9" s="370">
        <f t="shared" si="1"/>
        <v>467.90548044817018</v>
      </c>
      <c r="AB9" s="370">
        <f t="shared" si="1"/>
        <v>394.29975675330877</v>
      </c>
      <c r="AC9" s="370">
        <f t="shared" si="1"/>
        <v>371.74759722047747</v>
      </c>
      <c r="AD9" s="370">
        <f t="shared" si="1"/>
        <v>281.14161047811893</v>
      </c>
      <c r="AE9" s="370">
        <f t="shared" si="1"/>
        <v>346.1698246570557</v>
      </c>
      <c r="AF9" s="370">
        <f t="shared" si="1"/>
        <v>414.01470027864076</v>
      </c>
      <c r="AG9" s="370">
        <f t="shared" si="1"/>
        <v>424.09199868038701</v>
      </c>
      <c r="AH9" s="370">
        <f t="shared" si="1"/>
        <v>296.28183002261835</v>
      </c>
      <c r="AI9" s="370">
        <f t="shared" si="1"/>
        <v>231.7435518405893</v>
      </c>
      <c r="AJ9" s="528">
        <f t="shared" si="1"/>
        <v>118.18638004533663</v>
      </c>
      <c r="AK9" s="529">
        <f>+AK10+AK14+AK19</f>
        <v>216.37905669339602</v>
      </c>
      <c r="AL9" s="535">
        <f>+AL10+AL14+AL19</f>
        <v>250.26799999999997</v>
      </c>
      <c r="AM9" s="528">
        <f t="shared" ref="AM9:AS9" si="2">+AM10+AM14+AM19</f>
        <v>397.94400000000002</v>
      </c>
      <c r="AN9" s="528">
        <f t="shared" si="2"/>
        <v>537.40399999999988</v>
      </c>
      <c r="AO9" s="528">
        <f t="shared" si="2"/>
        <v>270.88868481960799</v>
      </c>
      <c r="AP9" s="528">
        <f t="shared" si="2"/>
        <v>186.33315999999999</v>
      </c>
      <c r="AQ9" s="528">
        <f t="shared" si="2"/>
        <v>346.84999999999997</v>
      </c>
      <c r="AR9" s="528">
        <f t="shared" si="2"/>
        <v>426.63299999999998</v>
      </c>
      <c r="AS9" s="528">
        <f t="shared" si="2"/>
        <v>481.91499999999996</v>
      </c>
      <c r="AT9" s="528">
        <f t="shared" ref="AT9" si="3">+AT10+AT14+AT19</f>
        <v>354.44437341870906</v>
      </c>
      <c r="AU9" s="291">
        <f t="shared" ref="AU9:AU19" si="4">+IFERROR(AT9/AH9-1,"-")</f>
        <v>0.19630816844775989</v>
      </c>
      <c r="AV9" s="276"/>
      <c r="AW9" s="276"/>
    </row>
    <row r="10" spans="1:49" x14ac:dyDescent="0.25">
      <c r="A10" s="536" t="s">
        <v>14</v>
      </c>
      <c r="B10" s="491">
        <f t="shared" ref="B10:L10" si="5">SUM(B11:B13)</f>
        <v>83.651704249999881</v>
      </c>
      <c r="C10" s="492">
        <f t="shared" si="5"/>
        <v>124.18716749999999</v>
      </c>
      <c r="D10" s="492">
        <f t="shared" si="5"/>
        <v>178.20863227999996</v>
      </c>
      <c r="E10" s="492">
        <f t="shared" si="5"/>
        <v>161.91529625000001</v>
      </c>
      <c r="F10" s="492">
        <f t="shared" si="5"/>
        <v>101.2154966500002</v>
      </c>
      <c r="G10" s="492">
        <f t="shared" si="5"/>
        <v>141.60624901</v>
      </c>
      <c r="H10" s="492">
        <f t="shared" si="5"/>
        <v>154.84496844000003</v>
      </c>
      <c r="I10" s="492">
        <f t="shared" si="5"/>
        <v>137.69868996</v>
      </c>
      <c r="J10" s="492">
        <f t="shared" si="5"/>
        <v>138.73992017</v>
      </c>
      <c r="K10" s="492">
        <f t="shared" si="5"/>
        <v>109.79204915</v>
      </c>
      <c r="L10" s="493">
        <f t="shared" si="5"/>
        <v>104.4457785200002</v>
      </c>
      <c r="M10" s="493">
        <v>115.69999999999999</v>
      </c>
      <c r="N10" s="491">
        <f t="shared" ref="N10:Y10" si="6">+SUM(N11:N13)</f>
        <v>89.63929911000011</v>
      </c>
      <c r="O10" s="492">
        <f t="shared" si="6"/>
        <v>106.88462388000001</v>
      </c>
      <c r="P10" s="492">
        <f t="shared" si="6"/>
        <v>89.310536029999994</v>
      </c>
      <c r="Q10" s="492">
        <f t="shared" si="6"/>
        <v>61.352874460000002</v>
      </c>
      <c r="R10" s="492">
        <f t="shared" si="6"/>
        <v>63.839062370000001</v>
      </c>
      <c r="S10" s="492">
        <f t="shared" si="6"/>
        <v>71.057139159999991</v>
      </c>
      <c r="T10" s="492">
        <f t="shared" si="6"/>
        <v>120.02574455000001</v>
      </c>
      <c r="U10" s="492">
        <f t="shared" si="6"/>
        <v>149.28004381999901</v>
      </c>
      <c r="V10" s="492">
        <f t="shared" si="6"/>
        <v>137.18123466000003</v>
      </c>
      <c r="W10" s="492">
        <f t="shared" si="6"/>
        <v>159.20587924999998</v>
      </c>
      <c r="X10" s="492">
        <f t="shared" si="6"/>
        <v>118.64193158</v>
      </c>
      <c r="Y10" s="504">
        <f t="shared" si="6"/>
        <v>114.57066632000002</v>
      </c>
      <c r="Z10" s="491">
        <f t="shared" ref="Z10:AK10" si="7">SUM(Z11:Z13)</f>
        <v>95.62147836280478</v>
      </c>
      <c r="AA10" s="492">
        <f t="shared" si="7"/>
        <v>129.80548011536771</v>
      </c>
      <c r="AB10" s="492">
        <f t="shared" si="7"/>
        <v>147.57850021550883</v>
      </c>
      <c r="AC10" s="492">
        <f t="shared" si="7"/>
        <v>155.83658700753185</v>
      </c>
      <c r="AD10" s="492">
        <f t="shared" si="7"/>
        <v>145.88956686078987</v>
      </c>
      <c r="AE10" s="492">
        <f t="shared" si="7"/>
        <v>136.82852852244869</v>
      </c>
      <c r="AF10" s="492">
        <f t="shared" si="7"/>
        <v>130.43419287180734</v>
      </c>
      <c r="AG10" s="492">
        <f t="shared" si="7"/>
        <v>106.33896982693585</v>
      </c>
      <c r="AH10" s="492">
        <f t="shared" si="7"/>
        <v>118.64867769106722</v>
      </c>
      <c r="AI10" s="492">
        <f t="shared" si="7"/>
        <v>99.514608706998047</v>
      </c>
      <c r="AJ10" s="492">
        <f t="shared" si="7"/>
        <v>84.9398795423579</v>
      </c>
      <c r="AK10" s="504">
        <f t="shared" si="7"/>
        <v>125.48816698864314</v>
      </c>
      <c r="AL10" s="491">
        <f t="shared" ref="AL10:AO10" si="8">SUM(AL11:AL13)</f>
        <v>105.506</v>
      </c>
      <c r="AM10" s="492">
        <f t="shared" si="8"/>
        <v>161.06800000000001</v>
      </c>
      <c r="AN10" s="492">
        <f t="shared" si="8"/>
        <v>178.45999999999998</v>
      </c>
      <c r="AO10" s="492">
        <f t="shared" si="8"/>
        <v>134.818143506588</v>
      </c>
      <c r="AP10" s="492">
        <f t="shared" ref="AP10" si="9">SUM(AP11:AP13)</f>
        <v>131.09450999999999</v>
      </c>
      <c r="AQ10" s="492">
        <f t="shared" ref="AQ10" si="10">SUM(AQ11:AQ13)</f>
        <v>122.03999999999999</v>
      </c>
      <c r="AR10" s="492">
        <f t="shared" ref="AR10" si="11">SUM(AR11:AR13)</f>
        <v>135.858</v>
      </c>
      <c r="AS10" s="492">
        <f t="shared" ref="AS10:AT10" si="12">SUM(AS11:AS13)</f>
        <v>110.889</v>
      </c>
      <c r="AT10" s="492">
        <f t="shared" si="12"/>
        <v>116.7458563527091</v>
      </c>
      <c r="AU10" s="625">
        <f t="shared" si="4"/>
        <v>-1.6037442434146731E-2</v>
      </c>
      <c r="AV10" s="276"/>
      <c r="AW10" s="276"/>
    </row>
    <row r="11" spans="1:49" x14ac:dyDescent="0.25">
      <c r="A11" s="537" t="s">
        <v>15</v>
      </c>
      <c r="B11" s="373">
        <v>3.6749999999999998</v>
      </c>
      <c r="C11" s="373">
        <v>4.5209999999999999</v>
      </c>
      <c r="D11" s="373">
        <v>3.7770000000000001</v>
      </c>
      <c r="E11" s="373">
        <v>3.7080000000000002</v>
      </c>
      <c r="F11" s="373">
        <v>5.4980000000000002</v>
      </c>
      <c r="G11" s="373">
        <v>4.5140000000000002</v>
      </c>
      <c r="H11" s="373">
        <v>5.7640000000000002</v>
      </c>
      <c r="I11" s="373">
        <v>4.51</v>
      </c>
      <c r="J11" s="373">
        <v>7.7460000000000004</v>
      </c>
      <c r="K11" s="373">
        <v>5.9359999999999999</v>
      </c>
      <c r="L11" s="373">
        <v>5.86</v>
      </c>
      <c r="M11" s="373">
        <v>4.9589999999999996</v>
      </c>
      <c r="N11" s="530">
        <v>5.0532626700000005</v>
      </c>
      <c r="O11" s="531">
        <v>5.3272453200000003</v>
      </c>
      <c r="P11" s="531">
        <v>5.5834567000000002</v>
      </c>
      <c r="Q11" s="531">
        <v>5.2129735099999994</v>
      </c>
      <c r="R11" s="531">
        <v>5.5610784799999999</v>
      </c>
      <c r="S11" s="531">
        <v>5.9893582299999997</v>
      </c>
      <c r="T11" s="531">
        <v>5.5545097100000005</v>
      </c>
      <c r="U11" s="531">
        <v>4.5571958199999996</v>
      </c>
      <c r="V11" s="531">
        <v>5.5525088</v>
      </c>
      <c r="W11" s="531">
        <v>4.2649759700000001</v>
      </c>
      <c r="X11" s="531">
        <v>2.7149724399999999</v>
      </c>
      <c r="Y11" s="532">
        <v>5.82629033</v>
      </c>
      <c r="Z11" s="530">
        <v>2.12560824</v>
      </c>
      <c r="AA11" s="531">
        <v>3.9945429598987001</v>
      </c>
      <c r="AB11" s="531">
        <v>3.8952776131000006</v>
      </c>
      <c r="AC11" s="531">
        <v>4.866731476112399</v>
      </c>
      <c r="AD11" s="531">
        <v>5.1648152462150003</v>
      </c>
      <c r="AE11" s="531">
        <v>3.2228445930020002</v>
      </c>
      <c r="AF11" s="531">
        <v>4.1165576640009993</v>
      </c>
      <c r="AG11" s="531">
        <v>3.4917542842000002</v>
      </c>
      <c r="AH11" s="531">
        <v>3.3882429491999999</v>
      </c>
      <c r="AI11" s="531">
        <v>2.8838288013199991</v>
      </c>
      <c r="AJ11" s="531">
        <v>1.9374952866999997</v>
      </c>
      <c r="AK11" s="532">
        <v>1.8266412662</v>
      </c>
      <c r="AL11" s="374">
        <v>1.823</v>
      </c>
      <c r="AM11" s="538">
        <v>5.8920000000000003</v>
      </c>
      <c r="AN11" s="538">
        <v>7.7450000000000001</v>
      </c>
      <c r="AO11" s="538">
        <v>5.5800140564490004</v>
      </c>
      <c r="AP11" s="538">
        <v>6.1334999999999997</v>
      </c>
      <c r="AQ11" s="538">
        <v>9.57</v>
      </c>
      <c r="AR11" s="538">
        <v>1.548</v>
      </c>
      <c r="AS11" s="538">
        <v>4.1139999999999999</v>
      </c>
      <c r="AT11" s="538">
        <v>6.7597038887401988</v>
      </c>
      <c r="AU11" s="293">
        <f t="shared" si="4"/>
        <v>0.99504698750608678</v>
      </c>
      <c r="AV11" s="276"/>
      <c r="AW11" s="276"/>
    </row>
    <row r="12" spans="1:49" x14ac:dyDescent="0.25">
      <c r="A12" s="537" t="s">
        <v>16</v>
      </c>
      <c r="B12" s="373">
        <v>73.718704249999888</v>
      </c>
      <c r="C12" s="373">
        <v>110.53316749999999</v>
      </c>
      <c r="D12" s="373">
        <v>166.46963227999998</v>
      </c>
      <c r="E12" s="373">
        <v>150.99629625</v>
      </c>
      <c r="F12" s="373">
        <v>86.8394966500002</v>
      </c>
      <c r="G12" s="373">
        <v>130.04424900999999</v>
      </c>
      <c r="H12" s="373">
        <v>140.07296844000001</v>
      </c>
      <c r="I12" s="373">
        <v>126.24368996</v>
      </c>
      <c r="J12" s="373">
        <v>124.64892017</v>
      </c>
      <c r="K12" s="373">
        <v>97.106049150000004</v>
      </c>
      <c r="L12" s="373">
        <v>92.150778520000202</v>
      </c>
      <c r="M12" s="373">
        <v>103.59595252999999</v>
      </c>
      <c r="N12" s="530">
        <v>76.178242660000109</v>
      </c>
      <c r="O12" s="531">
        <v>95.643044369999998</v>
      </c>
      <c r="P12" s="531">
        <v>77.439863439999996</v>
      </c>
      <c r="Q12" s="531">
        <v>52.169946940000003</v>
      </c>
      <c r="R12" s="531">
        <v>53.61419137</v>
      </c>
      <c r="S12" s="531">
        <v>59.101945099999995</v>
      </c>
      <c r="T12" s="531">
        <v>107.40109333000001</v>
      </c>
      <c r="U12" s="531">
        <v>137.117147039999</v>
      </c>
      <c r="V12" s="531">
        <v>123.21207202000001</v>
      </c>
      <c r="W12" s="531">
        <v>145.16408288</v>
      </c>
      <c r="X12" s="531">
        <v>107.54954164</v>
      </c>
      <c r="Y12" s="532">
        <v>100.02666177</v>
      </c>
      <c r="Z12" s="530">
        <v>87.501073478904772</v>
      </c>
      <c r="AA12" s="531">
        <v>116.75728049806901</v>
      </c>
      <c r="AB12" s="531">
        <v>134.80502363450881</v>
      </c>
      <c r="AC12" s="531">
        <v>137.89524862459945</v>
      </c>
      <c r="AD12" s="531">
        <v>127.91707443356485</v>
      </c>
      <c r="AE12" s="531">
        <v>123.51074238305671</v>
      </c>
      <c r="AF12" s="531">
        <v>115.16586587570224</v>
      </c>
      <c r="AG12" s="531">
        <v>95.777057479236859</v>
      </c>
      <c r="AH12" s="531">
        <v>103.92027275114921</v>
      </c>
      <c r="AI12" s="531">
        <v>83.245934262968049</v>
      </c>
      <c r="AJ12" s="531">
        <v>73.948436278368902</v>
      </c>
      <c r="AK12" s="532">
        <v>111.67183036462114</v>
      </c>
      <c r="AL12" s="374">
        <v>98.388000000000005</v>
      </c>
      <c r="AM12" s="538">
        <v>148.50700000000001</v>
      </c>
      <c r="AN12" s="538">
        <v>155.44399999999999</v>
      </c>
      <c r="AO12" s="538">
        <v>120.445062583029</v>
      </c>
      <c r="AP12" s="538">
        <v>111.56585</v>
      </c>
      <c r="AQ12" s="538">
        <v>105.35</v>
      </c>
      <c r="AR12" s="538">
        <v>117.749</v>
      </c>
      <c r="AS12" s="538">
        <v>94.177999999999997</v>
      </c>
      <c r="AT12" s="538">
        <v>96.287475498768885</v>
      </c>
      <c r="AU12" s="293">
        <f t="shared" si="4"/>
        <v>-7.3448587559600265E-2</v>
      </c>
      <c r="AV12" s="276"/>
      <c r="AW12" s="276"/>
    </row>
    <row r="13" spans="1:49" x14ac:dyDescent="0.25">
      <c r="A13" s="537" t="s">
        <v>19</v>
      </c>
      <c r="B13" s="373">
        <v>6.258</v>
      </c>
      <c r="C13" s="373">
        <v>9.1329999999999991</v>
      </c>
      <c r="D13" s="373">
        <v>7.9619999999999997</v>
      </c>
      <c r="E13" s="373">
        <v>7.2110000000000003</v>
      </c>
      <c r="F13" s="373">
        <v>8.8780000000000001</v>
      </c>
      <c r="G13" s="373">
        <v>7.048</v>
      </c>
      <c r="H13" s="373">
        <v>9.0079999999999991</v>
      </c>
      <c r="I13" s="373">
        <v>6.9450000000000003</v>
      </c>
      <c r="J13" s="373">
        <v>6.3449999999999998</v>
      </c>
      <c r="K13" s="373">
        <v>6.75</v>
      </c>
      <c r="L13" s="373">
        <v>6.4349999999999996</v>
      </c>
      <c r="M13" s="373">
        <v>7.141</v>
      </c>
      <c r="N13" s="530">
        <v>8.4077937800000004</v>
      </c>
      <c r="O13" s="531">
        <v>5.9143341899999999</v>
      </c>
      <c r="P13" s="531">
        <v>6.2872158900000006</v>
      </c>
      <c r="Q13" s="531">
        <v>3.9699540099999999</v>
      </c>
      <c r="R13" s="531">
        <v>4.6637925200000003</v>
      </c>
      <c r="S13" s="531">
        <v>5.9658358299999996</v>
      </c>
      <c r="T13" s="531">
        <v>7.07014151</v>
      </c>
      <c r="U13" s="531">
        <v>7.6057009600000001</v>
      </c>
      <c r="V13" s="531">
        <v>8.4166538400000004</v>
      </c>
      <c r="W13" s="531">
        <v>9.7768204000000001</v>
      </c>
      <c r="X13" s="531">
        <v>8.3774175000000106</v>
      </c>
      <c r="Y13" s="532">
        <v>8.7177142199999995</v>
      </c>
      <c r="Z13" s="530">
        <v>5.9947966439</v>
      </c>
      <c r="AA13" s="531">
        <v>9.053656657400003</v>
      </c>
      <c r="AB13" s="531">
        <v>8.8781989679000013</v>
      </c>
      <c r="AC13" s="531">
        <v>13.074606906820007</v>
      </c>
      <c r="AD13" s="531">
        <v>12.807677181009998</v>
      </c>
      <c r="AE13" s="531">
        <v>10.09494154639</v>
      </c>
      <c r="AF13" s="531">
        <v>11.151769332104099</v>
      </c>
      <c r="AG13" s="531">
        <v>7.0701580634990009</v>
      </c>
      <c r="AH13" s="531">
        <v>11.340161990718</v>
      </c>
      <c r="AI13" s="531">
        <v>13.384845642710006</v>
      </c>
      <c r="AJ13" s="531">
        <v>9.0539479772890044</v>
      </c>
      <c r="AK13" s="532">
        <v>11.989695357822002</v>
      </c>
      <c r="AL13" s="374">
        <v>5.2949999999999999</v>
      </c>
      <c r="AM13" s="538">
        <v>6.6689999999999996</v>
      </c>
      <c r="AN13" s="538">
        <v>15.271000000000001</v>
      </c>
      <c r="AO13" s="538">
        <v>8.7930668671099976</v>
      </c>
      <c r="AP13" s="538">
        <v>13.395160000000001</v>
      </c>
      <c r="AQ13" s="538">
        <v>7.12</v>
      </c>
      <c r="AR13" s="538">
        <v>16.561</v>
      </c>
      <c r="AS13" s="538">
        <v>12.597</v>
      </c>
      <c r="AT13" s="538">
        <v>13.698676965200013</v>
      </c>
      <c r="AU13" s="293">
        <f t="shared" si="4"/>
        <v>0.20797894919071469</v>
      </c>
      <c r="AV13" s="276"/>
      <c r="AW13" s="276"/>
    </row>
    <row r="14" spans="1:49" x14ac:dyDescent="0.25">
      <c r="A14" s="536" t="s">
        <v>104</v>
      </c>
      <c r="B14" s="491">
        <f t="shared" ref="B14:L14" si="13">SUM(B15:B18)</f>
        <v>160.58000000000001</v>
      </c>
      <c r="C14" s="492">
        <f t="shared" si="13"/>
        <v>254.68899999999999</v>
      </c>
      <c r="D14" s="492">
        <f t="shared" si="13"/>
        <v>255.75599999999997</v>
      </c>
      <c r="E14" s="492">
        <f t="shared" si="13"/>
        <v>164.386</v>
      </c>
      <c r="F14" s="492">
        <f t="shared" si="13"/>
        <v>71.974000000000004</v>
      </c>
      <c r="G14" s="492">
        <f t="shared" si="13"/>
        <v>220.92199999999997</v>
      </c>
      <c r="H14" s="492">
        <f t="shared" si="13"/>
        <v>242.18800000000002</v>
      </c>
      <c r="I14" s="492">
        <f t="shared" si="13"/>
        <v>99.625</v>
      </c>
      <c r="J14" s="492">
        <f t="shared" si="13"/>
        <v>132.67500000000001</v>
      </c>
      <c r="K14" s="492">
        <f t="shared" si="13"/>
        <v>159.02599999999998</v>
      </c>
      <c r="L14" s="493">
        <f t="shared" si="13"/>
        <v>99.652000000000001</v>
      </c>
      <c r="M14" s="493">
        <v>87.780000000000015</v>
      </c>
      <c r="N14" s="491">
        <f t="shared" ref="N14:Y14" si="14">+SUM(N15:N18)</f>
        <v>115.17684727</v>
      </c>
      <c r="O14" s="492">
        <f t="shared" si="14"/>
        <v>102.74961062999999</v>
      </c>
      <c r="P14" s="492">
        <f t="shared" si="14"/>
        <v>87.986170310000006</v>
      </c>
      <c r="Q14" s="492">
        <f t="shared" si="14"/>
        <v>43.312437799999998</v>
      </c>
      <c r="R14" s="492">
        <f t="shared" si="14"/>
        <v>48.434135829999995</v>
      </c>
      <c r="S14" s="492">
        <f t="shared" si="14"/>
        <v>87.831021559999996</v>
      </c>
      <c r="T14" s="492">
        <f t="shared" si="14"/>
        <v>298.29797614</v>
      </c>
      <c r="U14" s="492">
        <f t="shared" si="14"/>
        <v>316.40624396999999</v>
      </c>
      <c r="V14" s="492">
        <f t="shared" si="14"/>
        <v>212.49880945000001</v>
      </c>
      <c r="W14" s="492">
        <f t="shared" si="14"/>
        <v>88.889749380000012</v>
      </c>
      <c r="X14" s="492">
        <f t="shared" si="14"/>
        <v>23.218644570000009</v>
      </c>
      <c r="Y14" s="504">
        <f t="shared" si="14"/>
        <v>122.48924663000011</v>
      </c>
      <c r="Z14" s="491">
        <f t="shared" ref="Z14:AK14" si="15">SUM(Z15:Z18)</f>
        <v>199.03339714899985</v>
      </c>
      <c r="AA14" s="492">
        <f t="shared" si="15"/>
        <v>333.60355144899978</v>
      </c>
      <c r="AB14" s="492">
        <f t="shared" si="15"/>
        <v>242.78287949679083</v>
      </c>
      <c r="AC14" s="492">
        <f t="shared" si="15"/>
        <v>212.83925404699968</v>
      </c>
      <c r="AD14" s="492">
        <f t="shared" si="15"/>
        <v>132.614762015</v>
      </c>
      <c r="AE14" s="492">
        <f t="shared" si="15"/>
        <v>206.21012818900067</v>
      </c>
      <c r="AF14" s="492">
        <f t="shared" si="15"/>
        <v>279.66010825399985</v>
      </c>
      <c r="AG14" s="492">
        <f t="shared" si="15"/>
        <v>313.94225663520086</v>
      </c>
      <c r="AH14" s="492">
        <f t="shared" si="15"/>
        <v>172.57694266429877</v>
      </c>
      <c r="AI14" s="492">
        <f t="shared" si="15"/>
        <v>128.04850138009991</v>
      </c>
      <c r="AJ14" s="492">
        <f t="shared" si="15"/>
        <v>30.433771274920041</v>
      </c>
      <c r="AK14" s="504">
        <f t="shared" si="15"/>
        <v>87.85797315739967</v>
      </c>
      <c r="AL14" s="491">
        <f t="shared" ref="AL14:AO14" si="16">SUM(AL15:AL18)</f>
        <v>140.55499999999998</v>
      </c>
      <c r="AM14" s="492">
        <f t="shared" si="16"/>
        <v>231.99699999999999</v>
      </c>
      <c r="AN14" s="492">
        <f t="shared" si="16"/>
        <v>355.58199999999999</v>
      </c>
      <c r="AO14" s="492">
        <f t="shared" si="16"/>
        <v>133.12854131302001</v>
      </c>
      <c r="AP14" s="492">
        <f t="shared" ref="AP14" si="17">SUM(AP15:AP18)</f>
        <v>51.775260000000003</v>
      </c>
      <c r="AQ14" s="492">
        <f t="shared" ref="AQ14" si="18">SUM(AQ15:AQ18)</f>
        <v>220.12</v>
      </c>
      <c r="AR14" s="492">
        <f t="shared" ref="AR14" si="19">SUM(AR15:AR18)</f>
        <v>287.54499999999996</v>
      </c>
      <c r="AS14" s="492">
        <f t="shared" ref="AS14:AT14" si="20">SUM(AS15:AS18)</f>
        <v>368.38399999999996</v>
      </c>
      <c r="AT14" s="492">
        <f t="shared" si="20"/>
        <v>234.62761706599997</v>
      </c>
      <c r="AU14" s="625">
        <f t="shared" si="4"/>
        <v>0.35955367758718393</v>
      </c>
      <c r="AV14" s="276"/>
      <c r="AW14" s="276"/>
    </row>
    <row r="15" spans="1:49" x14ac:dyDescent="0.25">
      <c r="A15" s="537" t="s">
        <v>116</v>
      </c>
      <c r="B15" s="373">
        <v>139.51400000000001</v>
      </c>
      <c r="C15" s="373">
        <v>195.92599999999999</v>
      </c>
      <c r="D15" s="373">
        <v>204.62299999999999</v>
      </c>
      <c r="E15" s="373">
        <v>139.21799999999999</v>
      </c>
      <c r="F15" s="373">
        <v>41.026000000000003</v>
      </c>
      <c r="G15" s="373">
        <v>184.99799999999999</v>
      </c>
      <c r="H15" s="373">
        <v>184.602</v>
      </c>
      <c r="I15" s="373">
        <v>54.731999999999999</v>
      </c>
      <c r="J15" s="373">
        <v>98.692999999999998</v>
      </c>
      <c r="K15" s="373">
        <v>114.32899999999999</v>
      </c>
      <c r="L15" s="373">
        <v>79.41</v>
      </c>
      <c r="M15" s="373">
        <v>69.088999999999999</v>
      </c>
      <c r="N15" s="530">
        <v>106.05851663</v>
      </c>
      <c r="O15" s="531">
        <v>68.06145785999999</v>
      </c>
      <c r="P15" s="531">
        <v>57.078526089999997</v>
      </c>
      <c r="Q15" s="531">
        <v>25.530266690000001</v>
      </c>
      <c r="R15" s="531">
        <v>16.446455629999999</v>
      </c>
      <c r="S15" s="531">
        <v>75.665055280000004</v>
      </c>
      <c r="T15" s="531">
        <v>251.03330369</v>
      </c>
      <c r="U15" s="531">
        <v>260.91490908999998</v>
      </c>
      <c r="V15" s="531">
        <v>176.28389077999998</v>
      </c>
      <c r="W15" s="531">
        <v>30.573085340000002</v>
      </c>
      <c r="X15" s="531">
        <v>9.1685732599999987</v>
      </c>
      <c r="Y15" s="532">
        <v>99.037979110000109</v>
      </c>
      <c r="Z15" s="530">
        <v>170.14326411899995</v>
      </c>
      <c r="AA15" s="531">
        <v>225.13341069699999</v>
      </c>
      <c r="AB15" s="531">
        <v>182.07957730199988</v>
      </c>
      <c r="AC15" s="531">
        <v>170.21164297999985</v>
      </c>
      <c r="AD15" s="531">
        <v>96.506183132999993</v>
      </c>
      <c r="AE15" s="531">
        <v>179.78697894199982</v>
      </c>
      <c r="AF15" s="531">
        <v>194.25890811399992</v>
      </c>
      <c r="AG15" s="531">
        <v>245.03790573899985</v>
      </c>
      <c r="AH15" s="531">
        <v>133.51600448689999</v>
      </c>
      <c r="AI15" s="531">
        <v>99.556547436000002</v>
      </c>
      <c r="AJ15" s="531">
        <v>5.1342602869999991</v>
      </c>
      <c r="AK15" s="532">
        <v>67.593086000000014</v>
      </c>
      <c r="AL15" s="374">
        <v>116.779</v>
      </c>
      <c r="AM15" s="538">
        <v>194.19399999999999</v>
      </c>
      <c r="AN15" s="538">
        <v>278.34800000000001</v>
      </c>
      <c r="AO15" s="538">
        <v>86.218896618890028</v>
      </c>
      <c r="AP15" s="538">
        <v>27.717960000000001</v>
      </c>
      <c r="AQ15" s="538">
        <v>195.21</v>
      </c>
      <c r="AR15" s="538">
        <v>229.18299999999999</v>
      </c>
      <c r="AS15" s="538">
        <v>257.63799999999998</v>
      </c>
      <c r="AT15" s="538">
        <v>168.58592269699994</v>
      </c>
      <c r="AU15" s="293">
        <f t="shared" si="4"/>
        <v>0.26266452733418078</v>
      </c>
      <c r="AV15" s="276"/>
      <c r="AW15" s="276"/>
    </row>
    <row r="16" spans="1:49" x14ac:dyDescent="0.25">
      <c r="A16" s="537" t="s">
        <v>117</v>
      </c>
      <c r="B16" s="373">
        <v>1.2150000000000001</v>
      </c>
      <c r="C16" s="373">
        <v>1.4059999999999999</v>
      </c>
      <c r="D16" s="373">
        <v>2.617</v>
      </c>
      <c r="E16" s="373">
        <v>1.9770000000000001</v>
      </c>
      <c r="F16" s="373">
        <v>2.2930000000000001</v>
      </c>
      <c r="G16" s="373">
        <v>3.39</v>
      </c>
      <c r="H16" s="373">
        <v>2.1949999999999998</v>
      </c>
      <c r="I16" s="373">
        <v>1.825</v>
      </c>
      <c r="J16" s="373">
        <v>2.492</v>
      </c>
      <c r="K16" s="373">
        <v>1.2609999999999999</v>
      </c>
      <c r="L16" s="373">
        <v>0.98299999999999998</v>
      </c>
      <c r="M16" s="373">
        <v>1.5089999999999999</v>
      </c>
      <c r="N16" s="530">
        <v>1.002553</v>
      </c>
      <c r="O16" s="531">
        <v>0.92476265999999996</v>
      </c>
      <c r="P16" s="531">
        <v>0.2738717</v>
      </c>
      <c r="Q16" s="531">
        <v>0.24165710000000001</v>
      </c>
      <c r="R16" s="531">
        <v>0.62459529999999996</v>
      </c>
      <c r="S16" s="531">
        <v>0.29584280000000002</v>
      </c>
      <c r="T16" s="531">
        <v>0.32664019999999999</v>
      </c>
      <c r="U16" s="531">
        <v>5.4777199999999998E-2</v>
      </c>
      <c r="V16" s="531">
        <v>0.38172410000000001</v>
      </c>
      <c r="W16" s="531">
        <v>0.15194205</v>
      </c>
      <c r="X16" s="531">
        <v>0.12310259999999999</v>
      </c>
      <c r="Y16" s="532">
        <v>0.31873570000000001</v>
      </c>
      <c r="Z16" s="530">
        <v>3.1905295599999999</v>
      </c>
      <c r="AA16" s="531">
        <v>3.0146665489999998</v>
      </c>
      <c r="AB16" s="531">
        <v>3.6692693730000001</v>
      </c>
      <c r="AC16" s="531">
        <v>4.354392399</v>
      </c>
      <c r="AD16" s="531">
        <v>3.1347956860000008</v>
      </c>
      <c r="AE16" s="531">
        <v>2.6816808040000004</v>
      </c>
      <c r="AF16" s="531">
        <v>2.2122847489999997</v>
      </c>
      <c r="AG16" s="531">
        <v>1.5174330609999997</v>
      </c>
      <c r="AH16" s="531">
        <v>1.8943181739999997</v>
      </c>
      <c r="AI16" s="531">
        <v>3.934066147099998</v>
      </c>
      <c r="AJ16" s="531">
        <v>4.7473836308199999</v>
      </c>
      <c r="AK16" s="532">
        <v>3.5521178699999996</v>
      </c>
      <c r="AL16" s="374">
        <v>0.36199999999999999</v>
      </c>
      <c r="AM16" s="538">
        <v>0.86199999999999999</v>
      </c>
      <c r="AN16" s="538">
        <v>1.22</v>
      </c>
      <c r="AO16" s="538">
        <v>4.184173393</v>
      </c>
      <c r="AP16" s="538">
        <v>5.54244</v>
      </c>
      <c r="AQ16" s="538">
        <v>5.94</v>
      </c>
      <c r="AR16" s="538">
        <v>6.9749999999999996</v>
      </c>
      <c r="AS16" s="538">
        <v>2.2629999999999999</v>
      </c>
      <c r="AT16" s="538">
        <v>1.5045909</v>
      </c>
      <c r="AU16" s="293">
        <f t="shared" si="4"/>
        <v>-0.20573485455036333</v>
      </c>
      <c r="AV16" s="276"/>
      <c r="AW16" s="276"/>
    </row>
    <row r="17" spans="1:193" x14ac:dyDescent="0.25">
      <c r="A17" s="537" t="s">
        <v>106</v>
      </c>
      <c r="B17" s="373">
        <v>4.7320000000000002</v>
      </c>
      <c r="C17" s="373">
        <v>45.454000000000001</v>
      </c>
      <c r="D17" s="373">
        <v>41.578000000000003</v>
      </c>
      <c r="E17" s="373">
        <v>14.273999999999999</v>
      </c>
      <c r="F17" s="373">
        <v>12.545</v>
      </c>
      <c r="G17" s="373">
        <v>24.777000000000001</v>
      </c>
      <c r="H17" s="373">
        <v>39.817999999999998</v>
      </c>
      <c r="I17" s="373">
        <v>36.735999999999997</v>
      </c>
      <c r="J17" s="373">
        <v>23.446999999999999</v>
      </c>
      <c r="K17" s="373">
        <v>25.05</v>
      </c>
      <c r="L17" s="373">
        <v>4.827</v>
      </c>
      <c r="M17" s="373">
        <v>6.7590000000000003</v>
      </c>
      <c r="N17" s="530">
        <v>2.8647263999999999</v>
      </c>
      <c r="O17" s="531">
        <v>16.393276629999999</v>
      </c>
      <c r="P17" s="531">
        <v>20.961781900000002</v>
      </c>
      <c r="Q17" s="531">
        <v>9.3324815500000007</v>
      </c>
      <c r="R17" s="531">
        <v>17.850502629999998</v>
      </c>
      <c r="S17" s="531">
        <v>4.0551929199999996</v>
      </c>
      <c r="T17" s="531">
        <v>30.717252380000001</v>
      </c>
      <c r="U17" s="531">
        <v>49.953749760000001</v>
      </c>
      <c r="V17" s="531">
        <v>23.17639557</v>
      </c>
      <c r="W17" s="531">
        <v>43.564530079999997</v>
      </c>
      <c r="X17" s="531">
        <v>7.64850707</v>
      </c>
      <c r="Y17" s="532">
        <v>11.80311245</v>
      </c>
      <c r="Z17" s="530">
        <v>12.319976008999999</v>
      </c>
      <c r="AA17" s="531">
        <v>93.985244268999992</v>
      </c>
      <c r="AB17" s="531">
        <v>43.433531440000003</v>
      </c>
      <c r="AC17" s="531">
        <v>28.197772711000002</v>
      </c>
      <c r="AD17" s="531">
        <v>19.740651539999998</v>
      </c>
      <c r="AE17" s="531">
        <v>14.76100617</v>
      </c>
      <c r="AF17" s="531">
        <v>67.82322019999998</v>
      </c>
      <c r="AG17" s="531">
        <v>60.112249330000004</v>
      </c>
      <c r="AH17" s="531">
        <v>15.196487170000001</v>
      </c>
      <c r="AI17" s="531">
        <v>16.305150860000001</v>
      </c>
      <c r="AJ17" s="531">
        <v>5.8853383409999998</v>
      </c>
      <c r="AK17" s="532">
        <v>8.6684333509999991</v>
      </c>
      <c r="AL17" s="374">
        <v>14.266</v>
      </c>
      <c r="AM17" s="538">
        <v>29.780999999999999</v>
      </c>
      <c r="AN17" s="538">
        <v>46.042000000000002</v>
      </c>
      <c r="AO17" s="538">
        <v>27.471431485</v>
      </c>
      <c r="AP17" s="538">
        <v>10.589410000000001</v>
      </c>
      <c r="AQ17" s="538">
        <v>3.75</v>
      </c>
      <c r="AR17" s="538">
        <v>46.057000000000002</v>
      </c>
      <c r="AS17" s="538">
        <v>92.325000000000003</v>
      </c>
      <c r="AT17" s="538">
        <v>40.710412550000008</v>
      </c>
      <c r="AU17" s="293">
        <f t="shared" si="4"/>
        <v>1.6789357365673347</v>
      </c>
      <c r="AV17" s="276"/>
      <c r="AW17" s="276"/>
    </row>
    <row r="18" spans="1:193" x14ac:dyDescent="0.25">
      <c r="A18" s="537" t="s">
        <v>131</v>
      </c>
      <c r="B18" s="373">
        <v>15.119</v>
      </c>
      <c r="C18" s="373">
        <v>11.903</v>
      </c>
      <c r="D18" s="373">
        <v>6.9379999999999997</v>
      </c>
      <c r="E18" s="373">
        <v>8.9169999999999998</v>
      </c>
      <c r="F18" s="373">
        <v>16.11</v>
      </c>
      <c r="G18" s="373">
        <v>7.7569999999999997</v>
      </c>
      <c r="H18" s="373">
        <v>15.573</v>
      </c>
      <c r="I18" s="373">
        <v>6.3319999999999999</v>
      </c>
      <c r="J18" s="373">
        <v>8.0429999999999993</v>
      </c>
      <c r="K18" s="373">
        <v>18.385999999999999</v>
      </c>
      <c r="L18" s="373">
        <v>14.432</v>
      </c>
      <c r="M18" s="373">
        <v>10.420999999999999</v>
      </c>
      <c r="N18" s="530">
        <v>5.2510512399999998</v>
      </c>
      <c r="O18" s="531">
        <v>17.370113480000001</v>
      </c>
      <c r="P18" s="531">
        <v>9.6719906200000008</v>
      </c>
      <c r="Q18" s="531">
        <v>8.2080324600000001</v>
      </c>
      <c r="R18" s="531">
        <v>13.512582270000001</v>
      </c>
      <c r="S18" s="531">
        <v>7.8149305599999996</v>
      </c>
      <c r="T18" s="531">
        <v>16.220779870000001</v>
      </c>
      <c r="U18" s="531">
        <v>5.4828079199999999</v>
      </c>
      <c r="V18" s="531">
        <v>12.656799000000001</v>
      </c>
      <c r="W18" s="531">
        <v>14.600191909999999</v>
      </c>
      <c r="X18" s="531">
        <v>6.2784616400000104</v>
      </c>
      <c r="Y18" s="532">
        <v>11.32941937</v>
      </c>
      <c r="Z18" s="530">
        <v>13.379627460999927</v>
      </c>
      <c r="AA18" s="531">
        <v>11.470229933999819</v>
      </c>
      <c r="AB18" s="531">
        <v>13.60050138179095</v>
      </c>
      <c r="AC18" s="531">
        <v>10.075445956999841</v>
      </c>
      <c r="AD18" s="531">
        <v>13.233131656000001</v>
      </c>
      <c r="AE18" s="531">
        <v>8.980462273000839</v>
      </c>
      <c r="AF18" s="531">
        <v>15.365695191000009</v>
      </c>
      <c r="AG18" s="531">
        <v>7.2746685052010225</v>
      </c>
      <c r="AH18" s="531">
        <v>21.970132833398761</v>
      </c>
      <c r="AI18" s="531">
        <v>8.2527369369999004</v>
      </c>
      <c r="AJ18" s="531">
        <v>14.666789016100042</v>
      </c>
      <c r="AK18" s="532">
        <v>8.0443359363996532</v>
      </c>
      <c r="AL18" s="374">
        <v>9.1479999999999997</v>
      </c>
      <c r="AM18" s="538">
        <v>7.16</v>
      </c>
      <c r="AN18" s="538">
        <v>29.972000000000001</v>
      </c>
      <c r="AO18" s="538">
        <v>15.254039816129998</v>
      </c>
      <c r="AP18" s="538">
        <v>7.9254499999999997</v>
      </c>
      <c r="AQ18" s="538">
        <v>15.22</v>
      </c>
      <c r="AR18" s="538">
        <v>5.33</v>
      </c>
      <c r="AS18" s="538">
        <v>16.158000000000001</v>
      </c>
      <c r="AT18" s="538">
        <v>23.826690919000004</v>
      </c>
      <c r="AU18" s="293">
        <f t="shared" si="4"/>
        <v>8.4503726021124548E-2</v>
      </c>
      <c r="AV18" s="276"/>
      <c r="AW18" s="276"/>
      <c r="GK18">
        <v>0</v>
      </c>
    </row>
    <row r="19" spans="1:193" x14ac:dyDescent="0.25">
      <c r="A19" s="539" t="s">
        <v>72</v>
      </c>
      <c r="B19" s="540">
        <v>2.2052957500001065</v>
      </c>
      <c r="C19" s="541">
        <v>1.7848325000000187</v>
      </c>
      <c r="D19" s="541">
        <v>2.2793677199999802</v>
      </c>
      <c r="E19" s="541">
        <v>2.4377037499999861</v>
      </c>
      <c r="F19" s="541">
        <v>2.3335033499997806</v>
      </c>
      <c r="G19" s="541">
        <v>2.0787509899999712</v>
      </c>
      <c r="H19" s="541">
        <v>1.8190315600000322</v>
      </c>
      <c r="I19" s="541">
        <v>2.3813100400000113</v>
      </c>
      <c r="J19" s="541">
        <v>2.3470798300000024</v>
      </c>
      <c r="K19" s="541">
        <v>1.831950850000023</v>
      </c>
      <c r="L19" s="541">
        <v>1.8752214799998037</v>
      </c>
      <c r="M19" s="541">
        <v>1.72</v>
      </c>
      <c r="N19" s="540">
        <v>2.1938413199998905</v>
      </c>
      <c r="O19" s="541">
        <v>2.6829720900000247</v>
      </c>
      <c r="P19" s="541">
        <v>3.277552020000003</v>
      </c>
      <c r="Q19" s="541">
        <v>2.0420709499999941</v>
      </c>
      <c r="R19" s="541">
        <v>2.356540810000006</v>
      </c>
      <c r="S19" s="541">
        <v>2.4027595900000014</v>
      </c>
      <c r="T19" s="541">
        <v>4.222109629999963</v>
      </c>
      <c r="U19" s="541">
        <v>3.3663898400000178</v>
      </c>
      <c r="V19" s="541">
        <v>2.6691432400000048</v>
      </c>
      <c r="W19" s="541">
        <v>3.4591985299999943</v>
      </c>
      <c r="X19" s="541">
        <v>2.3089960499999869</v>
      </c>
      <c r="Y19" s="542">
        <v>2.9118383099998755</v>
      </c>
      <c r="Z19" s="540">
        <v>3.3619836185725291</v>
      </c>
      <c r="AA19" s="541">
        <v>4.4964488838026302</v>
      </c>
      <c r="AB19" s="541">
        <v>3.9383770410091383</v>
      </c>
      <c r="AC19" s="541">
        <v>3.0717561659459607</v>
      </c>
      <c r="AD19" s="541">
        <v>2.637281602329109</v>
      </c>
      <c r="AE19" s="541">
        <v>3.131167945606343</v>
      </c>
      <c r="AF19" s="541">
        <v>3.9203991528335611</v>
      </c>
      <c r="AG19" s="541">
        <v>3.8107722182503201</v>
      </c>
      <c r="AH19" s="541">
        <v>5.0562096672523182</v>
      </c>
      <c r="AI19" s="541">
        <v>4.1804417534913521</v>
      </c>
      <c r="AJ19" s="541">
        <v>2.8127292280586991</v>
      </c>
      <c r="AK19" s="542">
        <v>3.0329165473532047</v>
      </c>
      <c r="AL19" s="540">
        <v>4.2069999999999999</v>
      </c>
      <c r="AM19" s="541">
        <v>4.8789999999999996</v>
      </c>
      <c r="AN19" s="541">
        <v>3.3620000000000001</v>
      </c>
      <c r="AO19" s="541">
        <v>2.9420000000000002</v>
      </c>
      <c r="AP19" s="541">
        <v>3.46339</v>
      </c>
      <c r="AQ19" s="541">
        <v>4.6900000000000004</v>
      </c>
      <c r="AR19" s="541">
        <v>3.23</v>
      </c>
      <c r="AS19" s="541">
        <v>2.6419999999999999</v>
      </c>
      <c r="AT19" s="541">
        <v>3.0709</v>
      </c>
      <c r="AU19" s="527">
        <f t="shared" si="4"/>
        <v>-0.39264781286872341</v>
      </c>
      <c r="AV19" s="276"/>
      <c r="AW19" s="276"/>
    </row>
    <row r="20" spans="1:193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176"/>
      <c r="AV20" s="276"/>
      <c r="AW20" s="276"/>
    </row>
    <row r="21" spans="1:193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188"/>
    </row>
    <row r="22" spans="1:193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176"/>
    </row>
    <row r="23" spans="1:193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</row>
    <row r="24" spans="1:193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23"/>
      <c r="AK24" s="123"/>
      <c r="AM24" s="123"/>
    </row>
    <row r="25" spans="1:193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23"/>
      <c r="AK25" s="123"/>
      <c r="AM25" s="123"/>
    </row>
    <row r="26" spans="1:193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23"/>
      <c r="AM26" s="123"/>
    </row>
    <row r="27" spans="1:193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</row>
    <row r="28" spans="1:193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93" x14ac:dyDescent="0.25">
      <c r="N29" s="123"/>
      <c r="O29" s="123"/>
      <c r="P29" s="276"/>
      <c r="Q29" s="276"/>
      <c r="R29" s="276"/>
      <c r="S29" s="276"/>
      <c r="T29" s="276"/>
      <c r="Z29" s="165"/>
    </row>
    <row r="30" spans="1:193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93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93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5">
    <mergeCell ref="B7:M7"/>
    <mergeCell ref="A7:A8"/>
    <mergeCell ref="N7:Y7"/>
    <mergeCell ref="Z7:AK7"/>
    <mergeCell ref="AL7:AU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64"/>
  <sheetViews>
    <sheetView showGridLines="0" zoomScale="90" zoomScaleNormal="90" workbookViewId="0">
      <pane ySplit="7" topLeftCell="A43" activePane="bottomLeft" state="frozen"/>
      <selection activeCell="AD14" sqref="AD14"/>
      <selection pane="bottomLeft" activeCell="H68" sqref="H68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44" t="s">
        <v>134</v>
      </c>
      <c r="B3" s="744"/>
      <c r="C3" s="744"/>
      <c r="D3" s="744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45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46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43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43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43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43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43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43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43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43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43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43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43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43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43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43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25">
      <c r="A37" s="543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25">
      <c r="A38" s="543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25">
      <c r="A39" s="543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25">
      <c r="A40" s="543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25">
      <c r="A41" s="543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43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25">
      <c r="A43" s="543" t="s">
        <v>261</v>
      </c>
      <c r="B43" s="141">
        <v>1600</v>
      </c>
      <c r="C43" s="141">
        <v>380</v>
      </c>
      <c r="D43" s="145">
        <v>460</v>
      </c>
    </row>
    <row r="44" spans="1:16384" s="276" customFormat="1" x14ac:dyDescent="0.25">
      <c r="A44" s="543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25">
      <c r="A45" s="543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25">
      <c r="A46" s="543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25">
      <c r="A47" s="143">
        <v>2022</v>
      </c>
      <c r="B47" s="142"/>
      <c r="C47" s="142"/>
      <c r="D47" s="147"/>
    </row>
    <row r="48" spans="1:16384" s="276" customFormat="1" x14ac:dyDescent="0.25">
      <c r="A48" s="543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25">
      <c r="A49" s="543" t="s">
        <v>141</v>
      </c>
      <c r="B49" s="141">
        <v>1660</v>
      </c>
      <c r="C49" s="141">
        <v>379</v>
      </c>
      <c r="D49" s="145">
        <v>450</v>
      </c>
    </row>
    <row r="50" spans="1:13" s="276" customFormat="1" x14ac:dyDescent="0.25">
      <c r="A50" s="543" t="s">
        <v>142</v>
      </c>
      <c r="B50" s="141">
        <v>1696</v>
      </c>
      <c r="C50" s="141">
        <v>487</v>
      </c>
      <c r="D50" s="145" t="s">
        <v>266</v>
      </c>
    </row>
    <row r="51" spans="1:13" s="276" customFormat="1" x14ac:dyDescent="0.25">
      <c r="A51" s="543" t="s">
        <v>143</v>
      </c>
      <c r="B51" s="141">
        <v>1739</v>
      </c>
      <c r="C51" s="141">
        <v>475</v>
      </c>
      <c r="D51" s="145" t="s">
        <v>266</v>
      </c>
    </row>
    <row r="52" spans="1:13" s="276" customFormat="1" x14ac:dyDescent="0.25">
      <c r="A52" s="543" t="s">
        <v>144</v>
      </c>
      <c r="B52" s="141">
        <v>1770</v>
      </c>
      <c r="C52" s="141">
        <v>435</v>
      </c>
      <c r="D52" s="145" t="s">
        <v>266</v>
      </c>
    </row>
    <row r="53" spans="1:13" s="276" customFormat="1" x14ac:dyDescent="0.25">
      <c r="A53" s="543" t="s">
        <v>145</v>
      </c>
      <c r="B53" s="141">
        <v>1741.5</v>
      </c>
      <c r="C53" s="141">
        <v>446.36</v>
      </c>
      <c r="D53" s="145" t="s">
        <v>266</v>
      </c>
    </row>
    <row r="54" spans="1:13" s="276" customFormat="1" x14ac:dyDescent="0.25">
      <c r="A54" s="543" t="s">
        <v>146</v>
      </c>
      <c r="B54" s="141">
        <v>1750</v>
      </c>
      <c r="C54" s="141">
        <v>468.07</v>
      </c>
      <c r="D54" s="145" t="s">
        <v>266</v>
      </c>
    </row>
    <row r="55" spans="1:13" s="276" customFormat="1" x14ac:dyDescent="0.25">
      <c r="A55" s="543" t="s">
        <v>147</v>
      </c>
      <c r="B55" s="141">
        <v>1750</v>
      </c>
      <c r="C55" s="141">
        <v>510.9</v>
      </c>
      <c r="D55" s="145" t="s">
        <v>266</v>
      </c>
    </row>
    <row r="56" spans="1:13" s="276" customFormat="1" x14ac:dyDescent="0.25">
      <c r="A56" s="544" t="s">
        <v>206</v>
      </c>
      <c r="B56" s="545">
        <v>1735</v>
      </c>
      <c r="C56" s="545">
        <v>474</v>
      </c>
      <c r="D56" s="546" t="s">
        <v>266</v>
      </c>
    </row>
    <row r="57" spans="1:13" x14ac:dyDescent="0.25">
      <c r="A57" s="164" t="s">
        <v>151</v>
      </c>
      <c r="B57" s="8"/>
      <c r="C57" s="131"/>
      <c r="D57" s="131"/>
    </row>
    <row r="58" spans="1:13" x14ac:dyDescent="0.25">
      <c r="A58" s="1" t="s">
        <v>152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 t="s">
        <v>198</v>
      </c>
    </row>
    <row r="61" spans="1:13" x14ac:dyDescent="0.25">
      <c r="B61" s="124"/>
    </row>
    <row r="64" spans="1:13" x14ac:dyDescent="0.25">
      <c r="C64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A43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U17" sqref="AU17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46" width="12.5703125" style="276" customWidth="1"/>
    <col min="47" max="47" width="12.5703125" customWidth="1"/>
  </cols>
  <sheetData>
    <row r="1" spans="1:53" x14ac:dyDescent="0.25">
      <c r="A1" s="105" t="s">
        <v>191</v>
      </c>
    </row>
    <row r="2" spans="1:53" x14ac:dyDescent="0.25">
      <c r="A2" s="105"/>
    </row>
    <row r="3" spans="1:53" x14ac:dyDescent="0.25">
      <c r="A3" s="40" t="s">
        <v>153</v>
      </c>
    </row>
    <row r="4" spans="1:53" x14ac:dyDescent="0.25">
      <c r="A4" s="41" t="s">
        <v>250</v>
      </c>
    </row>
    <row r="5" spans="1:53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</row>
    <row r="6" spans="1:53" x14ac:dyDescent="0.25">
      <c r="A6" s="747" t="s">
        <v>154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6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4">
        <v>2022</v>
      </c>
      <c r="AM6" s="715"/>
      <c r="AN6" s="715"/>
      <c r="AO6" s="715"/>
      <c r="AP6" s="715"/>
      <c r="AQ6" s="715"/>
      <c r="AR6" s="715"/>
      <c r="AS6" s="715"/>
      <c r="AT6" s="715"/>
      <c r="AU6" s="716"/>
    </row>
    <row r="7" spans="1:53" ht="25.5" x14ac:dyDescent="0.25">
      <c r="A7" s="748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396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5" t="s">
        <v>7</v>
      </c>
      <c r="AG7" s="572" t="s">
        <v>8</v>
      </c>
      <c r="AH7" s="578" t="s">
        <v>260</v>
      </c>
      <c r="AI7" s="581" t="s">
        <v>10</v>
      </c>
      <c r="AJ7" s="587" t="s">
        <v>11</v>
      </c>
      <c r="AK7" s="591" t="s">
        <v>12</v>
      </c>
      <c r="AL7" s="655" t="s">
        <v>1</v>
      </c>
      <c r="AM7" s="655" t="s">
        <v>2</v>
      </c>
      <c r="AN7" s="655" t="s">
        <v>3</v>
      </c>
      <c r="AO7" s="655" t="s">
        <v>4</v>
      </c>
      <c r="AP7" s="655" t="s">
        <v>5</v>
      </c>
      <c r="AQ7" s="655" t="s">
        <v>6</v>
      </c>
      <c r="AR7" s="655" t="s">
        <v>7</v>
      </c>
      <c r="AS7" s="660" t="s">
        <v>8</v>
      </c>
      <c r="AT7" s="664" t="s">
        <v>260</v>
      </c>
      <c r="AU7" s="661" t="s">
        <v>267</v>
      </c>
      <c r="AV7" s="169"/>
    </row>
    <row r="8" spans="1:53" x14ac:dyDescent="0.25">
      <c r="A8" s="107" t="s">
        <v>13</v>
      </c>
      <c r="B8" s="108">
        <v>3822.3999500099999</v>
      </c>
      <c r="C8" s="108"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T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47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49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>+AF9+AF10+AF11+AF12+AF13+AF14+AF19+AF20+AF21+AF22+AF23</f>
        <v>4921.7473562699988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47">
        <f t="shared" si="0"/>
        <v>5193.3210675169994</v>
      </c>
      <c r="AM8" s="108">
        <f t="shared" si="0"/>
        <v>5402.5649133519992</v>
      </c>
      <c r="AN8" s="108">
        <f t="shared" si="0"/>
        <v>5137.3245110539992</v>
      </c>
      <c r="AO8" s="108">
        <f t="shared" si="0"/>
        <v>4607.6802593560014</v>
      </c>
      <c r="AP8" s="108">
        <f t="shared" si="0"/>
        <v>3966.9916202220002</v>
      </c>
      <c r="AQ8" s="108">
        <f t="shared" si="0"/>
        <v>4791.3398368380003</v>
      </c>
      <c r="AR8" s="108">
        <f t="shared" si="0"/>
        <v>3969.3041069260007</v>
      </c>
      <c r="AS8" s="108">
        <f t="shared" si="0"/>
        <v>4573.9548690190004</v>
      </c>
      <c r="AT8" s="108">
        <f t="shared" si="0"/>
        <v>354.44439999999997</v>
      </c>
      <c r="AU8" s="358">
        <f t="shared" ref="AU8:AU23" si="1">+IFERROR(AS8/AG8-1,"-")</f>
        <v>-0.11304971421269294</v>
      </c>
      <c r="AV8" s="276"/>
      <c r="AW8" s="276"/>
      <c r="AX8" s="276"/>
      <c r="AY8" s="276"/>
      <c r="AZ8" s="276"/>
      <c r="BA8" s="276"/>
    </row>
    <row r="9" spans="1:53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50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60.205065873000002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139.72385005700002</v>
      </c>
      <c r="AM9" s="112">
        <v>118.48829943099999</v>
      </c>
      <c r="AN9" s="112">
        <v>69.304186550000011</v>
      </c>
      <c r="AO9" s="112">
        <v>34.594669771</v>
      </c>
      <c r="AP9" s="112">
        <v>34.037670847999998</v>
      </c>
      <c r="AQ9" s="112">
        <v>65.353140077999996</v>
      </c>
      <c r="AR9" s="112">
        <v>101.90408970400001</v>
      </c>
      <c r="AS9" s="112">
        <v>157.99360066699998</v>
      </c>
      <c r="AT9" s="112"/>
      <c r="AU9" s="359">
        <f t="shared" si="1"/>
        <v>0.98254532977047804</v>
      </c>
      <c r="AV9" s="276"/>
      <c r="AW9" s="276"/>
      <c r="AX9" s="276"/>
      <c r="AY9" s="276"/>
      <c r="AZ9" s="276"/>
      <c r="BA9" s="276"/>
    </row>
    <row r="10" spans="1:53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50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608.67427155799999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773.00243516400008</v>
      </c>
      <c r="AM10" s="112">
        <v>638.07158987100001</v>
      </c>
      <c r="AN10" s="112">
        <v>548.53649278099999</v>
      </c>
      <c r="AO10" s="112">
        <v>497.81715256199999</v>
      </c>
      <c r="AP10" s="112">
        <v>535.55455120499994</v>
      </c>
      <c r="AQ10" s="112">
        <v>521.74724667400005</v>
      </c>
      <c r="AR10" s="112">
        <v>695.10307326300006</v>
      </c>
      <c r="AS10" s="112">
        <v>819.70410459200002</v>
      </c>
      <c r="AT10" s="112"/>
      <c r="AU10" s="359">
        <f t="shared" si="1"/>
        <v>0.24292032794509399</v>
      </c>
      <c r="AV10" s="276"/>
      <c r="AW10" s="276"/>
      <c r="AX10" s="276"/>
      <c r="AY10" s="276"/>
      <c r="AZ10" s="276"/>
      <c r="BA10" s="276"/>
    </row>
    <row r="11" spans="1:53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50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49.155095097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39.936784064999998</v>
      </c>
      <c r="AM11" s="112">
        <v>51.627121645000003</v>
      </c>
      <c r="AN11" s="112">
        <v>61.138051505</v>
      </c>
      <c r="AO11" s="112">
        <v>52.823139500000003</v>
      </c>
      <c r="AP11" s="112">
        <v>59.088186766999996</v>
      </c>
      <c r="AQ11" s="112">
        <v>48.133057197999996</v>
      </c>
      <c r="AR11" s="112">
        <v>60.606535773999994</v>
      </c>
      <c r="AS11" s="112">
        <v>55.099267420999993</v>
      </c>
      <c r="AT11" s="112"/>
      <c r="AU11" s="359">
        <f t="shared" si="1"/>
        <v>0.126601291376919</v>
      </c>
      <c r="AV11" s="276"/>
      <c r="AW11" s="276"/>
      <c r="AX11" s="276"/>
      <c r="AY11" s="276"/>
      <c r="AZ11" s="276"/>
      <c r="BA11" s="276"/>
    </row>
    <row r="12" spans="1:53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50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63.550650788999995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61.332802516000001</v>
      </c>
      <c r="AM12" s="112">
        <v>71.833618871999988</v>
      </c>
      <c r="AN12" s="112">
        <v>71.627650536000004</v>
      </c>
      <c r="AO12" s="112">
        <v>62.747243625999999</v>
      </c>
      <c r="AP12" s="112">
        <v>78.305721339000002</v>
      </c>
      <c r="AQ12" s="112">
        <v>100.11489607999999</v>
      </c>
      <c r="AR12" s="112">
        <v>94.928140722999999</v>
      </c>
      <c r="AS12" s="112">
        <v>99.838321817000008</v>
      </c>
      <c r="AT12" s="112"/>
      <c r="AU12" s="359">
        <f t="shared" si="1"/>
        <v>0.61407993891768253</v>
      </c>
      <c r="AV12" s="276"/>
      <c r="AW12" s="276"/>
      <c r="AX12" s="276"/>
      <c r="AY12" s="276"/>
      <c r="AZ12" s="276"/>
      <c r="BA12" s="276"/>
    </row>
    <row r="13" spans="1:53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50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3027.2770099309996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2783.1491023060003</v>
      </c>
      <c r="AM13" s="112">
        <v>3075.3854656009994</v>
      </c>
      <c r="AN13" s="112">
        <v>2503.8998774569991</v>
      </c>
      <c r="AO13" s="112">
        <v>2570.9752410370002</v>
      </c>
      <c r="AP13" s="112">
        <v>1940.8459791030002</v>
      </c>
      <c r="AQ13" s="112">
        <v>2488.4896780280001</v>
      </c>
      <c r="AR13" s="112">
        <v>1754.1612101170001</v>
      </c>
      <c r="AS13" s="112">
        <v>1955.0057092469999</v>
      </c>
      <c r="AT13" s="112"/>
      <c r="AU13" s="359">
        <f t="shared" si="1"/>
        <v>-0.39724116173539836</v>
      </c>
      <c r="AV13" s="276"/>
      <c r="AW13" s="276"/>
      <c r="AX13" s="276"/>
      <c r="AY13" s="276"/>
      <c r="AZ13" s="276"/>
      <c r="BA13" s="276"/>
    </row>
    <row r="14" spans="1:53" x14ac:dyDescent="0.25">
      <c r="A14" s="160" t="s">
        <v>159</v>
      </c>
      <c r="B14" s="109">
        <f>+B15+B16</f>
        <v>246.26</v>
      </c>
      <c r="C14" s="110">
        <f t="shared" ref="C14:AT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551">
        <f t="shared" si="2"/>
        <v>239.98434463000001</v>
      </c>
      <c r="Z14" s="110">
        <f t="shared" si="2"/>
        <v>296.45299999999997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345.18000000000006</v>
      </c>
      <c r="AF14" s="110">
        <f t="shared" si="2"/>
        <v>414.02</v>
      </c>
      <c r="AG14" s="110">
        <f t="shared" si="2"/>
        <v>425.12</v>
      </c>
      <c r="AH14" s="110">
        <f t="shared" si="2"/>
        <v>296.11</v>
      </c>
      <c r="AI14" s="110">
        <f t="shared" si="2"/>
        <v>231.38</v>
      </c>
      <c r="AJ14" s="110">
        <f t="shared" si="2"/>
        <v>118.15</v>
      </c>
      <c r="AK14" s="110">
        <f t="shared" si="2"/>
        <v>216.25</v>
      </c>
      <c r="AL14" s="109">
        <f t="shared" si="2"/>
        <v>250.268</v>
      </c>
      <c r="AM14" s="110">
        <f t="shared" si="2"/>
        <v>397.94400000000002</v>
      </c>
      <c r="AN14" s="110">
        <f t="shared" si="2"/>
        <v>537.404</v>
      </c>
      <c r="AO14" s="110">
        <f t="shared" si="2"/>
        <v>270.88900000000001</v>
      </c>
      <c r="AP14" s="110">
        <f t="shared" si="2"/>
        <v>186.33300000000003</v>
      </c>
      <c r="AQ14" s="110">
        <f t="shared" si="2"/>
        <v>346.85</v>
      </c>
      <c r="AR14" s="110">
        <f t="shared" si="2"/>
        <v>426.63299999999992</v>
      </c>
      <c r="AS14" s="110">
        <f t="shared" si="2"/>
        <v>481.91500000000002</v>
      </c>
      <c r="AT14" s="110">
        <f t="shared" si="2"/>
        <v>354.44439999999997</v>
      </c>
      <c r="AU14" s="360">
        <f t="shared" si="1"/>
        <v>0.13359757245013171</v>
      </c>
      <c r="AV14" s="276"/>
      <c r="AW14" s="276"/>
      <c r="AX14" s="276"/>
      <c r="AY14" s="276"/>
      <c r="AZ14" s="276"/>
      <c r="BA14" s="276"/>
    </row>
    <row r="15" spans="1:53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52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134.66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17">
        <v>181.822</v>
      </c>
      <c r="AO15" s="17">
        <v>137.75899999999999</v>
      </c>
      <c r="AP15" s="17">
        <v>148.02600000000001</v>
      </c>
      <c r="AQ15" s="17">
        <v>126.73</v>
      </c>
      <c r="AR15" s="17">
        <v>139.08799999999999</v>
      </c>
      <c r="AS15" s="17">
        <v>113.53100000000001</v>
      </c>
      <c r="AT15" s="691">
        <v>119.8168</v>
      </c>
      <c r="AU15" s="317">
        <f t="shared" si="1"/>
        <v>3.0788087888142357E-2</v>
      </c>
      <c r="AV15" s="276"/>
      <c r="AW15" s="276"/>
      <c r="AX15" s="276"/>
      <c r="AY15" s="276"/>
      <c r="AZ15" s="276"/>
      <c r="BA15" s="276"/>
    </row>
    <row r="16" spans="1:53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T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552">
        <f t="shared" si="3"/>
        <v>122.52434463</v>
      </c>
      <c r="Z16" s="17">
        <f t="shared" si="3"/>
        <v>196.69299999999998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279.36</v>
      </c>
      <c r="AG16" s="17">
        <f t="shared" si="3"/>
        <v>314.98</v>
      </c>
      <c r="AH16" s="17">
        <f t="shared" si="3"/>
        <v>173.53</v>
      </c>
      <c r="AI16" s="17">
        <f t="shared" si="3"/>
        <v>127.88999999999999</v>
      </c>
      <c r="AJ16" s="17">
        <f t="shared" si="3"/>
        <v>30.43</v>
      </c>
      <c r="AK16" s="17">
        <f t="shared" si="3"/>
        <v>87.85</v>
      </c>
      <c r="AL16" s="106">
        <f t="shared" si="3"/>
        <v>140.55500000000001</v>
      </c>
      <c r="AM16" s="17">
        <f t="shared" si="3"/>
        <v>231.99700000000001</v>
      </c>
      <c r="AN16" s="17">
        <f t="shared" si="3"/>
        <v>355.58199999999999</v>
      </c>
      <c r="AO16" s="17">
        <f t="shared" si="3"/>
        <v>133.13</v>
      </c>
      <c r="AP16" s="17">
        <f t="shared" si="3"/>
        <v>38.307000000000002</v>
      </c>
      <c r="AQ16" s="17">
        <f t="shared" si="3"/>
        <v>220.12</v>
      </c>
      <c r="AR16" s="17">
        <f t="shared" si="3"/>
        <v>287.54499999999996</v>
      </c>
      <c r="AS16" s="17">
        <f t="shared" si="3"/>
        <v>368.38400000000001</v>
      </c>
      <c r="AT16" s="691">
        <f t="shared" si="3"/>
        <v>234.62759999999997</v>
      </c>
      <c r="AU16" s="317">
        <f t="shared" si="1"/>
        <v>0.16954727284272009</v>
      </c>
      <c r="AV16" s="276"/>
      <c r="AW16" s="276"/>
      <c r="AX16" s="276"/>
      <c r="AY16" s="276"/>
      <c r="AZ16" s="276"/>
      <c r="BA16" s="276"/>
    </row>
    <row r="17" spans="1:53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52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196.17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17">
        <v>279.56799999999998</v>
      </c>
      <c r="AO17" s="17">
        <v>90.4</v>
      </c>
      <c r="AP17" s="17">
        <v>27.718</v>
      </c>
      <c r="AQ17" s="17">
        <v>201.15</v>
      </c>
      <c r="AR17" s="17">
        <v>236.15799999999999</v>
      </c>
      <c r="AS17" s="17">
        <v>259.90100000000001</v>
      </c>
      <c r="AT17" s="691">
        <v>170.09049999999999</v>
      </c>
      <c r="AU17" s="317">
        <f t="shared" si="1"/>
        <v>5.1932650665803326E-2</v>
      </c>
      <c r="AV17" s="276"/>
      <c r="AW17" s="276"/>
      <c r="AX17" s="276"/>
      <c r="AY17" s="276"/>
      <c r="AZ17" s="276"/>
      <c r="BA17" s="276"/>
    </row>
    <row r="18" spans="1:53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52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83.19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17">
        <v>76.013999999999996</v>
      </c>
      <c r="AO18" s="17">
        <v>42.73</v>
      </c>
      <c r="AP18" s="17">
        <v>10.589</v>
      </c>
      <c r="AQ18" s="17">
        <v>18.97</v>
      </c>
      <c r="AR18" s="17">
        <v>51.387</v>
      </c>
      <c r="AS18" s="17">
        <v>108.483</v>
      </c>
      <c r="AT18" s="691">
        <v>64.537099999999995</v>
      </c>
      <c r="AU18" s="317">
        <f t="shared" si="1"/>
        <v>0.59745251067589478</v>
      </c>
      <c r="AV18" s="276"/>
      <c r="AW18" s="276"/>
      <c r="AX18" s="276"/>
      <c r="AY18" s="276"/>
      <c r="AZ18" s="276"/>
      <c r="BA18" s="276"/>
    </row>
    <row r="19" spans="1:53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50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175.06435697800001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608.73801352100008</v>
      </c>
      <c r="AM19" s="112">
        <v>504.99807920799998</v>
      </c>
      <c r="AN19" s="112">
        <v>734.195492941</v>
      </c>
      <c r="AO19" s="112">
        <v>558.38234103999991</v>
      </c>
      <c r="AP19" s="112">
        <v>506.30800361300004</v>
      </c>
      <c r="AQ19" s="112">
        <v>627.36765428199999</v>
      </c>
      <c r="AR19" s="112">
        <v>263.90143598600002</v>
      </c>
      <c r="AS19" s="112">
        <v>453.99978833800003</v>
      </c>
      <c r="AT19" s="112"/>
      <c r="AU19" s="359">
        <f t="shared" si="1"/>
        <v>2.3179473606450043</v>
      </c>
      <c r="AV19" s="276"/>
      <c r="AW19" s="276"/>
      <c r="AX19" s="276"/>
      <c r="AY19" s="276"/>
      <c r="AZ19" s="276"/>
      <c r="BA19" s="276"/>
    </row>
    <row r="20" spans="1:53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50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173.92501484499999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157.80801090099999</v>
      </c>
      <c r="AM20" s="112">
        <v>183.224884129</v>
      </c>
      <c r="AN20" s="112">
        <v>195.794902525</v>
      </c>
      <c r="AO20" s="112">
        <v>196.09367351899999</v>
      </c>
      <c r="AP20" s="112">
        <v>224.00457257600002</v>
      </c>
      <c r="AQ20" s="112">
        <v>214.53687658000001</v>
      </c>
      <c r="AR20" s="112">
        <v>212.16439356400002</v>
      </c>
      <c r="AS20" s="112">
        <v>202.48583153799999</v>
      </c>
      <c r="AT20" s="112"/>
      <c r="AU20" s="359">
        <f t="shared" si="1"/>
        <v>0.15282463777761901</v>
      </c>
      <c r="AV20" s="276"/>
      <c r="AW20" s="276"/>
      <c r="AX20" s="276"/>
      <c r="AY20" s="276"/>
      <c r="AZ20" s="276"/>
      <c r="BA20" s="276"/>
    </row>
    <row r="21" spans="1:53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50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144.145298537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126.33345880500001</v>
      </c>
      <c r="AM21" s="112">
        <v>151.64107894400001</v>
      </c>
      <c r="AN21" s="112">
        <v>172.13431456799998</v>
      </c>
      <c r="AO21" s="112">
        <v>153.79383496099999</v>
      </c>
      <c r="AP21" s="112">
        <v>149.77855926199999</v>
      </c>
      <c r="AQ21" s="112">
        <v>146.16770127800001</v>
      </c>
      <c r="AR21" s="112">
        <v>123.046117673</v>
      </c>
      <c r="AS21" s="112">
        <v>108.372291374</v>
      </c>
      <c r="AT21" s="112"/>
      <c r="AU21" s="359">
        <f t="shared" si="1"/>
        <v>-9.3490276103276759E-2</v>
      </c>
      <c r="AV21" s="276"/>
      <c r="AW21" s="276"/>
      <c r="AX21" s="276"/>
      <c r="AY21" s="276"/>
      <c r="AZ21" s="276"/>
      <c r="BA21" s="276"/>
    </row>
    <row r="22" spans="1:53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50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141.12059266200001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122.282700182</v>
      </c>
      <c r="AM22" s="112">
        <v>143.629725651</v>
      </c>
      <c r="AN22" s="112">
        <v>169.621992191</v>
      </c>
      <c r="AO22" s="112">
        <v>150.61780333999999</v>
      </c>
      <c r="AP22" s="112">
        <v>176.007055509</v>
      </c>
      <c r="AQ22" s="112">
        <v>163.60564663999997</v>
      </c>
      <c r="AR22" s="112">
        <v>166.92466012200001</v>
      </c>
      <c r="AS22" s="112">
        <v>169.991814025</v>
      </c>
      <c r="AT22" s="112"/>
      <c r="AU22" s="359">
        <f t="shared" si="1"/>
        <v>0.10843396490107504</v>
      </c>
      <c r="AV22" s="276"/>
      <c r="AW22" s="276"/>
      <c r="AX22" s="276"/>
      <c r="AY22" s="276"/>
      <c r="AZ22" s="276"/>
      <c r="BA22" s="276"/>
    </row>
    <row r="23" spans="1:53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53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64.61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130.74591000000001</v>
      </c>
      <c r="AM23" s="114">
        <v>65.721050000000005</v>
      </c>
      <c r="AN23" s="114">
        <v>73.667550000000006</v>
      </c>
      <c r="AO23" s="114">
        <v>58.946159999999999</v>
      </c>
      <c r="AP23" s="114">
        <v>76.728319999999997</v>
      </c>
      <c r="AQ23" s="114">
        <v>68.973939999999999</v>
      </c>
      <c r="AR23" s="114">
        <v>69.931449999999998</v>
      </c>
      <c r="AS23" s="114">
        <v>69.549139999999994</v>
      </c>
      <c r="AT23" s="114"/>
      <c r="AU23" s="548">
        <f t="shared" si="1"/>
        <v>0.31081344943269618</v>
      </c>
      <c r="AV23" s="276"/>
      <c r="AW23" s="276"/>
      <c r="AX23" s="276"/>
      <c r="AY23" s="276"/>
      <c r="AZ23" s="276"/>
      <c r="BA23" s="276"/>
    </row>
    <row r="24" spans="1:53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26"/>
      <c r="AV24" s="276"/>
      <c r="AW24" s="276"/>
      <c r="AX24" s="276"/>
      <c r="AY24" s="276"/>
      <c r="AZ24" s="276"/>
      <c r="BA24" s="276"/>
    </row>
    <row r="25" spans="1:53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276"/>
      <c r="AW25" s="276"/>
      <c r="AX25" s="276"/>
      <c r="AY25" s="276"/>
      <c r="AZ25" s="276"/>
      <c r="BA25" s="276"/>
    </row>
    <row r="26" spans="1:53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26"/>
      <c r="AV26" s="276"/>
      <c r="AW26" s="276"/>
      <c r="AX26" s="276"/>
      <c r="AY26" s="276"/>
      <c r="AZ26" s="276"/>
      <c r="BA26" s="276"/>
    </row>
    <row r="27" spans="1:53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V27" s="276"/>
      <c r="AW27" s="276"/>
      <c r="AX27" s="276"/>
      <c r="AY27" s="276"/>
      <c r="AZ27" s="276"/>
      <c r="BA27" s="276"/>
    </row>
    <row r="28" spans="1:53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V28" s="276"/>
      <c r="AW28" s="276"/>
      <c r="AX28" s="276"/>
      <c r="AY28" s="276"/>
      <c r="AZ28" s="276"/>
      <c r="BA28" s="276"/>
    </row>
    <row r="29" spans="1:53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</row>
    <row r="30" spans="1:53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</row>
    <row r="31" spans="1:53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</row>
    <row r="32" spans="1:53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</row>
    <row r="33" spans="2:46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</row>
    <row r="34" spans="2:46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</row>
    <row r="35" spans="2:46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</row>
    <row r="36" spans="2:46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</row>
    <row r="37" spans="2:46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</row>
    <row r="38" spans="2:46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</row>
    <row r="39" spans="2:46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</row>
    <row r="40" spans="2:46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</row>
    <row r="41" spans="2:46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</row>
    <row r="42" spans="2:46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</row>
    <row r="43" spans="2:46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</row>
  </sheetData>
  <sortState ref="S27:U41">
    <sortCondition descending="1" ref="T27:T41"/>
  </sortState>
  <mergeCells count="5">
    <mergeCell ref="B6:M6"/>
    <mergeCell ref="A6:A7"/>
    <mergeCell ref="N6:Y6"/>
    <mergeCell ref="Z6:AK6"/>
    <mergeCell ref="AL6:AU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W40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9" sqref="AL29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46" width="11.7109375" style="276" customWidth="1"/>
    <col min="47" max="47" width="11.42578125" customWidth="1"/>
    <col min="48" max="48" width="11.85546875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x14ac:dyDescent="0.25">
      <c r="A3" s="11" t="s">
        <v>25</v>
      </c>
    </row>
    <row r="4" spans="1:49" x14ac:dyDescent="0.25">
      <c r="A4" s="36" t="s">
        <v>230</v>
      </c>
    </row>
    <row r="5" spans="1:49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9" x14ac:dyDescent="0.25">
      <c r="A6" s="693" t="s">
        <v>193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5"/>
      <c r="N6" s="694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3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49" ht="25.5" x14ac:dyDescent="0.25">
      <c r="A7" s="696"/>
      <c r="B7" s="395" t="s">
        <v>1</v>
      </c>
      <c r="C7" s="395" t="s">
        <v>2</v>
      </c>
      <c r="D7" s="395" t="s">
        <v>3</v>
      </c>
      <c r="E7" s="395" t="s">
        <v>4</v>
      </c>
      <c r="F7" s="395" t="s">
        <v>5</v>
      </c>
      <c r="G7" s="395" t="s">
        <v>6</v>
      </c>
      <c r="H7" s="395" t="s">
        <v>7</v>
      </c>
      <c r="I7" s="395" t="s">
        <v>8</v>
      </c>
      <c r="J7" s="395" t="s">
        <v>9</v>
      </c>
      <c r="K7" s="395" t="s">
        <v>10</v>
      </c>
      <c r="L7" s="395" t="s">
        <v>11</v>
      </c>
      <c r="M7" s="395" t="s">
        <v>12</v>
      </c>
      <c r="N7" s="329" t="s">
        <v>1</v>
      </c>
      <c r="O7" s="395" t="s">
        <v>2</v>
      </c>
      <c r="P7" s="395" t="s">
        <v>3</v>
      </c>
      <c r="Q7" s="395" t="s">
        <v>4</v>
      </c>
      <c r="R7" s="395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59" t="s">
        <v>8</v>
      </c>
      <c r="AT7" s="663" t="s">
        <v>260</v>
      </c>
      <c r="AU7" s="644" t="s">
        <v>268</v>
      </c>
    </row>
    <row r="8" spans="1:49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08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21">
        <f t="shared" ref="Z8:AT8" si="1">SUM(Z9:Z19)</f>
        <v>13713.39</v>
      </c>
      <c r="AA8" s="422">
        <f t="shared" si="1"/>
        <v>25552.780000000002</v>
      </c>
      <c r="AB8" s="422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si="1"/>
        <v>6244.64</v>
      </c>
      <c r="AG8" s="25">
        <f t="shared" si="1"/>
        <v>8142.6500000000015</v>
      </c>
      <c r="AH8" s="25">
        <f t="shared" si="1"/>
        <v>4376.9899999999989</v>
      </c>
      <c r="AI8" s="25">
        <f t="shared" si="1"/>
        <v>9093.08</v>
      </c>
      <c r="AJ8" s="25">
        <f t="shared" si="1"/>
        <v>21520.820000000003</v>
      </c>
      <c r="AK8" s="25">
        <f t="shared" si="1"/>
        <v>15833</v>
      </c>
      <c r="AL8" s="118">
        <f t="shared" si="1"/>
        <v>21492.98</v>
      </c>
      <c r="AM8" s="25">
        <f t="shared" si="1"/>
        <v>14511.2</v>
      </c>
      <c r="AN8" s="25">
        <f t="shared" si="1"/>
        <v>12740.3</v>
      </c>
      <c r="AO8" s="25">
        <f t="shared" si="1"/>
        <v>11408.09</v>
      </c>
      <c r="AP8" s="25">
        <f t="shared" si="1"/>
        <v>9139.5099999999984</v>
      </c>
      <c r="AQ8" s="25">
        <f t="shared" si="1"/>
        <v>9276.5</v>
      </c>
      <c r="AR8" s="25">
        <f t="shared" si="1"/>
        <v>7049.659999999998</v>
      </c>
      <c r="AS8" s="25">
        <f t="shared" si="1"/>
        <v>8575.75</v>
      </c>
      <c r="AT8" s="25">
        <f t="shared" si="1"/>
        <v>7939.84</v>
      </c>
      <c r="AU8" s="340">
        <f t="shared" ref="AU8:AU19" si="2">+IFERROR(AT8/AH8-1,"-")</f>
        <v>0.81399546263528189</v>
      </c>
    </row>
    <row r="9" spans="1:49" x14ac:dyDescent="0.25">
      <c r="A9" s="34" t="s">
        <v>27</v>
      </c>
      <c r="B9" s="409">
        <v>50.15</v>
      </c>
      <c r="C9" s="410">
        <v>24.5</v>
      </c>
      <c r="D9" s="410">
        <v>0</v>
      </c>
      <c r="E9" s="410">
        <v>0</v>
      </c>
      <c r="F9" s="410">
        <v>0</v>
      </c>
      <c r="G9" s="410">
        <v>0</v>
      </c>
      <c r="H9" s="410">
        <v>22.73</v>
      </c>
      <c r="I9" s="410">
        <v>13.48</v>
      </c>
      <c r="J9" s="410">
        <v>11.9</v>
      </c>
      <c r="K9" s="410">
        <v>0</v>
      </c>
      <c r="L9" s="410">
        <v>0</v>
      </c>
      <c r="M9" s="411">
        <v>0</v>
      </c>
      <c r="N9" s="410">
        <v>27.55</v>
      </c>
      <c r="O9" s="410">
        <v>4.1574999999999998</v>
      </c>
      <c r="P9" s="410">
        <v>1.4392500000000001</v>
      </c>
      <c r="Q9" s="410">
        <v>0</v>
      </c>
      <c r="R9" s="410">
        <v>0</v>
      </c>
      <c r="S9" s="410">
        <v>0</v>
      </c>
      <c r="T9" s="410">
        <v>0</v>
      </c>
      <c r="U9" s="410">
        <v>0</v>
      </c>
      <c r="V9" s="410">
        <v>22.002500000000001</v>
      </c>
      <c r="W9" s="410">
        <v>0</v>
      </c>
      <c r="X9" s="410">
        <v>0</v>
      </c>
      <c r="Y9" s="410">
        <v>0</v>
      </c>
      <c r="Z9" s="409">
        <v>5.98</v>
      </c>
      <c r="AA9" s="410">
        <v>19.03</v>
      </c>
      <c r="AB9" s="410">
        <v>12.18</v>
      </c>
      <c r="AC9" s="423">
        <v>0</v>
      </c>
      <c r="AD9" s="423">
        <v>0</v>
      </c>
      <c r="AE9" s="423">
        <v>0</v>
      </c>
      <c r="AF9" s="423">
        <v>0</v>
      </c>
      <c r="AG9" s="423">
        <v>3.56</v>
      </c>
      <c r="AH9" s="423">
        <v>14.74</v>
      </c>
      <c r="AI9" s="423">
        <v>0</v>
      </c>
      <c r="AJ9" s="423">
        <v>0</v>
      </c>
      <c r="AK9" s="423">
        <v>0</v>
      </c>
      <c r="AL9" s="424">
        <v>20.43</v>
      </c>
      <c r="AM9" s="423">
        <v>32.729999999999997</v>
      </c>
      <c r="AN9" s="423">
        <v>22.77</v>
      </c>
      <c r="AO9" s="423">
        <v>0</v>
      </c>
      <c r="AP9" s="423">
        <v>0</v>
      </c>
      <c r="AQ9" s="423">
        <v>0</v>
      </c>
      <c r="AR9" s="423">
        <v>17.45</v>
      </c>
      <c r="AS9" s="423">
        <v>20.05</v>
      </c>
      <c r="AT9" s="423">
        <v>22.11</v>
      </c>
      <c r="AU9" s="357">
        <f t="shared" si="2"/>
        <v>0.5</v>
      </c>
      <c r="AV9" s="271"/>
      <c r="AW9" s="271"/>
    </row>
    <row r="10" spans="1:49" s="154" customFormat="1" x14ac:dyDescent="0.25">
      <c r="A10" s="253" t="s">
        <v>21</v>
      </c>
      <c r="B10" s="413">
        <v>7001.6813999999995</v>
      </c>
      <c r="C10" s="414">
        <v>4193.1305000000002</v>
      </c>
      <c r="D10" s="414">
        <v>6902.4508000000005</v>
      </c>
      <c r="E10" s="414">
        <v>4182.7049999999999</v>
      </c>
      <c r="F10" s="414">
        <v>4611.2371000000003</v>
      </c>
      <c r="G10" s="414">
        <v>9085.3471000000009</v>
      </c>
      <c r="H10" s="414">
        <v>5178.8914999999997</v>
      </c>
      <c r="I10" s="414">
        <v>5644.0646999999999</v>
      </c>
      <c r="J10" s="414">
        <v>2115.9897999999998</v>
      </c>
      <c r="K10" s="414">
        <v>3707.4784</v>
      </c>
      <c r="L10" s="414">
        <v>6839.5204999999996</v>
      </c>
      <c r="M10" s="415">
        <v>1183.0494999999999</v>
      </c>
      <c r="N10" s="420">
        <v>0</v>
      </c>
      <c r="O10" s="420">
        <v>1.6</v>
      </c>
      <c r="P10" s="420">
        <v>375.99150000000003</v>
      </c>
      <c r="Q10" s="420">
        <v>1015.1384999999997</v>
      </c>
      <c r="R10" s="420">
        <v>3375.0229999999997</v>
      </c>
      <c r="S10" s="420">
        <v>5355.7825000000003</v>
      </c>
      <c r="T10" s="420">
        <v>4646.9499000000014</v>
      </c>
      <c r="U10" s="420">
        <v>4955.7424999999985</v>
      </c>
      <c r="V10" s="420">
        <v>5491.4299000000001</v>
      </c>
      <c r="W10" s="420">
        <v>4790.2174999999988</v>
      </c>
      <c r="X10" s="420">
        <v>5460.5109999999995</v>
      </c>
      <c r="Y10" s="420">
        <v>5367.2131999999992</v>
      </c>
      <c r="Z10" s="424">
        <v>2625.93</v>
      </c>
      <c r="AA10" s="410">
        <v>2093.48</v>
      </c>
      <c r="AB10" s="410">
        <v>299.14</v>
      </c>
      <c r="AC10" s="410">
        <v>1740.8</v>
      </c>
      <c r="AD10" s="410">
        <v>5893.7</v>
      </c>
      <c r="AE10" s="410">
        <v>2374.7199999999998</v>
      </c>
      <c r="AF10" s="410">
        <v>3450.38</v>
      </c>
      <c r="AG10" s="410">
        <v>4882.01</v>
      </c>
      <c r="AH10" s="410">
        <v>1641.97</v>
      </c>
      <c r="AI10" s="410">
        <v>5374.91</v>
      </c>
      <c r="AJ10" s="410">
        <v>10480.85</v>
      </c>
      <c r="AK10" s="410">
        <v>7581.26</v>
      </c>
      <c r="AL10" s="409">
        <v>559.61</v>
      </c>
      <c r="AM10" s="410">
        <v>322.14</v>
      </c>
      <c r="AN10" s="410">
        <v>753.87</v>
      </c>
      <c r="AO10" s="410">
        <v>92.19</v>
      </c>
      <c r="AP10" s="410">
        <v>688.04</v>
      </c>
      <c r="AQ10" s="410">
        <v>3867.36</v>
      </c>
      <c r="AR10" s="410">
        <v>3859.73</v>
      </c>
      <c r="AS10" s="410">
        <v>4206.62</v>
      </c>
      <c r="AT10" s="410">
        <v>4130.9799999999996</v>
      </c>
      <c r="AU10" s="412">
        <f t="shared" si="2"/>
        <v>1.5158681340097564</v>
      </c>
      <c r="AV10" s="271"/>
      <c r="AW10" s="271"/>
    </row>
    <row r="11" spans="1:49" s="154" customFormat="1" x14ac:dyDescent="0.25">
      <c r="A11" s="253" t="s">
        <v>29</v>
      </c>
      <c r="B11" s="413">
        <v>1714.4699999999998</v>
      </c>
      <c r="C11" s="414">
        <v>1206.279</v>
      </c>
      <c r="D11" s="414">
        <v>1792.2059999999999</v>
      </c>
      <c r="E11" s="414">
        <v>1562.2259999999999</v>
      </c>
      <c r="F11" s="414">
        <v>1429.9740000000002</v>
      </c>
      <c r="G11" s="414">
        <v>1511.4946</v>
      </c>
      <c r="H11" s="414">
        <v>1230.9316000000001</v>
      </c>
      <c r="I11" s="414">
        <v>1553.64</v>
      </c>
      <c r="J11" s="414">
        <v>1542.7106000000001</v>
      </c>
      <c r="K11" s="414">
        <v>2000.2015999999999</v>
      </c>
      <c r="L11" s="414">
        <v>1208.7197199999998</v>
      </c>
      <c r="M11" s="415">
        <v>1086.4446</v>
      </c>
      <c r="N11" s="420">
        <v>319.51939000000004</v>
      </c>
      <c r="O11" s="420">
        <v>246.04231421742017</v>
      </c>
      <c r="P11" s="420">
        <v>179.56631940862439</v>
      </c>
      <c r="Q11" s="420">
        <v>219.5783235894321</v>
      </c>
      <c r="R11" s="420">
        <v>36.477376145159241</v>
      </c>
      <c r="S11" s="420">
        <v>947.71019547275296</v>
      </c>
      <c r="T11" s="420">
        <v>161.0170119581316</v>
      </c>
      <c r="U11" s="420">
        <v>20.742460000000001</v>
      </c>
      <c r="V11" s="420">
        <v>124.55328</v>
      </c>
      <c r="W11" s="420">
        <v>440.47492999999997</v>
      </c>
      <c r="X11" s="420">
        <v>49.723419999999997</v>
      </c>
      <c r="Y11" s="420">
        <v>45.633381999999997</v>
      </c>
      <c r="Z11" s="409">
        <v>14.42</v>
      </c>
      <c r="AA11" s="410">
        <v>84.26</v>
      </c>
      <c r="AB11" s="410">
        <v>30.57</v>
      </c>
      <c r="AC11" s="410">
        <v>56.52</v>
      </c>
      <c r="AD11" s="410">
        <v>188.99</v>
      </c>
      <c r="AE11" s="410">
        <v>10.050000000000001</v>
      </c>
      <c r="AF11" s="410">
        <v>491.27</v>
      </c>
      <c r="AG11" s="410">
        <v>307.48</v>
      </c>
      <c r="AH11" s="410">
        <v>91.6</v>
      </c>
      <c r="AI11" s="410">
        <v>24.66</v>
      </c>
      <c r="AJ11" s="410">
        <v>190.88</v>
      </c>
      <c r="AK11" s="410">
        <v>21.21</v>
      </c>
      <c r="AL11" s="409">
        <v>54.02</v>
      </c>
      <c r="AM11" s="410">
        <v>245.72</v>
      </c>
      <c r="AN11" s="410">
        <v>150.77000000000001</v>
      </c>
      <c r="AO11" s="410">
        <v>587.13</v>
      </c>
      <c r="AP11" s="410">
        <v>635.78</v>
      </c>
      <c r="AQ11" s="410">
        <v>144.83000000000001</v>
      </c>
      <c r="AR11" s="410">
        <v>527.73</v>
      </c>
      <c r="AS11" s="410">
        <v>265.31</v>
      </c>
      <c r="AT11" s="410">
        <v>278.73</v>
      </c>
      <c r="AU11" s="412">
        <f t="shared" si="2"/>
        <v>2.0429039301310046</v>
      </c>
      <c r="AV11" s="271"/>
      <c r="AW11" s="271"/>
    </row>
    <row r="12" spans="1:49" s="154" customFormat="1" x14ac:dyDescent="0.25">
      <c r="A12" s="253" t="s">
        <v>30</v>
      </c>
      <c r="B12" s="413">
        <v>505.06299999999999</v>
      </c>
      <c r="C12" s="414">
        <v>408.94</v>
      </c>
      <c r="D12" s="414">
        <v>122.96800000000002</v>
      </c>
      <c r="E12" s="414">
        <v>651.00299999999993</v>
      </c>
      <c r="F12" s="414">
        <v>519.85940000000005</v>
      </c>
      <c r="G12" s="414">
        <v>174.78</v>
      </c>
      <c r="H12" s="414">
        <v>0</v>
      </c>
      <c r="I12" s="414">
        <v>0</v>
      </c>
      <c r="J12" s="414">
        <v>176.69739999999999</v>
      </c>
      <c r="K12" s="414">
        <v>0</v>
      </c>
      <c r="L12" s="414">
        <v>290.4246</v>
      </c>
      <c r="M12" s="415">
        <v>291.80079999999998</v>
      </c>
      <c r="N12" s="420">
        <v>1223.6455538428859</v>
      </c>
      <c r="O12" s="420">
        <v>1332.77318507891</v>
      </c>
      <c r="P12" s="420">
        <v>1177.42553</v>
      </c>
      <c r="Q12" s="420">
        <v>1327.23839</v>
      </c>
      <c r="R12" s="420">
        <v>848.33375000000001</v>
      </c>
      <c r="S12" s="420">
        <v>1364.3680000000002</v>
      </c>
      <c r="T12" s="420">
        <v>2104.1392499999993</v>
      </c>
      <c r="U12" s="420">
        <v>2760.0762</v>
      </c>
      <c r="V12" s="420">
        <v>2300.2572</v>
      </c>
      <c r="W12" s="420">
        <v>1325.3578</v>
      </c>
      <c r="X12" s="420">
        <v>1918.4386044284443</v>
      </c>
      <c r="Y12" s="420">
        <v>1048.7841634313759</v>
      </c>
      <c r="Z12" s="424">
        <v>1695.06</v>
      </c>
      <c r="AA12" s="410">
        <v>1705.54</v>
      </c>
      <c r="AB12" s="410">
        <v>2113.35</v>
      </c>
      <c r="AC12" s="410">
        <v>2154.4</v>
      </c>
      <c r="AD12" s="410">
        <v>1828.66</v>
      </c>
      <c r="AE12" s="410">
        <v>1902.96</v>
      </c>
      <c r="AF12" s="410">
        <v>723.17</v>
      </c>
      <c r="AG12" s="410">
        <v>1658.86</v>
      </c>
      <c r="AH12" s="410">
        <v>1752.23</v>
      </c>
      <c r="AI12" s="410">
        <v>1504.32</v>
      </c>
      <c r="AJ12" s="410">
        <v>1310.26</v>
      </c>
      <c r="AK12" s="410">
        <v>532.79</v>
      </c>
      <c r="AL12" s="409">
        <v>1486.14</v>
      </c>
      <c r="AM12" s="410">
        <v>1506</v>
      </c>
      <c r="AN12" s="410">
        <v>1719.77</v>
      </c>
      <c r="AO12" s="410">
        <v>1093.01</v>
      </c>
      <c r="AP12" s="410">
        <v>1831.57</v>
      </c>
      <c r="AQ12" s="410">
        <v>1643.29</v>
      </c>
      <c r="AR12" s="410">
        <v>1074.31</v>
      </c>
      <c r="AS12" s="410">
        <v>1462.18</v>
      </c>
      <c r="AT12" s="410">
        <v>2184.5500000000002</v>
      </c>
      <c r="AU12" s="412">
        <f t="shared" si="2"/>
        <v>0.24672560109118113</v>
      </c>
      <c r="AV12" s="271"/>
      <c r="AW12" s="271"/>
    </row>
    <row r="13" spans="1:49" s="154" customFormat="1" x14ac:dyDescent="0.25">
      <c r="A13" s="253" t="s">
        <v>31</v>
      </c>
      <c r="B13" s="413">
        <v>231.05501999999998</v>
      </c>
      <c r="C13" s="414">
        <v>559.05893999999989</v>
      </c>
      <c r="D13" s="414">
        <v>817.10910000000001</v>
      </c>
      <c r="E13" s="414">
        <v>2032.2784999999999</v>
      </c>
      <c r="F13" s="414">
        <v>1150.5621799999999</v>
      </c>
      <c r="G13" s="414">
        <v>80.067000000000007</v>
      </c>
      <c r="H13" s="414">
        <v>0.7</v>
      </c>
      <c r="I13" s="414">
        <v>0</v>
      </c>
      <c r="J13" s="414">
        <v>6.9850000000000003</v>
      </c>
      <c r="K13" s="414">
        <v>39.388999999999996</v>
      </c>
      <c r="L13" s="414">
        <v>1895.2425000000001</v>
      </c>
      <c r="M13" s="415">
        <v>5432.0764399999989</v>
      </c>
      <c r="N13" s="420">
        <v>3878.0148800000011</v>
      </c>
      <c r="O13" s="420">
        <v>1343.2633999999998</v>
      </c>
      <c r="P13" s="420">
        <v>3374.9803000000002</v>
      </c>
      <c r="Q13" s="420">
        <v>319.69749999999999</v>
      </c>
      <c r="R13" s="420">
        <v>479.41899999999998</v>
      </c>
      <c r="S13" s="420">
        <v>83.493099999999998</v>
      </c>
      <c r="T13" s="420">
        <v>142.15900000000002</v>
      </c>
      <c r="U13" s="420">
        <v>7.7159999999999993</v>
      </c>
      <c r="V13" s="420">
        <v>532.91139999999984</v>
      </c>
      <c r="W13" s="420">
        <v>3411.8867499999997</v>
      </c>
      <c r="X13" s="420">
        <v>1812.6475</v>
      </c>
      <c r="Y13" s="420">
        <v>6996.6241000000018</v>
      </c>
      <c r="Z13" s="409">
        <v>4795.6400000000003</v>
      </c>
      <c r="AA13" s="410">
        <v>5943.01</v>
      </c>
      <c r="AB13" s="410">
        <v>6521.1</v>
      </c>
      <c r="AC13" s="410">
        <v>2113.7600000000002</v>
      </c>
      <c r="AD13" s="410">
        <v>2432.27</v>
      </c>
      <c r="AE13" s="410">
        <v>177</v>
      </c>
      <c r="AF13" s="410">
        <v>3.63</v>
      </c>
      <c r="AG13" s="410">
        <v>0</v>
      </c>
      <c r="AH13" s="410">
        <v>13.49</v>
      </c>
      <c r="AI13" s="410">
        <v>438.08</v>
      </c>
      <c r="AJ13" s="410">
        <v>1464.25</v>
      </c>
      <c r="AK13" s="410">
        <v>512.71</v>
      </c>
      <c r="AL13" s="409">
        <v>2260.58</v>
      </c>
      <c r="AM13" s="410">
        <v>3591.83</v>
      </c>
      <c r="AN13" s="410">
        <v>728.38</v>
      </c>
      <c r="AO13" s="410">
        <v>3119.74</v>
      </c>
      <c r="AP13" s="410">
        <v>143.54</v>
      </c>
      <c r="AQ13" s="410">
        <v>132.88</v>
      </c>
      <c r="AR13" s="410">
        <v>488.41</v>
      </c>
      <c r="AS13" s="410">
        <v>0</v>
      </c>
      <c r="AT13" s="410">
        <v>0</v>
      </c>
      <c r="AU13" s="412">
        <f t="shared" si="2"/>
        <v>-1</v>
      </c>
      <c r="AV13" s="271"/>
      <c r="AW13" s="271"/>
    </row>
    <row r="14" spans="1:49" s="154" customFormat="1" x14ac:dyDescent="0.25">
      <c r="A14" s="253" t="s">
        <v>32</v>
      </c>
      <c r="B14" s="413">
        <v>1013.8543999999999</v>
      </c>
      <c r="C14" s="414">
        <v>7371.8934200000031</v>
      </c>
      <c r="D14" s="414">
        <v>6988.2171199999993</v>
      </c>
      <c r="E14" s="414">
        <v>591.11923999999999</v>
      </c>
      <c r="F14" s="414">
        <v>540.80200000000002</v>
      </c>
      <c r="G14" s="414">
        <v>651.03188</v>
      </c>
      <c r="H14" s="414">
        <v>678.1437199999998</v>
      </c>
      <c r="I14" s="414">
        <v>581.77739999999994</v>
      </c>
      <c r="J14" s="414">
        <v>135.81136000000001</v>
      </c>
      <c r="K14" s="414">
        <v>354.53319999999997</v>
      </c>
      <c r="L14" s="414">
        <v>254.345</v>
      </c>
      <c r="M14" s="415">
        <v>437.25540000000001</v>
      </c>
      <c r="N14" s="420">
        <v>2043.2906</v>
      </c>
      <c r="O14" s="420">
        <v>7898.2459500000014</v>
      </c>
      <c r="P14" s="420">
        <v>1109.7622000000003</v>
      </c>
      <c r="Q14" s="420">
        <v>2049.4070999999999</v>
      </c>
      <c r="R14" s="420">
        <v>1039.575</v>
      </c>
      <c r="S14" s="420">
        <v>956.24639999999999</v>
      </c>
      <c r="T14" s="420">
        <v>1731.3135000000002</v>
      </c>
      <c r="U14" s="420">
        <v>1035.797</v>
      </c>
      <c r="V14" s="420">
        <v>2802.8332999999998</v>
      </c>
      <c r="W14" s="420">
        <v>6666.0720499999952</v>
      </c>
      <c r="X14" s="420">
        <v>2088.2870000000003</v>
      </c>
      <c r="Y14" s="420">
        <v>2298.4083000000001</v>
      </c>
      <c r="Z14" s="409">
        <v>2644.28</v>
      </c>
      <c r="AA14" s="410">
        <v>5644.58</v>
      </c>
      <c r="AB14" s="410">
        <v>7567.14</v>
      </c>
      <c r="AC14" s="410">
        <v>1793.52</v>
      </c>
      <c r="AD14" s="410">
        <v>773.53</v>
      </c>
      <c r="AE14" s="410">
        <v>471.71</v>
      </c>
      <c r="AF14" s="410">
        <v>825.18</v>
      </c>
      <c r="AG14" s="410">
        <v>526.29999999999995</v>
      </c>
      <c r="AH14" s="410">
        <v>298.88</v>
      </c>
      <c r="AI14" s="410">
        <v>525.16</v>
      </c>
      <c r="AJ14" s="410">
        <v>7300.06</v>
      </c>
      <c r="AK14" s="410">
        <v>4860.6400000000003</v>
      </c>
      <c r="AL14" s="409">
        <v>2070.2800000000002</v>
      </c>
      <c r="AM14" s="410">
        <v>3372.12</v>
      </c>
      <c r="AN14" s="410">
        <v>4495.82</v>
      </c>
      <c r="AO14" s="410">
        <v>4377.63</v>
      </c>
      <c r="AP14" s="410">
        <v>4117.0200000000004</v>
      </c>
      <c r="AQ14" s="410">
        <v>1225.6400000000001</v>
      </c>
      <c r="AR14" s="410">
        <v>177.46</v>
      </c>
      <c r="AS14" s="410">
        <v>1612.6</v>
      </c>
      <c r="AT14" s="410">
        <v>596.98</v>
      </c>
      <c r="AU14" s="412">
        <f t="shared" si="2"/>
        <v>0.99739025695931494</v>
      </c>
      <c r="AV14" s="271"/>
      <c r="AW14" s="271"/>
    </row>
    <row r="15" spans="1:49" s="154" customFormat="1" x14ac:dyDescent="0.25">
      <c r="A15" s="253" t="s">
        <v>34</v>
      </c>
      <c r="B15" s="413">
        <v>3865.6401999999998</v>
      </c>
      <c r="C15" s="414">
        <v>7056.7199999999984</v>
      </c>
      <c r="D15" s="414">
        <v>2197.2503999999994</v>
      </c>
      <c r="E15" s="414">
        <v>652.55399999999997</v>
      </c>
      <c r="F15" s="414">
        <v>921.1400000000001</v>
      </c>
      <c r="G15" s="414">
        <v>1204.7752</v>
      </c>
      <c r="H15" s="414">
        <v>3088.1441000000009</v>
      </c>
      <c r="I15" s="414">
        <v>3210.2531999999997</v>
      </c>
      <c r="J15" s="414">
        <v>567.99680000000001</v>
      </c>
      <c r="K15" s="414">
        <v>4404.5390000000007</v>
      </c>
      <c r="L15" s="414">
        <v>358.08800000000002</v>
      </c>
      <c r="M15" s="415">
        <v>206.33099999999999</v>
      </c>
      <c r="N15" s="414">
        <v>3182.5593400000002</v>
      </c>
      <c r="O15" s="414">
        <v>10919.331199999999</v>
      </c>
      <c r="P15" s="414">
        <v>3162.7773000000007</v>
      </c>
      <c r="Q15" s="414">
        <v>130.03</v>
      </c>
      <c r="R15" s="414">
        <v>179.06099999999998</v>
      </c>
      <c r="S15" s="414">
        <v>204.18100000000001</v>
      </c>
      <c r="T15" s="414">
        <v>579.01560000000006</v>
      </c>
      <c r="U15" s="414">
        <v>1528.1955999999998</v>
      </c>
      <c r="V15" s="414">
        <v>2409.4882000000002</v>
      </c>
      <c r="W15" s="414">
        <v>2830.3483000000006</v>
      </c>
      <c r="X15" s="414">
        <v>1093.20995518</v>
      </c>
      <c r="Y15" s="414">
        <v>499.02119999999996</v>
      </c>
      <c r="Z15" s="424">
        <v>1149.6199999999999</v>
      </c>
      <c r="AA15" s="410">
        <v>9282.9599999999991</v>
      </c>
      <c r="AB15" s="410">
        <v>370.69</v>
      </c>
      <c r="AC15" s="410">
        <v>629.76</v>
      </c>
      <c r="AD15" s="410">
        <v>393.46</v>
      </c>
      <c r="AE15" s="410">
        <v>732.88</v>
      </c>
      <c r="AF15" s="410">
        <v>463.78</v>
      </c>
      <c r="AG15" s="410">
        <v>12.75</v>
      </c>
      <c r="AH15" s="410">
        <v>221.19</v>
      </c>
      <c r="AI15" s="410">
        <v>190.28</v>
      </c>
      <c r="AJ15" s="410">
        <v>26.56</v>
      </c>
      <c r="AK15" s="410">
        <v>1500.65</v>
      </c>
      <c r="AL15" s="409">
        <v>14947.97</v>
      </c>
      <c r="AM15" s="410">
        <v>4539.58</v>
      </c>
      <c r="AN15" s="410">
        <v>3845.18</v>
      </c>
      <c r="AO15" s="410">
        <v>636.80999999999995</v>
      </c>
      <c r="AP15" s="410">
        <v>810.72</v>
      </c>
      <c r="AQ15" s="410">
        <v>1237.94</v>
      </c>
      <c r="AR15" s="410">
        <v>0</v>
      </c>
      <c r="AS15" s="410">
        <v>0</v>
      </c>
      <c r="AT15" s="410">
        <v>0</v>
      </c>
      <c r="AU15" s="412">
        <f t="shared" si="2"/>
        <v>-1</v>
      </c>
      <c r="AV15" s="271"/>
      <c r="AW15" s="271"/>
    </row>
    <row r="16" spans="1:49" s="154" customFormat="1" x14ac:dyDescent="0.25">
      <c r="A16" s="253" t="s">
        <v>35</v>
      </c>
      <c r="B16" s="413">
        <v>37.826000000000001</v>
      </c>
      <c r="C16" s="414">
        <v>0</v>
      </c>
      <c r="D16" s="414">
        <v>8.2330000000000005</v>
      </c>
      <c r="E16" s="414">
        <v>49.964600000000004</v>
      </c>
      <c r="F16" s="414">
        <v>37.957700000000003</v>
      </c>
      <c r="G16" s="414">
        <v>43.9377</v>
      </c>
      <c r="H16" s="414">
        <v>173.3235</v>
      </c>
      <c r="I16" s="414">
        <v>129.15370000000001</v>
      </c>
      <c r="J16" s="414">
        <v>160.53309999999999</v>
      </c>
      <c r="K16" s="414">
        <v>39.100000000000009</v>
      </c>
      <c r="L16" s="414">
        <v>20.585999999999999</v>
      </c>
      <c r="M16" s="415">
        <v>91.99199999999999</v>
      </c>
      <c r="N16" s="414">
        <v>11.491</v>
      </c>
      <c r="O16" s="414">
        <v>221.56700000000001</v>
      </c>
      <c r="P16" s="414">
        <v>90.326000000000008</v>
      </c>
      <c r="Q16" s="414">
        <v>4.3319999999999999</v>
      </c>
      <c r="R16" s="414">
        <v>139.53100000000001</v>
      </c>
      <c r="S16" s="414">
        <v>564.18629999999985</v>
      </c>
      <c r="T16" s="414">
        <v>507.5428</v>
      </c>
      <c r="U16" s="414">
        <v>292.45169999999996</v>
      </c>
      <c r="V16" s="414">
        <v>391.28000000000003</v>
      </c>
      <c r="W16" s="414">
        <v>43.0976</v>
      </c>
      <c r="X16" s="414">
        <v>51.527000000000001</v>
      </c>
      <c r="Y16" s="414">
        <v>24.156500000000001</v>
      </c>
      <c r="Z16" s="409">
        <v>29.58</v>
      </c>
      <c r="AA16" s="410">
        <v>14.24</v>
      </c>
      <c r="AB16" s="410">
        <v>23.94</v>
      </c>
      <c r="AC16" s="410">
        <v>22.82</v>
      </c>
      <c r="AD16" s="410">
        <v>217.16</v>
      </c>
      <c r="AE16" s="410">
        <v>221.8</v>
      </c>
      <c r="AF16" s="410">
        <v>116.86</v>
      </c>
      <c r="AG16" s="410">
        <v>82.08</v>
      </c>
      <c r="AH16" s="410">
        <v>116.88</v>
      </c>
      <c r="AI16" s="410">
        <v>89.13</v>
      </c>
      <c r="AJ16" s="410">
        <v>42.02</v>
      </c>
      <c r="AK16" s="410">
        <v>13.68</v>
      </c>
      <c r="AL16" s="409">
        <v>6.54</v>
      </c>
      <c r="AM16" s="410">
        <v>54.4</v>
      </c>
      <c r="AN16" s="410">
        <v>56.82</v>
      </c>
      <c r="AO16" s="410">
        <v>43.05</v>
      </c>
      <c r="AP16" s="410">
        <v>193.23</v>
      </c>
      <c r="AQ16" s="410">
        <v>219.71</v>
      </c>
      <c r="AR16" s="410">
        <v>94.19</v>
      </c>
      <c r="AS16" s="410">
        <v>262.16000000000003</v>
      </c>
      <c r="AT16" s="410">
        <v>135.82</v>
      </c>
      <c r="AU16" s="412">
        <f t="shared" si="2"/>
        <v>0.16204654346338132</v>
      </c>
      <c r="AV16" s="271"/>
      <c r="AW16" s="271"/>
    </row>
    <row r="17" spans="1:49" s="154" customFormat="1" x14ac:dyDescent="0.25">
      <c r="A17" s="253" t="s">
        <v>36</v>
      </c>
      <c r="B17" s="413">
        <v>38.7515</v>
      </c>
      <c r="C17" s="414">
        <v>75.162500000000009</v>
      </c>
      <c r="D17" s="414">
        <v>34.814999999999998</v>
      </c>
      <c r="E17" s="414">
        <v>15.065</v>
      </c>
      <c r="F17" s="414">
        <v>75.021200000000007</v>
      </c>
      <c r="G17" s="414">
        <v>23.684200000000001</v>
      </c>
      <c r="H17" s="414">
        <v>80.035600000000002</v>
      </c>
      <c r="I17" s="414">
        <v>84.603899999999982</v>
      </c>
      <c r="J17" s="414">
        <v>54.864099999999993</v>
      </c>
      <c r="K17" s="414">
        <v>36.957999999999998</v>
      </c>
      <c r="L17" s="414">
        <v>30.684999999999999</v>
      </c>
      <c r="M17" s="415">
        <v>62.423999999999999</v>
      </c>
      <c r="N17" s="414">
        <v>25.295999999999999</v>
      </c>
      <c r="O17" s="414">
        <v>104.945216</v>
      </c>
      <c r="P17" s="414">
        <v>59.148700000000005</v>
      </c>
      <c r="Q17" s="414">
        <v>0</v>
      </c>
      <c r="R17" s="414">
        <v>54.442500000000003</v>
      </c>
      <c r="S17" s="414">
        <v>91.696299999999994</v>
      </c>
      <c r="T17" s="414">
        <v>69.726349999999996</v>
      </c>
      <c r="U17" s="414">
        <v>121.43084999999999</v>
      </c>
      <c r="V17" s="414">
        <v>121.79310000000001</v>
      </c>
      <c r="W17" s="414">
        <v>96.589400000000012</v>
      </c>
      <c r="X17" s="414">
        <v>69.319199999999995</v>
      </c>
      <c r="Y17" s="414">
        <v>81.76915000000001</v>
      </c>
      <c r="Z17" s="409">
        <v>65.239999999999995</v>
      </c>
      <c r="AA17" s="410">
        <v>40.43</v>
      </c>
      <c r="AB17" s="410">
        <v>87.07</v>
      </c>
      <c r="AC17" s="410">
        <v>81.62</v>
      </c>
      <c r="AD17" s="410">
        <v>59.88</v>
      </c>
      <c r="AE17" s="410">
        <v>78.28</v>
      </c>
      <c r="AF17" s="410">
        <v>58.56</v>
      </c>
      <c r="AG17" s="410">
        <v>62.84</v>
      </c>
      <c r="AH17" s="410">
        <v>66.94</v>
      </c>
      <c r="AI17" s="410">
        <v>62.53</v>
      </c>
      <c r="AJ17" s="410">
        <v>54.72</v>
      </c>
      <c r="AK17" s="410">
        <v>23.65</v>
      </c>
      <c r="AL17" s="409">
        <v>87.41</v>
      </c>
      <c r="AM17" s="410">
        <v>0</v>
      </c>
      <c r="AN17" s="410">
        <v>20.440000000000001</v>
      </c>
      <c r="AO17" s="410">
        <v>105.87</v>
      </c>
      <c r="AP17" s="410">
        <v>95.72</v>
      </c>
      <c r="AQ17" s="410">
        <v>116.56</v>
      </c>
      <c r="AR17" s="410">
        <v>125.95</v>
      </c>
      <c r="AS17" s="410">
        <v>165.01</v>
      </c>
      <c r="AT17" s="410">
        <v>89.91</v>
      </c>
      <c r="AU17" s="412">
        <f t="shared" si="2"/>
        <v>0.34314311323573343</v>
      </c>
      <c r="AV17" s="271"/>
      <c r="AW17" s="271"/>
    </row>
    <row r="18" spans="1:49" x14ac:dyDescent="0.25">
      <c r="A18" s="34" t="s">
        <v>37</v>
      </c>
      <c r="B18" s="409">
        <v>0</v>
      </c>
      <c r="C18" s="410">
        <v>0</v>
      </c>
      <c r="D18" s="410">
        <v>0</v>
      </c>
      <c r="E18" s="410">
        <v>0</v>
      </c>
      <c r="F18" s="410">
        <v>0</v>
      </c>
      <c r="G18" s="410">
        <v>0</v>
      </c>
      <c r="H18" s="410">
        <v>0</v>
      </c>
      <c r="I18" s="410">
        <v>0</v>
      </c>
      <c r="J18" s="410">
        <v>0</v>
      </c>
      <c r="K18" s="410">
        <v>0</v>
      </c>
      <c r="L18" s="410">
        <v>0.28000000000000003</v>
      </c>
      <c r="M18" s="411">
        <v>0</v>
      </c>
      <c r="N18" s="410">
        <v>0</v>
      </c>
      <c r="O18" s="410">
        <v>0</v>
      </c>
      <c r="P18" s="410">
        <v>0</v>
      </c>
      <c r="Q18" s="410">
        <v>0</v>
      </c>
      <c r="R18" s="410">
        <v>0</v>
      </c>
      <c r="S18" s="410">
        <v>0</v>
      </c>
      <c r="T18" s="410">
        <v>0</v>
      </c>
      <c r="U18" s="410">
        <v>0.04</v>
      </c>
      <c r="V18" s="410">
        <v>0</v>
      </c>
      <c r="W18" s="410">
        <v>2.5000000000000001E-2</v>
      </c>
      <c r="X18" s="410">
        <v>0</v>
      </c>
      <c r="Y18" s="410">
        <v>5</v>
      </c>
      <c r="Z18" s="424">
        <v>3.25</v>
      </c>
      <c r="AA18" s="423">
        <v>0</v>
      </c>
      <c r="AB18" s="423">
        <v>0</v>
      </c>
      <c r="AC18" s="410">
        <v>8.74</v>
      </c>
      <c r="AD18" s="410">
        <v>4.49</v>
      </c>
      <c r="AE18" s="410">
        <v>11.48</v>
      </c>
      <c r="AF18" s="410">
        <v>2.64</v>
      </c>
      <c r="AG18" s="410">
        <v>3.31</v>
      </c>
      <c r="AH18" s="410">
        <v>0</v>
      </c>
      <c r="AI18" s="410">
        <v>0</v>
      </c>
      <c r="AJ18" s="410">
        <v>24.41</v>
      </c>
      <c r="AK18" s="410">
        <v>10.39</v>
      </c>
      <c r="AL18" s="409">
        <v>0</v>
      </c>
      <c r="AM18" s="410">
        <v>0</v>
      </c>
      <c r="AN18" s="410">
        <v>0</v>
      </c>
      <c r="AO18" s="410">
        <v>5.25</v>
      </c>
      <c r="AP18" s="410">
        <v>0</v>
      </c>
      <c r="AQ18" s="410">
        <v>3.45</v>
      </c>
      <c r="AR18" s="410">
        <v>21.87</v>
      </c>
      <c r="AS18" s="410">
        <v>8.8000000000000007</v>
      </c>
      <c r="AT18" s="410">
        <v>4.78</v>
      </c>
      <c r="AU18" s="412" t="str">
        <f t="shared" si="2"/>
        <v>-</v>
      </c>
      <c r="AV18" s="271"/>
      <c r="AW18" s="271"/>
    </row>
    <row r="19" spans="1:49" x14ac:dyDescent="0.25">
      <c r="A19" s="30" t="s">
        <v>38</v>
      </c>
      <c r="B19" s="416">
        <v>93.836999999999989</v>
      </c>
      <c r="C19" s="417">
        <v>6.3980000000000246</v>
      </c>
      <c r="D19" s="417">
        <v>18.622000000000014</v>
      </c>
      <c r="E19" s="417">
        <v>602.6099999999999</v>
      </c>
      <c r="F19" s="417">
        <v>214.89400000000001</v>
      </c>
      <c r="G19" s="417">
        <v>636.02</v>
      </c>
      <c r="H19" s="417">
        <v>387.84399999999999</v>
      </c>
      <c r="I19" s="417">
        <v>263.56400000000002</v>
      </c>
      <c r="J19" s="417">
        <v>6.6800000000000068</v>
      </c>
      <c r="K19" s="417">
        <v>489.74</v>
      </c>
      <c r="L19" s="417">
        <v>655.30199999999991</v>
      </c>
      <c r="M19" s="418">
        <v>696.78099999999995</v>
      </c>
      <c r="N19" s="417">
        <v>27.544</v>
      </c>
      <c r="O19" s="417">
        <v>0</v>
      </c>
      <c r="P19" s="417">
        <v>0</v>
      </c>
      <c r="Q19" s="417">
        <v>2.5110000000000001</v>
      </c>
      <c r="R19" s="417">
        <v>35.198</v>
      </c>
      <c r="S19" s="417">
        <v>59.593000000000004</v>
      </c>
      <c r="T19" s="417">
        <v>42.883000000000003</v>
      </c>
      <c r="U19" s="417">
        <v>42.579000000000001</v>
      </c>
      <c r="V19" s="417">
        <v>7.0150000000000006</v>
      </c>
      <c r="W19" s="417">
        <v>6.532</v>
      </c>
      <c r="X19" s="417">
        <v>0.74299999999999999</v>
      </c>
      <c r="Y19" s="417">
        <v>6.444</v>
      </c>
      <c r="Z19" s="416">
        <v>684.39</v>
      </c>
      <c r="AA19" s="417">
        <v>725.25</v>
      </c>
      <c r="AB19" s="417">
        <v>255.38</v>
      </c>
      <c r="AC19" s="417">
        <v>860.19</v>
      </c>
      <c r="AD19" s="417">
        <v>673.49</v>
      </c>
      <c r="AE19" s="417">
        <v>365.34</v>
      </c>
      <c r="AF19" s="417">
        <v>109.17</v>
      </c>
      <c r="AG19" s="417">
        <v>603.46</v>
      </c>
      <c r="AH19" s="417">
        <v>159.07</v>
      </c>
      <c r="AI19" s="417">
        <v>884.01</v>
      </c>
      <c r="AJ19" s="417">
        <v>626.80999999999995</v>
      </c>
      <c r="AK19" s="417">
        <v>776.02</v>
      </c>
      <c r="AL19" s="416">
        <v>0</v>
      </c>
      <c r="AM19" s="417">
        <v>846.68</v>
      </c>
      <c r="AN19" s="417">
        <v>946.48</v>
      </c>
      <c r="AO19" s="417">
        <v>1347.41</v>
      </c>
      <c r="AP19" s="417">
        <v>623.89</v>
      </c>
      <c r="AQ19" s="417">
        <v>684.84</v>
      </c>
      <c r="AR19" s="417">
        <v>662.56</v>
      </c>
      <c r="AS19" s="417">
        <v>573.02</v>
      </c>
      <c r="AT19" s="417">
        <v>495.98</v>
      </c>
      <c r="AU19" s="419">
        <f t="shared" si="2"/>
        <v>2.1179983654994659</v>
      </c>
      <c r="AV19" s="271"/>
      <c r="AW19" s="271"/>
    </row>
    <row r="20" spans="1:49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271"/>
      <c r="AW20" s="271"/>
    </row>
    <row r="21" spans="1:49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271"/>
      <c r="AW21" s="271"/>
    </row>
    <row r="22" spans="1:49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271"/>
      <c r="AW22" s="271"/>
    </row>
    <row r="23" spans="1:49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585"/>
      <c r="AA23" s="399"/>
      <c r="AB23" s="399"/>
      <c r="AC23" s="399"/>
      <c r="AD23" s="399"/>
      <c r="AE23" s="399"/>
      <c r="AF23" s="399"/>
      <c r="AG23" s="399"/>
      <c r="AH23" s="399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22"/>
      <c r="AV23" s="271"/>
      <c r="AW23" s="271"/>
    </row>
    <row r="24" spans="1:49" x14ac:dyDescent="0.25">
      <c r="B24" s="130"/>
      <c r="H24" s="130"/>
      <c r="Y24" s="130"/>
      <c r="Z24" s="585"/>
      <c r="AA24" s="399"/>
      <c r="AB24" s="399"/>
      <c r="AC24" s="399"/>
      <c r="AD24" s="399"/>
      <c r="AE24" s="399"/>
      <c r="AF24" s="399"/>
      <c r="AG24" s="399"/>
      <c r="AH24" s="399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22"/>
      <c r="AV24" s="271"/>
      <c r="AW24" s="271"/>
    </row>
    <row r="25" spans="1:49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585"/>
      <c r="AA25" s="399"/>
      <c r="AB25" s="399"/>
      <c r="AC25" s="399"/>
      <c r="AD25" s="399"/>
      <c r="AE25" s="399"/>
      <c r="AF25" s="399"/>
      <c r="AG25" s="399"/>
      <c r="AH25" s="399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22"/>
      <c r="AV25" s="271"/>
      <c r="AW25" s="271"/>
    </row>
    <row r="26" spans="1:49" x14ac:dyDescent="0.25">
      <c r="H26" s="130"/>
      <c r="R26"/>
      <c r="S26"/>
      <c r="T26"/>
      <c r="U26" s="130"/>
      <c r="V26" s="130"/>
      <c r="W26" s="130"/>
      <c r="X26" s="130"/>
      <c r="Y26" s="130"/>
      <c r="Z26" s="585"/>
      <c r="AA26" s="399"/>
      <c r="AB26" s="399"/>
      <c r="AC26" s="399"/>
      <c r="AD26" s="399"/>
      <c r="AE26" s="399"/>
      <c r="AF26" s="399"/>
      <c r="AG26" s="399"/>
      <c r="AH26" s="399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22"/>
      <c r="AV26" s="271"/>
      <c r="AW26" s="271"/>
    </row>
    <row r="27" spans="1:49" x14ac:dyDescent="0.25">
      <c r="H27" s="130"/>
      <c r="Q27" s="271"/>
      <c r="R27"/>
      <c r="S27"/>
      <c r="T27"/>
      <c r="Z27" s="585"/>
      <c r="AA27" s="399"/>
      <c r="AB27" s="399"/>
      <c r="AC27" s="399"/>
      <c r="AD27" s="399"/>
      <c r="AE27" s="399"/>
      <c r="AF27" s="399"/>
      <c r="AG27" s="399"/>
      <c r="AH27" s="399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22"/>
      <c r="AV27" s="271"/>
      <c r="AW27" s="271"/>
    </row>
    <row r="28" spans="1:49" x14ac:dyDescent="0.25">
      <c r="Q28" s="272"/>
      <c r="R28"/>
      <c r="S28"/>
      <c r="T28"/>
      <c r="Z28" s="585"/>
      <c r="AA28" s="399"/>
      <c r="AB28" s="399"/>
      <c r="AC28" s="399"/>
      <c r="AD28" s="399"/>
      <c r="AE28" s="399"/>
      <c r="AF28" s="399"/>
      <c r="AG28" s="399"/>
      <c r="AH28" s="399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22"/>
      <c r="AV28" s="271"/>
      <c r="AW28" s="271"/>
    </row>
    <row r="29" spans="1:49" x14ac:dyDescent="0.25">
      <c r="Q29" s="272"/>
      <c r="R29"/>
      <c r="S29"/>
      <c r="T29"/>
      <c r="Z29" s="585"/>
      <c r="AA29" s="124"/>
      <c r="AB29" s="399"/>
      <c r="AC29" s="399"/>
      <c r="AD29" s="399"/>
      <c r="AE29" s="399"/>
      <c r="AF29" s="399"/>
      <c r="AG29" s="399"/>
      <c r="AH29" s="399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22"/>
      <c r="AV29" s="271"/>
      <c r="AW29" s="271"/>
    </row>
    <row r="30" spans="1:49" x14ac:dyDescent="0.25">
      <c r="Q30" s="272"/>
      <c r="R30"/>
      <c r="S30"/>
      <c r="T30"/>
    </row>
    <row r="31" spans="1:49" x14ac:dyDescent="0.25">
      <c r="Q31" s="272"/>
      <c r="R31"/>
      <c r="S31"/>
      <c r="T31"/>
    </row>
    <row r="32" spans="1:49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ref="Q28:Q38">
    <sortCondition ref="Q27:Q38"/>
  </sortState>
  <mergeCells count="5">
    <mergeCell ref="A6:A7"/>
    <mergeCell ref="B6:M6"/>
    <mergeCell ref="N6:Y6"/>
    <mergeCell ref="AL6:AU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X73"/>
  <sheetViews>
    <sheetView showGridLines="0" zoomScale="90" zoomScaleNormal="9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8" sqref="AN28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46" width="10.28515625" style="276" customWidth="1"/>
    <col min="47" max="47" width="12.42578125" customWidth="1"/>
    <col min="48" max="48" width="11.85546875" bestFit="1" customWidth="1"/>
  </cols>
  <sheetData>
    <row r="1" spans="1:50" x14ac:dyDescent="0.25">
      <c r="A1" s="22" t="s">
        <v>191</v>
      </c>
    </row>
    <row r="2" spans="1:50" x14ac:dyDescent="0.25">
      <c r="A2" s="22"/>
    </row>
    <row r="3" spans="1:50" x14ac:dyDescent="0.25">
      <c r="A3" s="11" t="s">
        <v>39</v>
      </c>
    </row>
    <row r="4" spans="1:50" ht="13.5" customHeight="1" x14ac:dyDescent="0.25">
      <c r="A4" s="36" t="s">
        <v>231</v>
      </c>
    </row>
    <row r="5" spans="1:50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50" x14ac:dyDescent="0.25">
      <c r="A6" s="698" t="s">
        <v>193</v>
      </c>
      <c r="B6" s="700">
        <v>2019</v>
      </c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  <c r="N6" s="700">
        <v>2020</v>
      </c>
      <c r="O6" s="701"/>
      <c r="P6" s="701"/>
      <c r="Q6" s="701"/>
      <c r="R6" s="701"/>
      <c r="S6" s="701"/>
      <c r="T6" s="701"/>
      <c r="U6" s="701"/>
      <c r="V6" s="701"/>
      <c r="W6" s="701"/>
      <c r="X6" s="701"/>
      <c r="Y6" s="701"/>
      <c r="Z6" s="693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50" ht="25.5" x14ac:dyDescent="0.25">
      <c r="A7" s="699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395" t="s">
        <v>2</v>
      </c>
      <c r="P7" s="395" t="s">
        <v>3</v>
      </c>
      <c r="Q7" s="395" t="s">
        <v>4</v>
      </c>
      <c r="R7" s="395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59" t="s">
        <v>8</v>
      </c>
      <c r="AT7" s="663" t="s">
        <v>260</v>
      </c>
      <c r="AU7" s="614" t="s">
        <v>269</v>
      </c>
    </row>
    <row r="8" spans="1:50" x14ac:dyDescent="0.25">
      <c r="A8" s="27" t="s">
        <v>13</v>
      </c>
      <c r="B8" s="432">
        <f t="shared" ref="B8:AT8" si="0">SUM(B9:B25)</f>
        <v>90585</v>
      </c>
      <c r="C8" s="432">
        <f t="shared" si="0"/>
        <v>117840.99999999999</v>
      </c>
      <c r="D8" s="432">
        <f t="shared" si="0"/>
        <v>95912.000000000015</v>
      </c>
      <c r="E8" s="432">
        <f t="shared" si="0"/>
        <v>50734</v>
      </c>
      <c r="F8" s="432">
        <f t="shared" si="0"/>
        <v>48816</v>
      </c>
      <c r="G8" s="432">
        <f t="shared" si="0"/>
        <v>72590.999999999971</v>
      </c>
      <c r="H8" s="432">
        <f t="shared" si="0"/>
        <v>74685.999999999985</v>
      </c>
      <c r="I8" s="432">
        <f t="shared" si="0"/>
        <v>61420.999999999993</v>
      </c>
      <c r="J8" s="432">
        <f t="shared" si="0"/>
        <v>46860</v>
      </c>
      <c r="K8" s="432">
        <f t="shared" si="0"/>
        <v>53517.000000000007</v>
      </c>
      <c r="L8" s="432">
        <f t="shared" si="0"/>
        <v>36760</v>
      </c>
      <c r="M8" s="432">
        <f t="shared" si="0"/>
        <v>31413.999999999996</v>
      </c>
      <c r="N8" s="432">
        <f t="shared" si="0"/>
        <v>58244.747129241448</v>
      </c>
      <c r="O8" s="432">
        <f t="shared" si="0"/>
        <v>81782.809390977185</v>
      </c>
      <c r="P8" s="432">
        <f t="shared" si="0"/>
        <v>24510.784335884964</v>
      </c>
      <c r="Q8" s="432">
        <f t="shared" si="0"/>
        <v>10312.934749667709</v>
      </c>
      <c r="R8" s="432">
        <f t="shared" si="0"/>
        <v>12654.07763009558</v>
      </c>
      <c r="S8" s="432">
        <f t="shared" si="0"/>
        <v>47758.328230647377</v>
      </c>
      <c r="T8" s="432">
        <f t="shared" si="0"/>
        <v>96557.852160145063</v>
      </c>
      <c r="U8" s="432">
        <f t="shared" si="0"/>
        <v>81172.322639388003</v>
      </c>
      <c r="V8" s="432">
        <f t="shared" si="0"/>
        <v>116549.47576991701</v>
      </c>
      <c r="W8" s="432">
        <f t="shared" si="0"/>
        <v>101772.96314505379</v>
      </c>
      <c r="X8" s="432">
        <f t="shared" si="0"/>
        <v>54489.073606766695</v>
      </c>
      <c r="Y8" s="433">
        <f t="shared" si="0"/>
        <v>63535.447676193013</v>
      </c>
      <c r="Z8" s="425">
        <f t="shared" si="0"/>
        <v>61646.76</v>
      </c>
      <c r="AA8" s="403">
        <f t="shared" si="0"/>
        <v>127218.70000000001</v>
      </c>
      <c r="AB8" s="403">
        <f t="shared" si="0"/>
        <v>83055.5</v>
      </c>
      <c r="AC8" s="403">
        <f t="shared" si="0"/>
        <v>54433.350000000006</v>
      </c>
      <c r="AD8" s="403">
        <f t="shared" si="0"/>
        <v>70794.489999999991</v>
      </c>
      <c r="AE8" s="403">
        <f t="shared" si="0"/>
        <v>77804.19</v>
      </c>
      <c r="AF8" s="403">
        <f t="shared" si="0"/>
        <v>61622.219999999994</v>
      </c>
      <c r="AG8" s="403">
        <f t="shared" si="0"/>
        <v>57767.170000000006</v>
      </c>
      <c r="AH8" s="403">
        <f t="shared" si="0"/>
        <v>30255.030000000002</v>
      </c>
      <c r="AI8" s="403">
        <f t="shared" si="0"/>
        <v>32717.680000000004</v>
      </c>
      <c r="AJ8" s="403">
        <f t="shared" si="0"/>
        <v>36381.78</v>
      </c>
      <c r="AK8" s="403">
        <f t="shared" si="0"/>
        <v>47643.38</v>
      </c>
      <c r="AL8" s="425">
        <f t="shared" si="0"/>
        <v>111649.54</v>
      </c>
      <c r="AM8" s="403">
        <f t="shared" si="0"/>
        <v>47312.37000000001</v>
      </c>
      <c r="AN8" s="403">
        <f t="shared" si="0"/>
        <v>41143.600000000006</v>
      </c>
      <c r="AO8" s="403">
        <f t="shared" si="0"/>
        <v>51808.130000000005</v>
      </c>
      <c r="AP8" s="403">
        <f t="shared" si="0"/>
        <v>39755.020000000004</v>
      </c>
      <c r="AQ8" s="403">
        <f t="shared" si="0"/>
        <v>52564.56</v>
      </c>
      <c r="AR8" s="403">
        <f t="shared" si="0"/>
        <v>37549.39</v>
      </c>
      <c r="AS8" s="403">
        <f t="shared" si="0"/>
        <v>35472.370000000003</v>
      </c>
      <c r="AT8" s="403">
        <f t="shared" si="0"/>
        <v>44578.499999999993</v>
      </c>
      <c r="AU8" s="340">
        <f t="shared" ref="AU8:AU25" si="1">+IFERROR(AT8/AH8-1,"-")</f>
        <v>0.47342441901396204</v>
      </c>
    </row>
    <row r="9" spans="1:50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26">
        <v>3893.89</v>
      </c>
      <c r="AA9" s="427">
        <v>3826.98</v>
      </c>
      <c r="AB9" s="427">
        <v>3241.44</v>
      </c>
      <c r="AC9" s="427">
        <v>963.19</v>
      </c>
      <c r="AD9" s="427">
        <v>1701.52</v>
      </c>
      <c r="AE9" s="427">
        <v>475.48</v>
      </c>
      <c r="AF9" s="427">
        <v>635</v>
      </c>
      <c r="AG9" s="427">
        <v>1331.52</v>
      </c>
      <c r="AH9" s="427">
        <v>739.09</v>
      </c>
      <c r="AI9" s="427">
        <v>326.98</v>
      </c>
      <c r="AJ9" s="427">
        <v>1718.52</v>
      </c>
      <c r="AK9" s="427">
        <v>1862.75</v>
      </c>
      <c r="AL9" s="426">
        <v>1268.82</v>
      </c>
      <c r="AM9" s="427">
        <v>896.33</v>
      </c>
      <c r="AN9" s="427">
        <v>2727.17</v>
      </c>
      <c r="AO9" s="427">
        <v>541.48</v>
      </c>
      <c r="AP9" s="427">
        <v>62.39</v>
      </c>
      <c r="AQ9" s="427">
        <v>153.16</v>
      </c>
      <c r="AR9" s="427">
        <v>237.21</v>
      </c>
      <c r="AS9" s="427">
        <v>1215.92</v>
      </c>
      <c r="AT9" s="427">
        <v>378.75</v>
      </c>
      <c r="AU9" s="357">
        <f t="shared" si="1"/>
        <v>-0.48754549513591039</v>
      </c>
      <c r="AV9" s="271"/>
      <c r="AW9" s="271"/>
      <c r="AX9" s="645"/>
    </row>
    <row r="10" spans="1:50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26">
        <v>241.02</v>
      </c>
      <c r="AA10" s="427">
        <v>104</v>
      </c>
      <c r="AB10" s="427">
        <v>152.43</v>
      </c>
      <c r="AC10" s="427">
        <v>48.07</v>
      </c>
      <c r="AD10" s="427">
        <v>112.08</v>
      </c>
      <c r="AE10" s="427">
        <v>64.069999999999993</v>
      </c>
      <c r="AF10" s="427">
        <v>201.14</v>
      </c>
      <c r="AG10" s="427">
        <v>273.42</v>
      </c>
      <c r="AH10" s="427">
        <v>253.95</v>
      </c>
      <c r="AI10" s="427">
        <v>258.5</v>
      </c>
      <c r="AJ10" s="427">
        <v>250.28</v>
      </c>
      <c r="AK10" s="427">
        <v>249.23</v>
      </c>
      <c r="AL10" s="426">
        <v>108</v>
      </c>
      <c r="AM10" s="427">
        <v>338.43</v>
      </c>
      <c r="AN10" s="427">
        <v>189.45</v>
      </c>
      <c r="AO10" s="427">
        <v>234.05</v>
      </c>
      <c r="AP10" s="427">
        <v>219.33</v>
      </c>
      <c r="AQ10" s="427">
        <v>315.60000000000002</v>
      </c>
      <c r="AR10" s="427">
        <v>280.27999999999997</v>
      </c>
      <c r="AS10" s="427">
        <v>308.05</v>
      </c>
      <c r="AT10" s="427">
        <v>268.36</v>
      </c>
      <c r="AU10" s="412">
        <f t="shared" si="1"/>
        <v>5.6743453435715852E-2</v>
      </c>
      <c r="AV10" s="271"/>
      <c r="AW10" s="271"/>
      <c r="AX10" s="645"/>
    </row>
    <row r="11" spans="1:50" s="154" customFormat="1" x14ac:dyDescent="0.25">
      <c r="A11" s="253" t="s">
        <v>29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26">
        <v>509.89</v>
      </c>
      <c r="AA11" s="427">
        <v>304.86</v>
      </c>
      <c r="AB11" s="427">
        <v>722.79</v>
      </c>
      <c r="AC11" s="427">
        <v>422.1</v>
      </c>
      <c r="AD11" s="427">
        <v>318.70999999999998</v>
      </c>
      <c r="AE11" s="427">
        <v>154.88999999999999</v>
      </c>
      <c r="AF11" s="427">
        <v>66.489999999999995</v>
      </c>
      <c r="AG11" s="427">
        <v>23.17</v>
      </c>
      <c r="AH11" s="427">
        <v>235.77</v>
      </c>
      <c r="AI11" s="427">
        <v>106.17</v>
      </c>
      <c r="AJ11" s="427">
        <v>464.26</v>
      </c>
      <c r="AK11" s="427">
        <v>211.21</v>
      </c>
      <c r="AL11" s="426">
        <v>11.53</v>
      </c>
      <c r="AM11" s="427">
        <v>280.20999999999998</v>
      </c>
      <c r="AN11" s="427">
        <v>188.59</v>
      </c>
      <c r="AO11" s="427">
        <v>182.84</v>
      </c>
      <c r="AP11" s="427">
        <v>209.9</v>
      </c>
      <c r="AQ11" s="427">
        <v>120.76</v>
      </c>
      <c r="AR11" s="427">
        <v>0</v>
      </c>
      <c r="AS11" s="427">
        <v>598.58000000000004</v>
      </c>
      <c r="AT11" s="427">
        <v>137.68</v>
      </c>
      <c r="AU11" s="412">
        <f t="shared" si="1"/>
        <v>-0.41604105696229376</v>
      </c>
      <c r="AV11" s="271"/>
      <c r="AW11" s="271"/>
      <c r="AX11" s="645"/>
    </row>
    <row r="12" spans="1:50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26">
        <v>530.80999999999995</v>
      </c>
      <c r="AA12" s="427">
        <v>1053.43</v>
      </c>
      <c r="AB12" s="427">
        <v>1874.99</v>
      </c>
      <c r="AC12" s="427">
        <v>834.79</v>
      </c>
      <c r="AD12" s="427">
        <v>973.04</v>
      </c>
      <c r="AE12" s="427">
        <v>456.79</v>
      </c>
      <c r="AF12" s="427">
        <v>2.71</v>
      </c>
      <c r="AG12" s="427">
        <v>0</v>
      </c>
      <c r="AH12" s="427">
        <v>536.61</v>
      </c>
      <c r="AI12" s="427">
        <v>401.88</v>
      </c>
      <c r="AJ12" s="427">
        <v>836.86</v>
      </c>
      <c r="AK12" s="427">
        <v>663.49</v>
      </c>
      <c r="AL12" s="426">
        <v>520.05999999999995</v>
      </c>
      <c r="AM12" s="427">
        <v>187.02</v>
      </c>
      <c r="AN12" s="427">
        <v>107.49</v>
      </c>
      <c r="AO12" s="427">
        <v>648.58000000000004</v>
      </c>
      <c r="AP12" s="427">
        <v>468.78</v>
      </c>
      <c r="AQ12" s="427">
        <v>830.45</v>
      </c>
      <c r="AR12" s="427">
        <v>264.76</v>
      </c>
      <c r="AS12" s="427">
        <v>763.29</v>
      </c>
      <c r="AT12" s="427">
        <v>209.97</v>
      </c>
      <c r="AU12" s="412">
        <f t="shared" si="1"/>
        <v>-0.60871023648459777</v>
      </c>
      <c r="AV12" s="271"/>
      <c r="AW12" s="271"/>
      <c r="AX12" s="645"/>
    </row>
    <row r="13" spans="1:50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26">
        <v>665.26</v>
      </c>
      <c r="AA13" s="427">
        <v>1439.23</v>
      </c>
      <c r="AB13" s="427">
        <v>543.01</v>
      </c>
      <c r="AC13" s="427">
        <v>81.25</v>
      </c>
      <c r="AD13" s="427">
        <v>24.45</v>
      </c>
      <c r="AE13" s="427">
        <v>0.59</v>
      </c>
      <c r="AF13" s="427">
        <v>0</v>
      </c>
      <c r="AG13" s="427">
        <v>0</v>
      </c>
      <c r="AH13" s="427">
        <v>0</v>
      </c>
      <c r="AI13" s="427">
        <v>163.71</v>
      </c>
      <c r="AJ13" s="427">
        <v>308.23</v>
      </c>
      <c r="AK13" s="427">
        <v>72.27</v>
      </c>
      <c r="AL13" s="426">
        <v>787.36</v>
      </c>
      <c r="AM13" s="427">
        <v>2087.6799999999998</v>
      </c>
      <c r="AN13" s="427">
        <v>164</v>
      </c>
      <c r="AO13" s="427">
        <v>955.18</v>
      </c>
      <c r="AP13" s="427">
        <v>170.07</v>
      </c>
      <c r="AQ13" s="427">
        <v>122.68</v>
      </c>
      <c r="AR13" s="427">
        <v>115.64</v>
      </c>
      <c r="AS13" s="427">
        <v>0</v>
      </c>
      <c r="AT13" s="427">
        <v>0</v>
      </c>
      <c r="AU13" s="412" t="str">
        <f t="shared" si="1"/>
        <v>-</v>
      </c>
      <c r="AV13" s="271"/>
      <c r="AW13" s="271"/>
      <c r="AX13" s="645"/>
    </row>
    <row r="14" spans="1:50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27">
        <v>13164.77</v>
      </c>
      <c r="AB14" s="427">
        <v>11059.32</v>
      </c>
      <c r="AC14" s="427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26">
        <v>6930.7</v>
      </c>
      <c r="AM14" s="26">
        <v>1589.41</v>
      </c>
      <c r="AN14" s="26">
        <v>2050.04</v>
      </c>
      <c r="AO14" s="26">
        <v>1371.87</v>
      </c>
      <c r="AP14" s="427">
        <v>2183.92</v>
      </c>
      <c r="AQ14" s="427">
        <v>592.6</v>
      </c>
      <c r="AR14" s="427">
        <v>0</v>
      </c>
      <c r="AS14" s="427">
        <v>0</v>
      </c>
      <c r="AT14" s="427">
        <v>0</v>
      </c>
      <c r="AU14" s="412">
        <f t="shared" si="1"/>
        <v>-1</v>
      </c>
      <c r="AV14" s="271"/>
      <c r="AW14" s="271"/>
      <c r="AX14" s="645"/>
    </row>
    <row r="15" spans="1:50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27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26">
        <v>0</v>
      </c>
      <c r="AM15" s="26">
        <v>1.82</v>
      </c>
      <c r="AN15" s="26">
        <v>0</v>
      </c>
      <c r="AO15" s="26">
        <v>0</v>
      </c>
      <c r="AP15" s="427">
        <v>0</v>
      </c>
      <c r="AQ15" s="427">
        <v>0</v>
      </c>
      <c r="AR15" s="427">
        <v>0</v>
      </c>
      <c r="AS15" s="427">
        <v>0</v>
      </c>
      <c r="AT15" s="427">
        <v>0</v>
      </c>
      <c r="AU15" s="412" t="str">
        <f t="shared" si="1"/>
        <v>-</v>
      </c>
      <c r="AV15" s="271"/>
      <c r="AW15" s="271"/>
      <c r="AX15" s="645"/>
    </row>
    <row r="16" spans="1:50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26">
        <v>4034.95</v>
      </c>
      <c r="AA16" s="427">
        <v>4171.43</v>
      </c>
      <c r="AB16" s="427">
        <v>3970.64</v>
      </c>
      <c r="AC16" s="427">
        <v>3154.65</v>
      </c>
      <c r="AD16" s="427">
        <v>2187.02</v>
      </c>
      <c r="AE16" s="427">
        <v>2136.71</v>
      </c>
      <c r="AF16" s="427">
        <v>999.48</v>
      </c>
      <c r="AG16" s="427">
        <v>1555.17</v>
      </c>
      <c r="AH16" s="427">
        <v>2489.86</v>
      </c>
      <c r="AI16" s="427">
        <v>2652.23</v>
      </c>
      <c r="AJ16" s="427">
        <v>3032.3</v>
      </c>
      <c r="AK16" s="427">
        <v>1906.71</v>
      </c>
      <c r="AL16" s="426">
        <v>1434.17</v>
      </c>
      <c r="AM16" s="427">
        <v>1776.89</v>
      </c>
      <c r="AN16" s="427">
        <v>1068.2</v>
      </c>
      <c r="AO16" s="427">
        <v>1394.88</v>
      </c>
      <c r="AP16" s="427">
        <v>1502.09</v>
      </c>
      <c r="AQ16" s="427">
        <v>1103.6400000000001</v>
      </c>
      <c r="AR16" s="427">
        <v>964.08</v>
      </c>
      <c r="AS16" s="427">
        <v>481.69</v>
      </c>
      <c r="AT16" s="427">
        <v>1982.21</v>
      </c>
      <c r="AU16" s="412">
        <f t="shared" si="1"/>
        <v>-0.20388696553219865</v>
      </c>
      <c r="AV16" s="271"/>
      <c r="AW16" s="271"/>
      <c r="AX16" s="645"/>
    </row>
    <row r="17" spans="1:50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26">
        <v>2549.62</v>
      </c>
      <c r="AA17" s="427">
        <v>48795.13</v>
      </c>
      <c r="AB17" s="427">
        <v>514.73</v>
      </c>
      <c r="AC17" s="427">
        <v>25.48</v>
      </c>
      <c r="AD17" s="428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26">
        <v>50211.68</v>
      </c>
      <c r="AM17" s="26">
        <v>3418.34</v>
      </c>
      <c r="AN17" s="26">
        <v>3791.57</v>
      </c>
      <c r="AO17" s="26">
        <v>319.89</v>
      </c>
      <c r="AP17" s="427">
        <v>711.91</v>
      </c>
      <c r="AQ17" s="427">
        <v>2241.1999999999998</v>
      </c>
      <c r="AR17" s="427">
        <v>0</v>
      </c>
      <c r="AS17" s="427">
        <v>0</v>
      </c>
      <c r="AT17" s="427">
        <v>0</v>
      </c>
      <c r="AU17" s="412">
        <f t="shared" si="1"/>
        <v>-1</v>
      </c>
      <c r="AV17" s="271"/>
      <c r="AW17" s="271"/>
      <c r="AX17" s="645"/>
    </row>
    <row r="18" spans="1:50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26">
        <v>3008.46</v>
      </c>
      <c r="AA18" s="427">
        <v>3350.97</v>
      </c>
      <c r="AB18" s="427">
        <v>2830.55</v>
      </c>
      <c r="AC18" s="427">
        <v>3182.73</v>
      </c>
      <c r="AD18" s="427">
        <v>2613.71</v>
      </c>
      <c r="AE18" s="427">
        <v>2185.9499999999998</v>
      </c>
      <c r="AF18" s="427">
        <v>2713.66</v>
      </c>
      <c r="AG18" s="427">
        <v>2541.52</v>
      </c>
      <c r="AH18" s="427">
        <v>2134.9899999999998</v>
      </c>
      <c r="AI18" s="427">
        <v>2950.07</v>
      </c>
      <c r="AJ18" s="427">
        <v>3479.89</v>
      </c>
      <c r="AK18" s="427">
        <v>3599.86</v>
      </c>
      <c r="AL18" s="426">
        <v>4374.59</v>
      </c>
      <c r="AM18" s="427">
        <v>4714.8599999999997</v>
      </c>
      <c r="AN18" s="427">
        <v>4300.1099999999997</v>
      </c>
      <c r="AO18" s="427">
        <v>3910.5</v>
      </c>
      <c r="AP18" s="427">
        <v>4268.92</v>
      </c>
      <c r="AQ18" s="427">
        <v>4779.1099999999997</v>
      </c>
      <c r="AR18" s="427">
        <v>2902.25</v>
      </c>
      <c r="AS18" s="427">
        <v>1884.06</v>
      </c>
      <c r="AT18" s="427">
        <v>2419.7800000000002</v>
      </c>
      <c r="AU18" s="412">
        <f t="shared" si="1"/>
        <v>0.13339172548817579</v>
      </c>
      <c r="AV18" s="271"/>
      <c r="AW18" s="271"/>
      <c r="AX18" s="645"/>
    </row>
    <row r="19" spans="1:50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26">
        <v>2775.16</v>
      </c>
      <c r="AA19" s="427">
        <v>2744.96</v>
      </c>
      <c r="AB19" s="427">
        <v>3328.1</v>
      </c>
      <c r="AC19" s="427">
        <v>3286.52</v>
      </c>
      <c r="AD19" s="427">
        <v>2839.27</v>
      </c>
      <c r="AE19" s="427">
        <v>3685.35</v>
      </c>
      <c r="AF19" s="427">
        <v>2400.33</v>
      </c>
      <c r="AG19" s="427">
        <v>3399.26</v>
      </c>
      <c r="AH19" s="427">
        <v>138.21</v>
      </c>
      <c r="AI19" s="427">
        <v>708.53</v>
      </c>
      <c r="AJ19" s="427">
        <v>3263.05</v>
      </c>
      <c r="AK19" s="427">
        <v>3742.17</v>
      </c>
      <c r="AL19" s="426">
        <v>3459.14</v>
      </c>
      <c r="AM19" s="427">
        <v>3253.15</v>
      </c>
      <c r="AN19" s="427">
        <v>3507.78</v>
      </c>
      <c r="AO19" s="427">
        <v>3647.64</v>
      </c>
      <c r="AP19" s="427">
        <v>2440.59</v>
      </c>
      <c r="AQ19" s="427">
        <v>1513.15</v>
      </c>
      <c r="AR19" s="427">
        <v>1967.04</v>
      </c>
      <c r="AS19" s="427">
        <v>2439.2600000000002</v>
      </c>
      <c r="AT19" s="427">
        <v>2328.81</v>
      </c>
      <c r="AU19" s="412">
        <f t="shared" si="1"/>
        <v>15.849793792055568</v>
      </c>
      <c r="AV19" s="271"/>
      <c r="AW19" s="271"/>
      <c r="AX19" s="645"/>
    </row>
    <row r="20" spans="1:50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27">
        <v>109.78</v>
      </c>
      <c r="AB20" s="427">
        <v>80.790000000000006</v>
      </c>
      <c r="AC20" s="427">
        <v>89.18</v>
      </c>
      <c r="AD20" s="427">
        <v>80.13</v>
      </c>
      <c r="AE20" s="427">
        <v>114.03</v>
      </c>
      <c r="AF20" s="427">
        <v>368.29</v>
      </c>
      <c r="AG20" s="427">
        <v>229.43</v>
      </c>
      <c r="AH20" s="427">
        <v>388.34</v>
      </c>
      <c r="AI20" s="427">
        <v>117.08</v>
      </c>
      <c r="AJ20" s="427">
        <v>84.64</v>
      </c>
      <c r="AK20" s="427">
        <v>0</v>
      </c>
      <c r="AL20" s="426">
        <v>7.86</v>
      </c>
      <c r="AM20" s="427">
        <v>0</v>
      </c>
      <c r="AN20" s="427">
        <v>0</v>
      </c>
      <c r="AO20" s="427">
        <v>0</v>
      </c>
      <c r="AP20" s="427">
        <v>10.51</v>
      </c>
      <c r="AQ20" s="427">
        <v>46.85</v>
      </c>
      <c r="AR20" s="427">
        <v>48.49</v>
      </c>
      <c r="AS20" s="427">
        <v>59.03</v>
      </c>
      <c r="AT20" s="427">
        <v>39.729999999999997</v>
      </c>
      <c r="AU20" s="412">
        <f t="shared" si="1"/>
        <v>-0.89769274347221506</v>
      </c>
      <c r="AV20" s="271"/>
      <c r="AW20" s="271"/>
      <c r="AX20" s="645"/>
    </row>
    <row r="21" spans="1:50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26">
        <v>10791.11</v>
      </c>
      <c r="AA21" s="427">
        <v>8158.27</v>
      </c>
      <c r="AB21" s="427">
        <v>2584.4499999999998</v>
      </c>
      <c r="AC21" s="427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26">
        <v>14829.33</v>
      </c>
      <c r="AM21" s="26">
        <v>11184.82</v>
      </c>
      <c r="AN21" s="26">
        <v>2382.4</v>
      </c>
      <c r="AO21" s="26">
        <v>95.46</v>
      </c>
      <c r="AP21" s="427">
        <v>0</v>
      </c>
      <c r="AQ21" s="427">
        <v>0</v>
      </c>
      <c r="AR21" s="427">
        <v>0</v>
      </c>
      <c r="AS21" s="427">
        <v>0</v>
      </c>
      <c r="AT21" s="427">
        <v>0</v>
      </c>
      <c r="AU21" s="412" t="str">
        <f t="shared" si="1"/>
        <v>-</v>
      </c>
      <c r="AV21" s="271"/>
      <c r="AW21" s="271"/>
      <c r="AX21" s="645"/>
    </row>
    <row r="22" spans="1:50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26">
        <v>111.29</v>
      </c>
      <c r="AA22" s="427">
        <v>45.06</v>
      </c>
      <c r="AB22" s="427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26">
        <v>110.81</v>
      </c>
      <c r="AM22" s="26">
        <v>49.6</v>
      </c>
      <c r="AN22" s="26">
        <v>27.52</v>
      </c>
      <c r="AO22" s="26">
        <v>0</v>
      </c>
      <c r="AP22" s="427">
        <v>0</v>
      </c>
      <c r="AQ22" s="427">
        <v>0</v>
      </c>
      <c r="AR22" s="427">
        <v>61.5</v>
      </c>
      <c r="AS22" s="427">
        <v>26.16</v>
      </c>
      <c r="AT22" s="427">
        <v>54.41</v>
      </c>
      <c r="AU22" s="412">
        <f t="shared" si="1"/>
        <v>0.13804643380046011</v>
      </c>
      <c r="AV22" s="271"/>
      <c r="AW22" s="271"/>
      <c r="AX22" s="645"/>
    </row>
    <row r="23" spans="1:50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26">
        <v>30233.37</v>
      </c>
      <c r="AA23" s="427">
        <v>38626.959999999999</v>
      </c>
      <c r="AB23" s="427">
        <v>51282.879999999997</v>
      </c>
      <c r="AC23" s="427">
        <v>42094.83</v>
      </c>
      <c r="AD23" s="427">
        <v>59617.2</v>
      </c>
      <c r="AE23" s="427">
        <v>68204.14</v>
      </c>
      <c r="AF23" s="427">
        <v>53707.88</v>
      </c>
      <c r="AG23" s="427">
        <v>47425.08</v>
      </c>
      <c r="AH23" s="427">
        <v>22350.49</v>
      </c>
      <c r="AI23" s="427">
        <v>21518.14</v>
      </c>
      <c r="AJ23" s="427">
        <v>16515.61</v>
      </c>
      <c r="AK23" s="427">
        <v>20253.28</v>
      </c>
      <c r="AL23" s="426">
        <v>27071.67</v>
      </c>
      <c r="AM23" s="427">
        <v>17070.07</v>
      </c>
      <c r="AN23" s="427">
        <v>20455.060000000001</v>
      </c>
      <c r="AO23" s="427">
        <v>38417.15</v>
      </c>
      <c r="AP23" s="427">
        <v>26946.14</v>
      </c>
      <c r="AQ23" s="427">
        <v>39787.17</v>
      </c>
      <c r="AR23" s="427">
        <v>30012.21</v>
      </c>
      <c r="AS23" s="427">
        <v>26669.19</v>
      </c>
      <c r="AT23" s="427">
        <v>36323.269999999997</v>
      </c>
      <c r="AU23" s="412">
        <f t="shared" si="1"/>
        <v>0.62516660708557148</v>
      </c>
      <c r="AV23" s="271"/>
      <c r="AW23" s="271"/>
      <c r="AX23" s="645"/>
    </row>
    <row r="24" spans="1:50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29">
        <v>48.12</v>
      </c>
      <c r="AB24" s="429">
        <v>39.909999999999997</v>
      </c>
      <c r="AC24" s="429">
        <v>62.6</v>
      </c>
      <c r="AD24" s="429">
        <v>152.03</v>
      </c>
      <c r="AE24" s="427">
        <v>107.86</v>
      </c>
      <c r="AF24" s="427">
        <v>70.28</v>
      </c>
      <c r="AG24" s="427">
        <v>115.29</v>
      </c>
      <c r="AH24" s="427">
        <v>59.68</v>
      </c>
      <c r="AI24" s="427">
        <v>53.79</v>
      </c>
      <c r="AJ24" s="427">
        <v>9.93</v>
      </c>
      <c r="AK24" s="427">
        <v>0.27</v>
      </c>
      <c r="AL24" s="426">
        <v>1.0900000000000001</v>
      </c>
      <c r="AM24" s="427">
        <v>84.62</v>
      </c>
      <c r="AN24" s="427">
        <v>0</v>
      </c>
      <c r="AO24" s="427">
        <v>0</v>
      </c>
      <c r="AP24" s="427">
        <v>148.66</v>
      </c>
      <c r="AQ24" s="427">
        <v>170.16</v>
      </c>
      <c r="AR24" s="427">
        <v>157.68</v>
      </c>
      <c r="AS24" s="427">
        <v>133.97999999999999</v>
      </c>
      <c r="AT24" s="427">
        <v>77.52</v>
      </c>
      <c r="AU24" s="412">
        <f t="shared" si="1"/>
        <v>0.29892761394101863</v>
      </c>
      <c r="AV24" s="271"/>
      <c r="AW24" s="271"/>
      <c r="AX24" s="645"/>
    </row>
    <row r="25" spans="1:50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30">
        <v>746.76</v>
      </c>
      <c r="AA25" s="431">
        <v>1274.75</v>
      </c>
      <c r="AB25" s="431">
        <v>824.53</v>
      </c>
      <c r="AC25" s="431">
        <v>113.62</v>
      </c>
      <c r="AD25" s="431">
        <v>136.61000000000001</v>
      </c>
      <c r="AE25" s="431">
        <v>218.33</v>
      </c>
      <c r="AF25" s="431">
        <v>403.5</v>
      </c>
      <c r="AG25" s="431">
        <v>819.96</v>
      </c>
      <c r="AH25" s="431">
        <v>207.05</v>
      </c>
      <c r="AI25" s="431">
        <v>231.31</v>
      </c>
      <c r="AJ25" s="431">
        <v>271.54000000000002</v>
      </c>
      <c r="AK25" s="431">
        <v>626.17999999999995</v>
      </c>
      <c r="AL25" s="592">
        <v>522.73</v>
      </c>
      <c r="AM25" s="431">
        <v>379.12</v>
      </c>
      <c r="AN25" s="431">
        <v>184.22000000000003</v>
      </c>
      <c r="AO25" s="431">
        <v>88.61</v>
      </c>
      <c r="AP25" s="617">
        <v>411.81</v>
      </c>
      <c r="AQ25" s="617">
        <v>788.03</v>
      </c>
      <c r="AR25" s="617">
        <v>538.25</v>
      </c>
      <c r="AS25" s="617">
        <v>893.16000000000008</v>
      </c>
      <c r="AT25" s="617">
        <v>358.01</v>
      </c>
      <c r="AU25" s="419">
        <f t="shared" si="1"/>
        <v>0.72909925138855325</v>
      </c>
      <c r="AV25" s="271"/>
      <c r="AW25" s="271"/>
      <c r="AX25" s="645"/>
    </row>
    <row r="26" spans="1:50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609"/>
      <c r="AO26" s="609"/>
      <c r="AP26" s="609"/>
      <c r="AQ26" s="609"/>
      <c r="AR26" s="609"/>
      <c r="AS26" s="609"/>
      <c r="AT26" s="609"/>
      <c r="AV26" s="271"/>
      <c r="AW26" s="271"/>
      <c r="AX26" s="645"/>
    </row>
    <row r="27" spans="1:50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609"/>
      <c r="AQ27" s="609"/>
      <c r="AR27" s="656"/>
      <c r="AS27" s="656"/>
      <c r="AT27" s="656"/>
      <c r="AV27" s="271"/>
      <c r="AW27" s="271"/>
      <c r="AX27" s="645"/>
    </row>
    <row r="28" spans="1:50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662"/>
      <c r="AT28" s="662"/>
      <c r="AU28" s="16"/>
      <c r="AV28" s="271"/>
      <c r="AW28" s="271"/>
      <c r="AX28" s="645"/>
    </row>
    <row r="29" spans="1:50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V29" s="154"/>
    </row>
    <row r="30" spans="1:50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V30" s="154"/>
    </row>
    <row r="31" spans="1:50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V31" s="154"/>
    </row>
    <row r="32" spans="1:50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ref="S29:U45">
    <sortCondition descending="1" ref="U29"/>
  </sortState>
  <mergeCells count="5">
    <mergeCell ref="A6:A7"/>
    <mergeCell ref="B6:M6"/>
    <mergeCell ref="N6:Y6"/>
    <mergeCell ref="AL6:AU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C38"/>
  <sheetViews>
    <sheetView showGridLines="0" zoomScale="110" zoomScaleNormal="11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P23" sqref="AP23"/>
    </sheetView>
  </sheetViews>
  <sheetFormatPr baseColWidth="10" defaultColWidth="11.42578125" defaultRowHeight="12.75" x14ac:dyDescent="0.2"/>
  <cols>
    <col min="1" max="1" width="16.140625" style="13" customWidth="1"/>
    <col min="2" max="5" width="8.5703125" style="170" bestFit="1" customWidth="1"/>
    <col min="6" max="6" width="8.140625" style="170" bestFit="1" customWidth="1"/>
    <col min="7" max="9" width="8.5703125" style="170" bestFit="1" customWidth="1"/>
    <col min="10" max="10" width="7.85546875" style="170" bestFit="1" customWidth="1"/>
    <col min="11" max="11" width="8.5703125" style="170" bestFit="1" customWidth="1"/>
    <col min="12" max="12" width="8.140625" style="170" bestFit="1" customWidth="1"/>
    <col min="13" max="13" width="8.5703125" style="170" bestFit="1" customWidth="1"/>
    <col min="14" max="14" width="8.140625" style="170" bestFit="1" customWidth="1"/>
    <col min="15" max="15" width="8.5703125" style="170" bestFit="1" customWidth="1"/>
    <col min="16" max="16" width="8.140625" style="170" bestFit="1" customWidth="1"/>
    <col min="17" max="17" width="7.85546875" style="170" bestFit="1" customWidth="1"/>
    <col min="18" max="18" width="8.140625" style="170" bestFit="1" customWidth="1"/>
    <col min="19" max="19" width="9.140625" style="170" bestFit="1" customWidth="1"/>
    <col min="20" max="20" width="8.710937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46" width="10.5703125" style="170" customWidth="1"/>
    <col min="47" max="47" width="11.28515625" style="13" customWidth="1"/>
    <col min="48" max="48" width="11.85546875" style="13" bestFit="1" customWidth="1"/>
    <col min="49" max="16384" width="11.42578125" style="13"/>
  </cols>
  <sheetData>
    <row r="1" spans="1:55" x14ac:dyDescent="0.2">
      <c r="A1" s="47" t="s">
        <v>191</v>
      </c>
    </row>
    <row r="3" spans="1:55" x14ac:dyDescent="0.2">
      <c r="A3" s="11" t="s">
        <v>46</v>
      </c>
    </row>
    <row r="4" spans="1:55" x14ac:dyDescent="0.2">
      <c r="A4" s="36" t="s">
        <v>232</v>
      </c>
    </row>
    <row r="5" spans="1:55" x14ac:dyDescent="0.2">
      <c r="A5" s="37" t="s">
        <v>201</v>
      </c>
    </row>
    <row r="6" spans="1:55" x14ac:dyDescent="0.2">
      <c r="A6" s="702" t="s">
        <v>193</v>
      </c>
      <c r="B6" s="700">
        <v>2019</v>
      </c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  <c r="N6" s="700">
        <v>2020</v>
      </c>
      <c r="O6" s="701"/>
      <c r="P6" s="701"/>
      <c r="Q6" s="701"/>
      <c r="R6" s="701"/>
      <c r="S6" s="701"/>
      <c r="T6" s="701"/>
      <c r="U6" s="701"/>
      <c r="V6" s="701"/>
      <c r="W6" s="701"/>
      <c r="X6" s="701"/>
      <c r="Y6" s="704"/>
      <c r="Z6" s="705">
        <v>2021</v>
      </c>
      <c r="AA6" s="706"/>
      <c r="AB6" s="706"/>
      <c r="AC6" s="706"/>
      <c r="AD6" s="706"/>
      <c r="AE6" s="706"/>
      <c r="AF6" s="706"/>
      <c r="AG6" s="706"/>
      <c r="AH6" s="706"/>
      <c r="AI6" s="706"/>
      <c r="AJ6" s="706"/>
      <c r="AK6" s="707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55" ht="25.5" x14ac:dyDescent="0.2">
      <c r="A7" s="703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395" t="s">
        <v>2</v>
      </c>
      <c r="P7" s="395" t="s">
        <v>3</v>
      </c>
      <c r="Q7" s="395" t="s">
        <v>4</v>
      </c>
      <c r="R7" s="395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435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59" t="s">
        <v>8</v>
      </c>
      <c r="AT7" s="663" t="s">
        <v>260</v>
      </c>
      <c r="AU7" s="614" t="s">
        <v>268</v>
      </c>
    </row>
    <row r="8" spans="1:55" x14ac:dyDescent="0.2">
      <c r="A8" s="27" t="s">
        <v>13</v>
      </c>
      <c r="B8" s="190">
        <f t="shared" ref="B8:AT8" si="0">SUM(B9:B19)</f>
        <v>9300.5064631354035</v>
      </c>
      <c r="C8" s="434">
        <f t="shared" si="0"/>
        <v>7493.4091773598975</v>
      </c>
      <c r="D8" s="434">
        <f t="shared" si="0"/>
        <v>6735.492657428812</v>
      </c>
      <c r="E8" s="434">
        <f t="shared" si="0"/>
        <v>6245.8990423237501</v>
      </c>
      <c r="F8" s="434">
        <f t="shared" si="0"/>
        <v>7169.5942152942098</v>
      </c>
      <c r="G8" s="434">
        <f t="shared" si="0"/>
        <v>6760.8795670691361</v>
      </c>
      <c r="H8" s="434">
        <f t="shared" si="0"/>
        <v>5286.2962950563997</v>
      </c>
      <c r="I8" s="434">
        <f t="shared" si="0"/>
        <v>4575.1803471616613</v>
      </c>
      <c r="J8" s="434">
        <f t="shared" si="0"/>
        <v>5188.1234528538407</v>
      </c>
      <c r="K8" s="434">
        <f t="shared" si="0"/>
        <v>5924.7195330024797</v>
      </c>
      <c r="L8" s="434">
        <f t="shared" si="0"/>
        <v>6617.0015537942072</v>
      </c>
      <c r="M8" s="434">
        <f t="shared" si="0"/>
        <v>5307.7453969289299</v>
      </c>
      <c r="N8" s="190">
        <f t="shared" si="0"/>
        <v>7290.0783593481474</v>
      </c>
      <c r="O8" s="434">
        <f t="shared" si="0"/>
        <v>7463.9535263603448</v>
      </c>
      <c r="P8" s="434">
        <f t="shared" si="0"/>
        <v>4848.095853023081</v>
      </c>
      <c r="Q8" s="434">
        <f t="shared" si="0"/>
        <v>1173.5140158547456</v>
      </c>
      <c r="R8" s="434">
        <f t="shared" si="0"/>
        <v>1893.5772285953217</v>
      </c>
      <c r="S8" s="432">
        <f t="shared" si="0"/>
        <v>3286.3569822982104</v>
      </c>
      <c r="T8" s="432">
        <f t="shared" si="0"/>
        <v>9818.5226898723377</v>
      </c>
      <c r="U8" s="432">
        <f t="shared" si="0"/>
        <v>9998.8244291852134</v>
      </c>
      <c r="V8" s="432">
        <f t="shared" si="0"/>
        <v>9531.9078155116058</v>
      </c>
      <c r="W8" s="432">
        <f t="shared" si="0"/>
        <v>9623.0391774631426</v>
      </c>
      <c r="X8" s="432">
        <f t="shared" si="0"/>
        <v>9516.1257553508476</v>
      </c>
      <c r="Y8" s="558">
        <f t="shared" si="0"/>
        <v>7072.8736758829236</v>
      </c>
      <c r="Z8" s="559">
        <f t="shared" si="0"/>
        <v>4119.0599999999995</v>
      </c>
      <c r="AA8" s="559">
        <f t="shared" si="0"/>
        <v>4923.68</v>
      </c>
      <c r="AB8" s="559">
        <f t="shared" si="0"/>
        <v>5362.28</v>
      </c>
      <c r="AC8" s="559">
        <f t="shared" si="0"/>
        <v>5040.68</v>
      </c>
      <c r="AD8" s="559">
        <f t="shared" si="0"/>
        <v>4689.4500000000007</v>
      </c>
      <c r="AE8" s="560">
        <f t="shared" si="0"/>
        <v>3754.6699999999996</v>
      </c>
      <c r="AF8" s="560">
        <f t="shared" si="0"/>
        <v>3777.2</v>
      </c>
      <c r="AG8" s="560">
        <f t="shared" si="0"/>
        <v>4527.16</v>
      </c>
      <c r="AH8" s="560">
        <f t="shared" si="0"/>
        <v>4579.7299999999996</v>
      </c>
      <c r="AI8" s="560">
        <f t="shared" si="0"/>
        <v>3523.71</v>
      </c>
      <c r="AJ8" s="560">
        <f t="shared" si="0"/>
        <v>4420.3</v>
      </c>
      <c r="AK8" s="560">
        <f t="shared" si="0"/>
        <v>3748.55</v>
      </c>
      <c r="AL8" s="593">
        <f t="shared" si="0"/>
        <v>3080.9199999999996</v>
      </c>
      <c r="AM8" s="560">
        <f t="shared" si="0"/>
        <v>3752.6800000000003</v>
      </c>
      <c r="AN8" s="560">
        <f t="shared" si="0"/>
        <v>4787.2299999999996</v>
      </c>
      <c r="AO8" s="560">
        <f t="shared" si="0"/>
        <v>4713.82</v>
      </c>
      <c r="AP8" s="560">
        <f t="shared" si="0"/>
        <v>3844.85</v>
      </c>
      <c r="AQ8" s="560">
        <f t="shared" si="0"/>
        <v>3227.44</v>
      </c>
      <c r="AR8" s="560">
        <f t="shared" si="0"/>
        <v>3137.0099999999998</v>
      </c>
      <c r="AS8" s="560">
        <f t="shared" si="0"/>
        <v>2743.03</v>
      </c>
      <c r="AT8" s="560">
        <f t="shared" si="0"/>
        <v>3056.87</v>
      </c>
      <c r="AU8" s="340">
        <f t="shared" ref="AU8:AU19" si="1">+IFERROR(AT8/AH8-1,"-")</f>
        <v>-0.33252178621883821</v>
      </c>
      <c r="AV8" s="170"/>
      <c r="AW8" s="668"/>
      <c r="AX8" s="170"/>
      <c r="AY8" s="170"/>
      <c r="AZ8" s="170"/>
      <c r="BA8" s="170"/>
      <c r="BB8" s="170"/>
      <c r="BC8" s="170"/>
    </row>
    <row r="9" spans="1:55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61">
        <v>1456.9865202947087</v>
      </c>
      <c r="T9" s="561">
        <v>1716.2736000000002</v>
      </c>
      <c r="U9" s="561">
        <v>1678.0108</v>
      </c>
      <c r="V9" s="561">
        <v>1992.7579000000001</v>
      </c>
      <c r="W9" s="561">
        <v>2744.5190000000002</v>
      </c>
      <c r="X9" s="561">
        <v>3594.5779599999996</v>
      </c>
      <c r="Y9" s="562">
        <v>2533.0466999999999</v>
      </c>
      <c r="Z9" s="563">
        <v>1772.13</v>
      </c>
      <c r="AA9" s="563">
        <v>2814.64</v>
      </c>
      <c r="AB9" s="563">
        <v>2405.1999999999998</v>
      </c>
      <c r="AC9" s="563">
        <v>2131.71</v>
      </c>
      <c r="AD9" s="563">
        <v>2333.5700000000002</v>
      </c>
      <c r="AE9" s="563">
        <v>1963.11</v>
      </c>
      <c r="AF9" s="563">
        <v>1734.12</v>
      </c>
      <c r="AG9" s="563">
        <v>1762.38</v>
      </c>
      <c r="AH9" s="563">
        <v>1541.82</v>
      </c>
      <c r="AI9" s="563">
        <v>1967.41</v>
      </c>
      <c r="AJ9" s="563">
        <v>2367.3000000000002</v>
      </c>
      <c r="AK9" s="563">
        <v>1559.71</v>
      </c>
      <c r="AL9" s="594">
        <v>1338.57</v>
      </c>
      <c r="AM9" s="618">
        <v>1749.94</v>
      </c>
      <c r="AN9" s="618">
        <v>2425.19</v>
      </c>
      <c r="AO9" s="618">
        <v>1609.36</v>
      </c>
      <c r="AP9" s="618">
        <v>1743.19</v>
      </c>
      <c r="AQ9" s="618">
        <v>1585.89</v>
      </c>
      <c r="AR9" s="618">
        <v>1259.76</v>
      </c>
      <c r="AS9" s="618">
        <v>0</v>
      </c>
      <c r="AT9" s="618">
        <v>1225.17</v>
      </c>
      <c r="AU9" s="357">
        <f t="shared" si="1"/>
        <v>-0.20537416819083931</v>
      </c>
      <c r="AV9" s="170"/>
      <c r="AW9" s="668"/>
      <c r="AX9" s="170"/>
      <c r="AY9" s="170"/>
      <c r="AZ9" s="170"/>
      <c r="BA9" s="170"/>
      <c r="BB9" s="170"/>
      <c r="BC9" s="170"/>
    </row>
    <row r="10" spans="1:55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61">
        <v>282.76317236716244</v>
      </c>
      <c r="T10" s="561">
        <v>117.80200744913211</v>
      </c>
      <c r="U10" s="561">
        <v>168.47565396175037</v>
      </c>
      <c r="V10" s="561">
        <v>177.16191625505772</v>
      </c>
      <c r="W10" s="561">
        <v>185.16004924539891</v>
      </c>
      <c r="X10" s="561">
        <v>141.06405556177802</v>
      </c>
      <c r="Y10" s="562">
        <v>96.772414345013317</v>
      </c>
      <c r="Z10" s="563">
        <v>10</v>
      </c>
      <c r="AA10" s="563">
        <v>14.5</v>
      </c>
      <c r="AB10" s="563">
        <v>2</v>
      </c>
      <c r="AC10" s="563">
        <v>10</v>
      </c>
      <c r="AD10" s="563">
        <v>8.5</v>
      </c>
      <c r="AE10" s="563">
        <v>5</v>
      </c>
      <c r="AF10" s="563">
        <v>8.98</v>
      </c>
      <c r="AG10" s="563">
        <v>4.7</v>
      </c>
      <c r="AH10" s="563">
        <v>9.5</v>
      </c>
      <c r="AI10" s="563">
        <v>5</v>
      </c>
      <c r="AJ10" s="563">
        <v>9.5</v>
      </c>
      <c r="AK10" s="563">
        <v>11.5</v>
      </c>
      <c r="AL10" s="594">
        <v>9.4499999999999993</v>
      </c>
      <c r="AM10" s="618">
        <v>9</v>
      </c>
      <c r="AN10" s="618">
        <v>10.6</v>
      </c>
      <c r="AO10" s="618">
        <v>8.75</v>
      </c>
      <c r="AP10" s="618">
        <v>10.55</v>
      </c>
      <c r="AQ10" s="618">
        <v>7.65</v>
      </c>
      <c r="AR10" s="618">
        <v>5.5</v>
      </c>
      <c r="AS10" s="618">
        <v>1151.2</v>
      </c>
      <c r="AT10" s="618">
        <v>6</v>
      </c>
      <c r="AU10" s="357">
        <f t="shared" si="1"/>
        <v>-0.36842105263157898</v>
      </c>
      <c r="AV10" s="170"/>
      <c r="AW10" s="668"/>
      <c r="AX10" s="170"/>
      <c r="AY10" s="170"/>
      <c r="AZ10" s="170"/>
      <c r="BA10" s="170"/>
      <c r="BB10" s="170"/>
      <c r="BC10" s="170"/>
    </row>
    <row r="11" spans="1:55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61">
        <v>49.130406600000001</v>
      </c>
      <c r="T11" s="561">
        <v>0</v>
      </c>
      <c r="U11" s="561">
        <v>33.881600399999996</v>
      </c>
      <c r="V11" s="561">
        <v>40.714474799999998</v>
      </c>
      <c r="W11" s="561">
        <v>48.763189819999987</v>
      </c>
      <c r="X11" s="561">
        <v>24.800923559999998</v>
      </c>
      <c r="Y11" s="564">
        <v>31.969338139999998</v>
      </c>
      <c r="Z11" s="565">
        <v>4.5</v>
      </c>
      <c r="AA11" s="566">
        <v>4</v>
      </c>
      <c r="AB11" s="566">
        <v>4</v>
      </c>
      <c r="AC11" s="566">
        <v>3</v>
      </c>
      <c r="AD11" s="566">
        <v>3.5</v>
      </c>
      <c r="AE11" s="563">
        <v>3</v>
      </c>
      <c r="AF11" s="563">
        <v>3.55</v>
      </c>
      <c r="AG11" s="563">
        <v>3</v>
      </c>
      <c r="AH11" s="563">
        <v>2.5</v>
      </c>
      <c r="AI11" s="563">
        <v>2</v>
      </c>
      <c r="AJ11" s="563">
        <v>2</v>
      </c>
      <c r="AK11" s="563">
        <v>2.5</v>
      </c>
      <c r="AL11" s="594">
        <v>3</v>
      </c>
      <c r="AM11" s="618">
        <v>3</v>
      </c>
      <c r="AN11" s="618">
        <v>2.5</v>
      </c>
      <c r="AO11" s="618">
        <v>3</v>
      </c>
      <c r="AP11" s="618">
        <v>2.5</v>
      </c>
      <c r="AQ11" s="618">
        <v>2.85</v>
      </c>
      <c r="AR11" s="618">
        <v>2.8</v>
      </c>
      <c r="AS11" s="618">
        <v>2.5</v>
      </c>
      <c r="AT11" s="618">
        <v>2</v>
      </c>
      <c r="AU11" s="357">
        <f t="shared" si="1"/>
        <v>-0.19999999999999996</v>
      </c>
      <c r="AV11" s="170"/>
      <c r="AW11" s="668"/>
      <c r="AX11" s="170"/>
      <c r="AY11" s="170"/>
      <c r="AZ11" s="170"/>
      <c r="BA11" s="170"/>
      <c r="BB11" s="170"/>
      <c r="BC11" s="170"/>
    </row>
    <row r="12" spans="1:55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61">
        <v>82.463735523859626</v>
      </c>
      <c r="T12" s="561">
        <v>10.864597155268505</v>
      </c>
      <c r="U12" s="561">
        <v>14.204378443984817</v>
      </c>
      <c r="V12" s="561">
        <v>73.303388902750854</v>
      </c>
      <c r="W12" s="561">
        <v>67.911755699657391</v>
      </c>
      <c r="X12" s="561">
        <v>65.733779387900015</v>
      </c>
      <c r="Y12" s="564">
        <v>97.520646373848535</v>
      </c>
      <c r="Z12" s="565">
        <v>5.5</v>
      </c>
      <c r="AA12" s="563">
        <v>9.5500000000000007</v>
      </c>
      <c r="AB12" s="563">
        <v>4.8499999999999996</v>
      </c>
      <c r="AC12" s="565">
        <v>0</v>
      </c>
      <c r="AD12" s="565">
        <v>0</v>
      </c>
      <c r="AE12" s="563">
        <v>7.5</v>
      </c>
      <c r="AF12" s="563">
        <v>5.5</v>
      </c>
      <c r="AG12" s="563">
        <v>1.5</v>
      </c>
      <c r="AH12" s="563">
        <v>4.5</v>
      </c>
      <c r="AI12" s="563">
        <v>0</v>
      </c>
      <c r="AJ12" s="563">
        <v>1.2</v>
      </c>
      <c r="AK12" s="563">
        <v>10</v>
      </c>
      <c r="AL12" s="594">
        <v>15.6</v>
      </c>
      <c r="AM12" s="618">
        <v>10.75</v>
      </c>
      <c r="AN12" s="618">
        <v>11.5</v>
      </c>
      <c r="AO12" s="618">
        <v>9.8000000000000007</v>
      </c>
      <c r="AP12" s="618">
        <v>10.199999999999999</v>
      </c>
      <c r="AQ12" s="618">
        <v>11.5</v>
      </c>
      <c r="AR12" s="618">
        <v>0</v>
      </c>
      <c r="AS12" s="618">
        <v>0</v>
      </c>
      <c r="AT12" s="618">
        <v>0</v>
      </c>
      <c r="AU12" s="357">
        <f t="shared" si="1"/>
        <v>-1</v>
      </c>
      <c r="AV12" s="170"/>
      <c r="AW12" s="668"/>
      <c r="AX12" s="170"/>
      <c r="AY12" s="170"/>
      <c r="AZ12" s="170"/>
      <c r="BA12" s="170"/>
      <c r="BB12" s="170"/>
      <c r="BC12" s="170"/>
    </row>
    <row r="13" spans="1:55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61">
        <v>103.44791291385447</v>
      </c>
      <c r="T13" s="561">
        <v>89.221332677559445</v>
      </c>
      <c r="U13" s="561">
        <v>107.42830992168587</v>
      </c>
      <c r="V13" s="561">
        <v>63.595181277850614</v>
      </c>
      <c r="W13" s="561">
        <v>71.168602737531614</v>
      </c>
      <c r="X13" s="561">
        <v>99.297507090701444</v>
      </c>
      <c r="Y13" s="562">
        <v>54.958728216904547</v>
      </c>
      <c r="Z13" s="563">
        <v>4.3499999999999996</v>
      </c>
      <c r="AA13" s="563">
        <v>7.35</v>
      </c>
      <c r="AB13" s="563">
        <v>6</v>
      </c>
      <c r="AC13" s="563">
        <v>7</v>
      </c>
      <c r="AD13" s="563">
        <v>8</v>
      </c>
      <c r="AE13" s="563">
        <v>4.5</v>
      </c>
      <c r="AF13" s="563">
        <v>5.95</v>
      </c>
      <c r="AG13" s="563">
        <v>6.5</v>
      </c>
      <c r="AH13" s="563">
        <v>3.6</v>
      </c>
      <c r="AI13" s="563">
        <v>3</v>
      </c>
      <c r="AJ13" s="563">
        <v>2.5</v>
      </c>
      <c r="AK13" s="563">
        <v>3</v>
      </c>
      <c r="AL13" s="594">
        <v>4.3499999999999996</v>
      </c>
      <c r="AM13" s="618">
        <v>3.5</v>
      </c>
      <c r="AN13" s="618">
        <v>2.8</v>
      </c>
      <c r="AO13" s="618">
        <v>5.5</v>
      </c>
      <c r="AP13" s="618">
        <v>4.55</v>
      </c>
      <c r="AQ13" s="618">
        <v>4</v>
      </c>
      <c r="AR13" s="618">
        <v>3.5</v>
      </c>
      <c r="AS13" s="618">
        <v>4.2</v>
      </c>
      <c r="AT13" s="618">
        <v>3.5</v>
      </c>
      <c r="AU13" s="357">
        <f t="shared" si="1"/>
        <v>-2.777777777777779E-2</v>
      </c>
      <c r="AV13" s="170"/>
      <c r="AW13" s="668"/>
      <c r="AX13" s="170"/>
      <c r="AY13" s="170"/>
      <c r="AZ13" s="170"/>
      <c r="BA13" s="170"/>
      <c r="BB13" s="170"/>
      <c r="BC13" s="170"/>
    </row>
    <row r="14" spans="1:55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61">
        <v>24.318420750114253</v>
      </c>
      <c r="T14" s="561">
        <v>0</v>
      </c>
      <c r="U14" s="561">
        <v>3.3671659500158198</v>
      </c>
      <c r="V14" s="561">
        <v>1.8706477500087886</v>
      </c>
      <c r="W14" s="561">
        <v>0</v>
      </c>
      <c r="X14" s="561">
        <v>0</v>
      </c>
      <c r="Y14" s="562">
        <v>3.7412955000175772</v>
      </c>
      <c r="Z14" s="563">
        <v>4</v>
      </c>
      <c r="AA14" s="563">
        <v>3.5</v>
      </c>
      <c r="AB14" s="563">
        <v>4</v>
      </c>
      <c r="AC14" s="563">
        <v>3</v>
      </c>
      <c r="AD14" s="563">
        <v>3</v>
      </c>
      <c r="AE14" s="563">
        <v>3.5</v>
      </c>
      <c r="AF14" s="563">
        <v>4</v>
      </c>
      <c r="AG14" s="563">
        <v>5</v>
      </c>
      <c r="AH14" s="563">
        <v>2.5</v>
      </c>
      <c r="AI14" s="563">
        <v>2</v>
      </c>
      <c r="AJ14" s="563">
        <v>3</v>
      </c>
      <c r="AK14" s="563">
        <v>2</v>
      </c>
      <c r="AL14" s="594">
        <v>2.5</v>
      </c>
      <c r="AM14" s="618">
        <v>2</v>
      </c>
      <c r="AN14" s="618">
        <v>1.6</v>
      </c>
      <c r="AO14" s="618">
        <v>2.5</v>
      </c>
      <c r="AP14" s="618">
        <v>2</v>
      </c>
      <c r="AQ14" s="618">
        <v>1.5</v>
      </c>
      <c r="AR14" s="618">
        <v>1</v>
      </c>
      <c r="AS14" s="618">
        <v>1.8</v>
      </c>
      <c r="AT14" s="618">
        <v>1.5</v>
      </c>
      <c r="AU14" s="357">
        <f t="shared" si="1"/>
        <v>-0.4</v>
      </c>
      <c r="AV14" s="170"/>
      <c r="AW14" s="668"/>
      <c r="AX14" s="170"/>
      <c r="AY14" s="170"/>
      <c r="AZ14" s="170"/>
      <c r="BA14" s="170"/>
      <c r="BB14" s="170"/>
      <c r="BC14" s="170"/>
    </row>
    <row r="15" spans="1:55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61">
        <v>0</v>
      </c>
      <c r="T15" s="561">
        <v>0</v>
      </c>
      <c r="U15" s="561">
        <v>0</v>
      </c>
      <c r="V15" s="561">
        <v>0</v>
      </c>
      <c r="W15" s="561">
        <v>5.790755737594063</v>
      </c>
      <c r="X15" s="561">
        <v>7.0126051982264093</v>
      </c>
      <c r="Y15" s="562">
        <v>11.147204794868571</v>
      </c>
      <c r="Z15" s="563">
        <v>20</v>
      </c>
      <c r="AA15" s="563">
        <v>13</v>
      </c>
      <c r="AB15" s="563">
        <v>7.5</v>
      </c>
      <c r="AC15" s="563">
        <v>3.5</v>
      </c>
      <c r="AD15" s="565">
        <v>0</v>
      </c>
      <c r="AE15" s="565">
        <v>0</v>
      </c>
      <c r="AF15" s="565">
        <v>0</v>
      </c>
      <c r="AG15" s="565">
        <v>0</v>
      </c>
      <c r="AH15" s="565">
        <v>0</v>
      </c>
      <c r="AI15" s="565">
        <v>5.5</v>
      </c>
      <c r="AJ15" s="565">
        <v>5</v>
      </c>
      <c r="AK15" s="565">
        <v>7</v>
      </c>
      <c r="AL15" s="424">
        <v>9</v>
      </c>
      <c r="AM15" s="423">
        <v>8</v>
      </c>
      <c r="AN15" s="423">
        <v>4.5</v>
      </c>
      <c r="AO15" s="423">
        <v>1.3</v>
      </c>
      <c r="AP15" s="423">
        <v>0</v>
      </c>
      <c r="AQ15" s="423">
        <v>0</v>
      </c>
      <c r="AR15" s="423">
        <v>0</v>
      </c>
      <c r="AS15" s="423">
        <v>0</v>
      </c>
      <c r="AT15" s="423">
        <v>0</v>
      </c>
      <c r="AU15" s="357" t="str">
        <f t="shared" si="1"/>
        <v>-</v>
      </c>
      <c r="AV15" s="170"/>
      <c r="AW15" s="668"/>
      <c r="AX15" s="170"/>
      <c r="AY15" s="170"/>
      <c r="AZ15" s="170"/>
      <c r="BA15" s="170"/>
      <c r="BB15" s="170"/>
      <c r="BC15" s="170"/>
    </row>
    <row r="16" spans="1:55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61">
        <v>21.202718828510573</v>
      </c>
      <c r="T16" s="561">
        <v>12.865378543401329</v>
      </c>
      <c r="U16" s="561">
        <v>27.994071691092699</v>
      </c>
      <c r="V16" s="561">
        <v>14.08993652593715</v>
      </c>
      <c r="W16" s="561">
        <v>26.049350781578745</v>
      </c>
      <c r="X16" s="561">
        <v>20.599177531985479</v>
      </c>
      <c r="Y16" s="562">
        <v>36.819636328218166</v>
      </c>
      <c r="Z16" s="563">
        <v>3.5</v>
      </c>
      <c r="AA16" s="563">
        <v>3</v>
      </c>
      <c r="AB16" s="563">
        <v>5.5</v>
      </c>
      <c r="AC16" s="563">
        <v>7</v>
      </c>
      <c r="AD16" s="567">
        <v>7.5</v>
      </c>
      <c r="AE16" s="563">
        <v>7</v>
      </c>
      <c r="AF16" s="563">
        <v>8.35</v>
      </c>
      <c r="AG16" s="563">
        <v>7.5</v>
      </c>
      <c r="AH16" s="563">
        <v>5</v>
      </c>
      <c r="AI16" s="563">
        <v>4.5</v>
      </c>
      <c r="AJ16" s="563">
        <v>4</v>
      </c>
      <c r="AK16" s="563">
        <v>4</v>
      </c>
      <c r="AL16" s="594">
        <v>5.8</v>
      </c>
      <c r="AM16" s="618">
        <v>6</v>
      </c>
      <c r="AN16" s="618">
        <v>5</v>
      </c>
      <c r="AO16" s="618">
        <v>7</v>
      </c>
      <c r="AP16" s="618">
        <v>7.3</v>
      </c>
      <c r="AQ16" s="618">
        <v>6</v>
      </c>
      <c r="AR16" s="618">
        <v>6.6</v>
      </c>
      <c r="AS16" s="618">
        <v>3.5</v>
      </c>
      <c r="AT16" s="618">
        <v>5.5</v>
      </c>
      <c r="AU16" s="357">
        <f t="shared" si="1"/>
        <v>0.10000000000000009</v>
      </c>
      <c r="AV16" s="170"/>
      <c r="AW16" s="668"/>
      <c r="AX16" s="170"/>
      <c r="AY16" s="170"/>
      <c r="AZ16" s="170"/>
      <c r="BA16" s="170"/>
      <c r="BB16" s="170"/>
      <c r="BC16" s="170"/>
    </row>
    <row r="17" spans="1:55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61">
        <v>0</v>
      </c>
      <c r="T17" s="561">
        <v>9.2054140469770385</v>
      </c>
      <c r="U17" s="561">
        <v>6.4491354833499859</v>
      </c>
      <c r="V17" s="561">
        <v>0</v>
      </c>
      <c r="W17" s="561">
        <v>11.485881114237802</v>
      </c>
      <c r="X17" s="561">
        <v>0</v>
      </c>
      <c r="Y17" s="562">
        <v>9.9100742540527378</v>
      </c>
      <c r="Z17" s="565">
        <v>3</v>
      </c>
      <c r="AA17" s="563">
        <v>2</v>
      </c>
      <c r="AB17" s="563">
        <v>3.5</v>
      </c>
      <c r="AC17" s="563">
        <v>3</v>
      </c>
      <c r="AD17" s="563">
        <v>2.5</v>
      </c>
      <c r="AE17" s="563">
        <v>2</v>
      </c>
      <c r="AF17" s="563">
        <v>1.75</v>
      </c>
      <c r="AG17" s="563">
        <v>2.5</v>
      </c>
      <c r="AH17" s="563">
        <v>2</v>
      </c>
      <c r="AI17" s="563">
        <v>1</v>
      </c>
      <c r="AJ17" s="563">
        <v>1</v>
      </c>
      <c r="AK17" s="563">
        <v>1.5</v>
      </c>
      <c r="AL17" s="594">
        <v>2.1</v>
      </c>
      <c r="AM17" s="618">
        <v>2.5</v>
      </c>
      <c r="AN17" s="618">
        <v>2</v>
      </c>
      <c r="AO17" s="618">
        <v>1.5</v>
      </c>
      <c r="AP17" s="618">
        <v>2</v>
      </c>
      <c r="AQ17" s="618">
        <v>1.5</v>
      </c>
      <c r="AR17" s="618">
        <v>1.6</v>
      </c>
      <c r="AS17" s="618">
        <v>2.65</v>
      </c>
      <c r="AT17" s="618">
        <v>0.94</v>
      </c>
      <c r="AU17" s="357">
        <f t="shared" si="1"/>
        <v>-0.53</v>
      </c>
      <c r="AV17" s="170"/>
      <c r="AW17" s="668"/>
      <c r="AX17" s="170"/>
      <c r="AY17" s="170"/>
      <c r="AZ17" s="170"/>
      <c r="BA17" s="170"/>
      <c r="BB17" s="170"/>
      <c r="BC17" s="170"/>
    </row>
    <row r="18" spans="1:55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61">
        <v>427.56654502000004</v>
      </c>
      <c r="T18" s="561">
        <v>470.2371599999999</v>
      </c>
      <c r="U18" s="561">
        <v>506.26249999999999</v>
      </c>
      <c r="V18" s="561">
        <v>577.82983000000002</v>
      </c>
      <c r="W18" s="561">
        <v>586.78737946999979</v>
      </c>
      <c r="X18" s="561">
        <v>332.29058061000012</v>
      </c>
      <c r="Y18" s="568">
        <v>383.70685792999996</v>
      </c>
      <c r="Z18" s="563">
        <v>110</v>
      </c>
      <c r="AA18" s="563">
        <v>100.5</v>
      </c>
      <c r="AB18" s="563">
        <v>95</v>
      </c>
      <c r="AC18" s="563">
        <v>85</v>
      </c>
      <c r="AD18" s="563">
        <v>90</v>
      </c>
      <c r="AE18" s="563">
        <v>110</v>
      </c>
      <c r="AF18" s="563">
        <v>115</v>
      </c>
      <c r="AG18" s="563">
        <v>105</v>
      </c>
      <c r="AH18" s="563">
        <v>110</v>
      </c>
      <c r="AI18" s="563">
        <v>120</v>
      </c>
      <c r="AJ18" s="563">
        <v>110</v>
      </c>
      <c r="AK18" s="563">
        <v>115</v>
      </c>
      <c r="AL18" s="594">
        <v>120</v>
      </c>
      <c r="AM18" s="618">
        <v>110</v>
      </c>
      <c r="AN18" s="618">
        <v>120</v>
      </c>
      <c r="AO18" s="618">
        <v>125.5</v>
      </c>
      <c r="AP18" s="618">
        <v>100</v>
      </c>
      <c r="AQ18" s="618">
        <v>102.8</v>
      </c>
      <c r="AR18" s="618">
        <v>95.65</v>
      </c>
      <c r="AS18" s="618">
        <v>104.15</v>
      </c>
      <c r="AT18" s="618">
        <v>90</v>
      </c>
      <c r="AU18" s="357">
        <f t="shared" si="1"/>
        <v>-0.18181818181818177</v>
      </c>
      <c r="AV18" s="170"/>
      <c r="AW18" s="668"/>
      <c r="AX18" s="170"/>
      <c r="AY18" s="170"/>
      <c r="AZ18" s="170"/>
      <c r="BA18" s="170"/>
      <c r="BB18" s="170"/>
      <c r="BC18" s="170"/>
    </row>
    <row r="19" spans="1:55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69">
        <v>838.47755000000006</v>
      </c>
      <c r="T19" s="569">
        <v>7392.0532000000003</v>
      </c>
      <c r="U19" s="569">
        <v>7452.750813333334</v>
      </c>
      <c r="V19" s="569">
        <v>6590.5845400000007</v>
      </c>
      <c r="W19" s="569">
        <v>5875.4032128571425</v>
      </c>
      <c r="X19" s="569">
        <v>5230.7491664102563</v>
      </c>
      <c r="Y19" s="570">
        <v>3813.28078</v>
      </c>
      <c r="Z19" s="569">
        <v>2182.08</v>
      </c>
      <c r="AA19" s="569">
        <v>1951.64</v>
      </c>
      <c r="AB19" s="569">
        <v>2824.73</v>
      </c>
      <c r="AC19" s="569">
        <v>2787.47</v>
      </c>
      <c r="AD19" s="569">
        <v>2232.88</v>
      </c>
      <c r="AE19" s="569">
        <v>1649.06</v>
      </c>
      <c r="AF19" s="569">
        <v>1890</v>
      </c>
      <c r="AG19" s="569">
        <v>2629.08</v>
      </c>
      <c r="AH19" s="569">
        <v>2898.31</v>
      </c>
      <c r="AI19" s="569">
        <v>1413.3</v>
      </c>
      <c r="AJ19" s="569">
        <v>1914.8</v>
      </c>
      <c r="AK19" s="569">
        <v>2032.34</v>
      </c>
      <c r="AL19" s="595">
        <v>1570.55</v>
      </c>
      <c r="AM19" s="619">
        <v>1847.99</v>
      </c>
      <c r="AN19" s="619">
        <v>2201.54</v>
      </c>
      <c r="AO19" s="619">
        <v>2939.61</v>
      </c>
      <c r="AP19" s="619">
        <v>1962.56</v>
      </c>
      <c r="AQ19" s="619">
        <v>1503.75</v>
      </c>
      <c r="AR19" s="619">
        <v>1760.6</v>
      </c>
      <c r="AS19" s="619">
        <v>1473.03</v>
      </c>
      <c r="AT19" s="619">
        <v>1722.26</v>
      </c>
      <c r="AU19" s="379">
        <f t="shared" si="1"/>
        <v>-0.40577094927733748</v>
      </c>
      <c r="AV19" s="170"/>
      <c r="AW19" s="668"/>
      <c r="AX19" s="170"/>
      <c r="AY19" s="170"/>
      <c r="AZ19" s="170"/>
      <c r="BA19" s="170"/>
      <c r="BB19" s="170"/>
      <c r="BC19" s="170"/>
    </row>
    <row r="20" spans="1:55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V20" s="170"/>
      <c r="AW20" s="170"/>
      <c r="AX20" s="170"/>
      <c r="AY20" s="170"/>
      <c r="AZ20" s="170"/>
      <c r="BA20" s="170"/>
      <c r="BB20" s="170"/>
      <c r="BC20" s="170"/>
    </row>
    <row r="21" spans="1:55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V21" s="170"/>
      <c r="AW21" s="170"/>
      <c r="AX21" s="170"/>
      <c r="AY21" s="170"/>
      <c r="AZ21" s="170"/>
      <c r="BA21" s="170"/>
      <c r="BB21" s="170"/>
      <c r="BC21" s="170"/>
    </row>
    <row r="22" spans="1:55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V22" s="170"/>
      <c r="AW22" s="170"/>
      <c r="AX22" s="170"/>
      <c r="AY22" s="170"/>
      <c r="AZ22" s="170"/>
      <c r="BA22" s="170"/>
      <c r="BB22" s="170"/>
      <c r="BC22" s="170"/>
    </row>
    <row r="23" spans="1:55" ht="15" x14ac:dyDescent="0.25">
      <c r="D23" s="156"/>
      <c r="Y23" s="156"/>
      <c r="Z23" s="156"/>
      <c r="AV23"/>
      <c r="AW23"/>
    </row>
    <row r="24" spans="1:55" ht="15" x14ac:dyDescent="0.25">
      <c r="Y24" s="156"/>
      <c r="Z24" s="156"/>
      <c r="AV24"/>
      <c r="AW24"/>
    </row>
    <row r="25" spans="1:55" x14ac:dyDescent="0.2">
      <c r="Y25" s="156"/>
      <c r="Z25" s="156"/>
    </row>
    <row r="26" spans="1:55" x14ac:dyDescent="0.2">
      <c r="Y26" s="156"/>
      <c r="Z26" s="156"/>
    </row>
    <row r="28" spans="1:55" ht="15" x14ac:dyDescent="0.25">
      <c r="R28"/>
      <c r="S28"/>
      <c r="T28"/>
    </row>
    <row r="29" spans="1:55" ht="15" x14ac:dyDescent="0.25">
      <c r="R29"/>
      <c r="S29"/>
      <c r="T29"/>
    </row>
    <row r="30" spans="1:55" ht="15" x14ac:dyDescent="0.25">
      <c r="R30"/>
      <c r="S30"/>
      <c r="T30"/>
    </row>
    <row r="31" spans="1:55" ht="15" x14ac:dyDescent="0.25">
      <c r="R31"/>
      <c r="S31"/>
      <c r="T31"/>
    </row>
    <row r="32" spans="1:55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ref="R26:T36">
    <sortCondition descending="1" ref="T26"/>
  </sortState>
  <mergeCells count="5">
    <mergeCell ref="A6:A7"/>
    <mergeCell ref="B6:M6"/>
    <mergeCell ref="N6:Y6"/>
    <mergeCell ref="AL6:AU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A68"/>
  <sheetViews>
    <sheetView showGridLines="0" zoomScale="85" zoomScaleNormal="85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T15" sqref="AT15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46" width="11.42578125" style="276" customWidth="1"/>
    <col min="47" max="47" width="12.42578125" customWidth="1"/>
    <col min="48" max="48" width="14" bestFit="1" customWidth="1"/>
  </cols>
  <sheetData>
    <row r="1" spans="1:50" x14ac:dyDescent="0.25">
      <c r="A1" s="22" t="s">
        <v>191</v>
      </c>
      <c r="U1" s="276"/>
      <c r="AU1" s="276"/>
      <c r="AV1" s="276"/>
      <c r="AW1" s="276"/>
    </row>
    <row r="2" spans="1:50" x14ac:dyDescent="0.25">
      <c r="A2" s="22"/>
    </row>
    <row r="3" spans="1:50" x14ac:dyDescent="0.25">
      <c r="A3" s="11" t="s">
        <v>51</v>
      </c>
    </row>
    <row r="4" spans="1:50" x14ac:dyDescent="0.25">
      <c r="A4" s="36" t="s">
        <v>233</v>
      </c>
    </row>
    <row r="5" spans="1:50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50" x14ac:dyDescent="0.25">
      <c r="A6" s="699" t="s">
        <v>193</v>
      </c>
      <c r="B6" s="709">
        <v>2019</v>
      </c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09">
        <v>2020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1"/>
      <c r="Z6" s="705">
        <v>2021</v>
      </c>
      <c r="AA6" s="706"/>
      <c r="AB6" s="706"/>
      <c r="AC6" s="706"/>
      <c r="AD6" s="706"/>
      <c r="AE6" s="706"/>
      <c r="AF6" s="706"/>
      <c r="AG6" s="706"/>
      <c r="AH6" s="706"/>
      <c r="AI6" s="706"/>
      <c r="AJ6" s="706"/>
      <c r="AK6" s="706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50" ht="32.450000000000003" customHeight="1" x14ac:dyDescent="0.25">
      <c r="A7" s="708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396" t="s">
        <v>3</v>
      </c>
      <c r="Q7" s="229" t="s">
        <v>4</v>
      </c>
      <c r="R7" s="241" t="s">
        <v>5</v>
      </c>
      <c r="S7" s="396" t="s">
        <v>6</v>
      </c>
      <c r="T7" s="396" t="s">
        <v>7</v>
      </c>
      <c r="U7" s="396" t="s">
        <v>8</v>
      </c>
      <c r="V7" s="396" t="s">
        <v>9</v>
      </c>
      <c r="W7" s="396" t="s">
        <v>10</v>
      </c>
      <c r="X7" s="396" t="s">
        <v>11</v>
      </c>
      <c r="Y7" s="268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5" t="s">
        <v>1</v>
      </c>
      <c r="AM7" s="635" t="s">
        <v>2</v>
      </c>
      <c r="AN7" s="635" t="s">
        <v>3</v>
      </c>
      <c r="AO7" s="635" t="s">
        <v>4</v>
      </c>
      <c r="AP7" s="635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36" t="s">
        <v>268</v>
      </c>
    </row>
    <row r="8" spans="1:50" x14ac:dyDescent="0.25">
      <c r="A8" s="31" t="s">
        <v>13</v>
      </c>
      <c r="B8" s="436">
        <f t="shared" ref="B8:AQ8" si="0">SUM(B9:B29)</f>
        <v>31895.000000000004</v>
      </c>
      <c r="C8" s="437">
        <f t="shared" si="0"/>
        <v>32399</v>
      </c>
      <c r="D8" s="437">
        <f t="shared" si="0"/>
        <v>34518</v>
      </c>
      <c r="E8" s="437">
        <f t="shared" si="0"/>
        <v>33105</v>
      </c>
      <c r="F8" s="437">
        <f t="shared" si="0"/>
        <v>35219</v>
      </c>
      <c r="G8" s="437">
        <f t="shared" si="0"/>
        <v>33465</v>
      </c>
      <c r="H8" s="437">
        <f t="shared" si="0"/>
        <v>33064</v>
      </c>
      <c r="I8" s="437">
        <f t="shared" si="0"/>
        <v>35490</v>
      </c>
      <c r="J8" s="437">
        <f t="shared" si="0"/>
        <v>27297</v>
      </c>
      <c r="K8" s="437">
        <f t="shared" si="0"/>
        <v>33655</v>
      </c>
      <c r="L8" s="437">
        <f t="shared" si="0"/>
        <v>32461</v>
      </c>
      <c r="M8" s="437">
        <f t="shared" si="0"/>
        <v>35426</v>
      </c>
      <c r="N8" s="436">
        <f t="shared" si="0"/>
        <v>44733.962385800492</v>
      </c>
      <c r="O8" s="437">
        <f t="shared" si="0"/>
        <v>49962.567018678346</v>
      </c>
      <c r="P8" s="437">
        <f t="shared" si="0"/>
        <v>41889.472399575003</v>
      </c>
      <c r="Q8" s="437">
        <f t="shared" si="0"/>
        <v>18380.816217647898</v>
      </c>
      <c r="R8" s="437">
        <f t="shared" si="0"/>
        <v>24542.948562397527</v>
      </c>
      <c r="S8" s="437">
        <f t="shared" si="0"/>
        <v>29269.112615235117</v>
      </c>
      <c r="T8" s="437">
        <f t="shared" si="0"/>
        <v>32151.061531018138</v>
      </c>
      <c r="U8" s="437">
        <f t="shared" si="0"/>
        <v>37339.341696948039</v>
      </c>
      <c r="V8" s="437">
        <f t="shared" si="0"/>
        <v>37916.920732686929</v>
      </c>
      <c r="W8" s="437">
        <f t="shared" si="0"/>
        <v>44017.752738784809</v>
      </c>
      <c r="X8" s="437">
        <f t="shared" si="0"/>
        <v>41446.93979895697</v>
      </c>
      <c r="Y8" s="438">
        <f t="shared" si="0"/>
        <v>40194.387346415795</v>
      </c>
      <c r="Z8" s="377">
        <f t="shared" si="0"/>
        <v>38499.910000000003</v>
      </c>
      <c r="AA8" s="377">
        <f t="shared" si="0"/>
        <v>37142.490000000005</v>
      </c>
      <c r="AB8" s="377">
        <f t="shared" si="0"/>
        <v>35849.279999999992</v>
      </c>
      <c r="AC8" s="377">
        <f t="shared" si="0"/>
        <v>30825.343999999997</v>
      </c>
      <c r="AD8" s="377">
        <f t="shared" si="0"/>
        <v>30298.69</v>
      </c>
      <c r="AE8" s="377">
        <f t="shared" si="0"/>
        <v>27110.82</v>
      </c>
      <c r="AF8" s="377">
        <f t="shared" si="0"/>
        <v>28348.18</v>
      </c>
      <c r="AG8" s="377">
        <f t="shared" si="0"/>
        <v>27051.67</v>
      </c>
      <c r="AH8" s="377">
        <f t="shared" si="0"/>
        <v>27831.18</v>
      </c>
      <c r="AI8" s="377">
        <f t="shared" si="0"/>
        <v>32124.720000000001</v>
      </c>
      <c r="AJ8" s="377">
        <f t="shared" si="0"/>
        <v>32406.400000000001</v>
      </c>
      <c r="AK8" s="377">
        <f t="shared" si="0"/>
        <v>33973.370000000003</v>
      </c>
      <c r="AL8" s="535">
        <f t="shared" si="0"/>
        <v>35126.639999999999</v>
      </c>
      <c r="AM8" s="528">
        <f t="shared" si="0"/>
        <v>32464.239999999998</v>
      </c>
      <c r="AN8" s="528">
        <f t="shared" si="0"/>
        <v>34566.22</v>
      </c>
      <c r="AO8" s="528">
        <f t="shared" si="0"/>
        <v>37154.700000000004</v>
      </c>
      <c r="AP8" s="528">
        <f t="shared" si="0"/>
        <v>30490.260000000002</v>
      </c>
      <c r="AQ8" s="528">
        <f t="shared" si="0"/>
        <v>29757.989999999998</v>
      </c>
      <c r="AR8" s="528">
        <f>SUM(AR9:AR29)</f>
        <v>27879.360000000001</v>
      </c>
      <c r="AS8" s="528">
        <f>SUM(AS9:AS29)</f>
        <v>26444.03</v>
      </c>
      <c r="AT8" s="528">
        <f>SUM(AT9:AT29)</f>
        <v>25253.550000000003</v>
      </c>
      <c r="AU8" s="340">
        <f t="shared" ref="AU8:AU29" si="1">+IFERROR(AT8/AH8-1,"-")</f>
        <v>-9.2616626388101309E-2</v>
      </c>
      <c r="AV8" s="276"/>
      <c r="AW8" s="276"/>
      <c r="AX8" s="276"/>
    </row>
    <row r="9" spans="1:50" x14ac:dyDescent="0.25">
      <c r="A9" s="32" t="s">
        <v>21</v>
      </c>
      <c r="B9" s="439">
        <v>11.852</v>
      </c>
      <c r="C9" s="440">
        <v>9.6460000000000008</v>
      </c>
      <c r="D9" s="440">
        <v>11.976000000000001</v>
      </c>
      <c r="E9" s="440">
        <v>15.566000000000001</v>
      </c>
      <c r="F9" s="440">
        <v>14.554</v>
      </c>
      <c r="G9" s="440">
        <v>18.134</v>
      </c>
      <c r="H9" s="440">
        <v>24.89</v>
      </c>
      <c r="I9" s="440">
        <v>29.763999999999999</v>
      </c>
      <c r="J9" s="440">
        <v>35.741999999999997</v>
      </c>
      <c r="K9" s="440">
        <v>33.07800000000001</v>
      </c>
      <c r="L9" s="440">
        <v>33.23599999999999</v>
      </c>
      <c r="M9" s="440">
        <v>26.457999999999995</v>
      </c>
      <c r="N9" s="439">
        <v>6.12</v>
      </c>
      <c r="O9" s="440">
        <v>1.27</v>
      </c>
      <c r="P9" s="440">
        <v>0.78000000000000014</v>
      </c>
      <c r="Q9" s="440">
        <v>1.93</v>
      </c>
      <c r="R9" s="440">
        <v>5.4499999999999993</v>
      </c>
      <c r="S9" s="440">
        <v>2.3499999999999996</v>
      </c>
      <c r="T9" s="440">
        <v>2.11</v>
      </c>
      <c r="U9" s="440">
        <v>4.7</v>
      </c>
      <c r="V9" s="440">
        <v>9.9199999999999982</v>
      </c>
      <c r="W9" s="440">
        <v>8</v>
      </c>
      <c r="X9" s="440">
        <v>11.78</v>
      </c>
      <c r="Y9" s="441">
        <v>11.65</v>
      </c>
      <c r="Z9" s="388">
        <v>7</v>
      </c>
      <c r="AA9" s="446">
        <v>5.52</v>
      </c>
      <c r="AB9" s="446">
        <v>4.95</v>
      </c>
      <c r="AC9" s="446">
        <v>3.25</v>
      </c>
      <c r="AD9" s="446">
        <v>2.6</v>
      </c>
      <c r="AE9" s="446">
        <v>1.93</v>
      </c>
      <c r="AF9" s="446">
        <v>3</v>
      </c>
      <c r="AG9" s="446">
        <v>10.87</v>
      </c>
      <c r="AH9" s="446">
        <v>12.42</v>
      </c>
      <c r="AI9" s="446">
        <v>6.2</v>
      </c>
      <c r="AJ9" s="446">
        <v>9.1999999999999993</v>
      </c>
      <c r="AK9" s="446">
        <v>11.17</v>
      </c>
      <c r="AL9" s="596">
        <v>10.4</v>
      </c>
      <c r="AM9" s="620">
        <v>7.13</v>
      </c>
      <c r="AN9" s="620">
        <v>7.38</v>
      </c>
      <c r="AO9" s="620">
        <v>2.67</v>
      </c>
      <c r="AP9" s="620">
        <v>2.0499999999999998</v>
      </c>
      <c r="AQ9" s="620">
        <v>3.93</v>
      </c>
      <c r="AR9" s="620">
        <v>3.25</v>
      </c>
      <c r="AS9" s="620">
        <v>4.43</v>
      </c>
      <c r="AT9" s="620">
        <v>8.4</v>
      </c>
      <c r="AU9" s="357">
        <f t="shared" si="1"/>
        <v>-0.32367149758454106</v>
      </c>
      <c r="AV9" s="276"/>
      <c r="AW9" s="276"/>
      <c r="AX9" s="276"/>
    </row>
    <row r="10" spans="1:50" x14ac:dyDescent="0.25">
      <c r="A10" s="32" t="s">
        <v>31</v>
      </c>
      <c r="B10" s="447">
        <v>5248.7700000000013</v>
      </c>
      <c r="C10" s="440">
        <v>5052.5199999999995</v>
      </c>
      <c r="D10" s="440">
        <v>8231.4000000000033</v>
      </c>
      <c r="E10" s="440">
        <v>10566.130000000003</v>
      </c>
      <c r="F10" s="440">
        <v>9037.5999999999985</v>
      </c>
      <c r="G10" s="440">
        <v>6224.3799999999992</v>
      </c>
      <c r="H10" s="440">
        <v>1735.56</v>
      </c>
      <c r="I10" s="440">
        <v>2010.31</v>
      </c>
      <c r="J10" s="440">
        <v>1564.8</v>
      </c>
      <c r="K10" s="440">
        <v>6073.5599999999995</v>
      </c>
      <c r="L10" s="440">
        <v>10526.750000000002</v>
      </c>
      <c r="M10" s="440">
        <v>10556.410000000002</v>
      </c>
      <c r="N10" s="447">
        <v>10417.800000000001</v>
      </c>
      <c r="O10" s="440">
        <v>10593.67</v>
      </c>
      <c r="P10" s="440">
        <v>13833.62</v>
      </c>
      <c r="Q10" s="440">
        <v>5904.05</v>
      </c>
      <c r="R10" s="440">
        <v>6647.7300000000023</v>
      </c>
      <c r="S10" s="440">
        <v>5055.8899999999976</v>
      </c>
      <c r="T10" s="440">
        <v>4553.5919999999987</v>
      </c>
      <c r="U10" s="440">
        <v>3774.3400000000011</v>
      </c>
      <c r="V10" s="440">
        <v>5957.6500000000024</v>
      </c>
      <c r="W10" s="440">
        <v>12344.43</v>
      </c>
      <c r="X10" s="440">
        <v>7837.1069999999982</v>
      </c>
      <c r="Y10" s="441">
        <v>9882.3119999999999</v>
      </c>
      <c r="Z10" s="448">
        <v>8680.9599999999991</v>
      </c>
      <c r="AA10" s="446">
        <v>8961.99</v>
      </c>
      <c r="AB10" s="446">
        <v>9501.59</v>
      </c>
      <c r="AC10" s="446">
        <v>8049.71</v>
      </c>
      <c r="AD10" s="448">
        <v>6128.09</v>
      </c>
      <c r="AE10" s="448">
        <v>2406.61</v>
      </c>
      <c r="AF10" s="448">
        <v>2025.56</v>
      </c>
      <c r="AG10" s="448">
        <v>1586.45</v>
      </c>
      <c r="AH10" s="448">
        <v>1381.11</v>
      </c>
      <c r="AI10" s="448">
        <v>5280.09</v>
      </c>
      <c r="AJ10" s="448">
        <v>4419.18</v>
      </c>
      <c r="AK10" s="448">
        <v>2022.79</v>
      </c>
      <c r="AL10" s="596">
        <v>3951.45</v>
      </c>
      <c r="AM10" s="621">
        <v>5110.9399999999996</v>
      </c>
      <c r="AN10" s="621">
        <v>4142.3500000000004</v>
      </c>
      <c r="AO10" s="621">
        <v>6545.69</v>
      </c>
      <c r="AP10" s="621">
        <v>3899.19</v>
      </c>
      <c r="AQ10" s="620">
        <v>3542.62</v>
      </c>
      <c r="AR10" s="621">
        <v>4482.49</v>
      </c>
      <c r="AS10" s="621">
        <v>2877.62</v>
      </c>
      <c r="AT10" s="621">
        <v>2357.59</v>
      </c>
      <c r="AU10" s="357">
        <f t="shared" si="1"/>
        <v>0.70702550846782675</v>
      </c>
      <c r="AV10" s="276"/>
      <c r="AW10" s="276"/>
      <c r="AX10" s="276"/>
    </row>
    <row r="11" spans="1:50" x14ac:dyDescent="0.25">
      <c r="A11" s="32" t="s">
        <v>32</v>
      </c>
      <c r="B11" s="447">
        <v>1555.1859999999999</v>
      </c>
      <c r="C11" s="440">
        <v>3240.7184600000023</v>
      </c>
      <c r="D11" s="440">
        <v>2198.5440000000008</v>
      </c>
      <c r="E11" s="440">
        <v>473.11399999999992</v>
      </c>
      <c r="F11" s="440">
        <v>320.81700000000001</v>
      </c>
      <c r="G11" s="440">
        <v>886.06619999999998</v>
      </c>
      <c r="H11" s="440">
        <v>1296.1060000000002</v>
      </c>
      <c r="I11" s="440">
        <v>1250.0689999999997</v>
      </c>
      <c r="J11" s="440">
        <v>725.93600000000004</v>
      </c>
      <c r="K11" s="440">
        <v>847.14039999999966</v>
      </c>
      <c r="L11" s="440">
        <v>601.08499999999981</v>
      </c>
      <c r="M11" s="440">
        <v>1017.0080400000002</v>
      </c>
      <c r="N11" s="447">
        <v>1889.732</v>
      </c>
      <c r="O11" s="440">
        <v>3631.4799999999991</v>
      </c>
      <c r="P11" s="440">
        <v>2150.2600000000002</v>
      </c>
      <c r="Q11" s="440">
        <v>601.56000000000006</v>
      </c>
      <c r="R11" s="440">
        <v>635.29199999999992</v>
      </c>
      <c r="S11" s="440">
        <v>800.76900000000012</v>
      </c>
      <c r="T11" s="440">
        <v>1494.7359709999998</v>
      </c>
      <c r="U11" s="440">
        <v>1682.2629999999999</v>
      </c>
      <c r="V11" s="440">
        <v>3102.5600000000018</v>
      </c>
      <c r="W11" s="440">
        <v>4917.4300000000012</v>
      </c>
      <c r="X11" s="440">
        <v>3752.2610000000004</v>
      </c>
      <c r="Y11" s="441">
        <v>3565.3300000000008</v>
      </c>
      <c r="Z11" s="448">
        <v>3074.33</v>
      </c>
      <c r="AA11" s="446">
        <v>4323.46</v>
      </c>
      <c r="AB11" s="446">
        <v>323.32</v>
      </c>
      <c r="AC11" s="446">
        <v>2816.46</v>
      </c>
      <c r="AD11" s="448">
        <v>2265.15</v>
      </c>
      <c r="AE11" s="448">
        <v>1201.5999999999999</v>
      </c>
      <c r="AF11" s="448">
        <v>2157.08</v>
      </c>
      <c r="AG11" s="448">
        <v>1135.53</v>
      </c>
      <c r="AH11" s="448">
        <v>3624.93</v>
      </c>
      <c r="AI11" s="448">
        <v>2007.71</v>
      </c>
      <c r="AJ11" s="448">
        <v>4268.34</v>
      </c>
      <c r="AK11" s="448">
        <v>5379.66</v>
      </c>
      <c r="AL11" s="596">
        <v>3909.84</v>
      </c>
      <c r="AM11" s="621">
        <v>3778.91</v>
      </c>
      <c r="AN11" s="621">
        <v>4482.8599999999997</v>
      </c>
      <c r="AO11" s="621">
        <v>3705.01</v>
      </c>
      <c r="AP11" s="621">
        <v>4296.01</v>
      </c>
      <c r="AQ11" s="620">
        <v>3129.67</v>
      </c>
      <c r="AR11" s="621">
        <v>2357.1</v>
      </c>
      <c r="AS11" s="621">
        <v>4692.5200000000004</v>
      </c>
      <c r="AT11" s="621">
        <v>2570.3200000000002</v>
      </c>
      <c r="AU11" s="357">
        <f t="shared" si="1"/>
        <v>-0.29093251455890179</v>
      </c>
      <c r="AV11" s="276"/>
      <c r="AW11" s="276"/>
      <c r="AX11" s="276"/>
    </row>
    <row r="12" spans="1:50" x14ac:dyDescent="0.25">
      <c r="A12" s="32" t="s">
        <v>52</v>
      </c>
      <c r="B12" s="447">
        <v>377.87</v>
      </c>
      <c r="C12" s="440">
        <v>263.64</v>
      </c>
      <c r="D12" s="440">
        <v>219.95</v>
      </c>
      <c r="E12" s="440">
        <v>78.19</v>
      </c>
      <c r="F12" s="440">
        <v>150.25</v>
      </c>
      <c r="G12" s="440">
        <v>166.35</v>
      </c>
      <c r="H12" s="440">
        <v>201.42</v>
      </c>
      <c r="I12" s="440">
        <v>269.51</v>
      </c>
      <c r="J12" s="440">
        <v>339.09</v>
      </c>
      <c r="K12" s="440">
        <v>269.20999999999998</v>
      </c>
      <c r="L12" s="440">
        <v>364.34</v>
      </c>
      <c r="M12" s="440">
        <v>407.89</v>
      </c>
      <c r="N12" s="447">
        <v>377.67</v>
      </c>
      <c r="O12" s="440">
        <v>263.64</v>
      </c>
      <c r="P12" s="440">
        <v>219.94999999999996</v>
      </c>
      <c r="Q12" s="440">
        <v>114.57700000000001</v>
      </c>
      <c r="R12" s="440">
        <v>150.25</v>
      </c>
      <c r="S12" s="440">
        <v>166.34999999999997</v>
      </c>
      <c r="T12" s="440">
        <v>241.18549999999999</v>
      </c>
      <c r="U12" s="440">
        <v>269.51000000000005</v>
      </c>
      <c r="V12" s="440">
        <v>339.08999999999992</v>
      </c>
      <c r="W12" s="440">
        <v>269.20999999999992</v>
      </c>
      <c r="X12" s="440">
        <v>364.34000000000003</v>
      </c>
      <c r="Y12" s="441">
        <v>407.89</v>
      </c>
      <c r="Z12" s="448">
        <v>361.33</v>
      </c>
      <c r="AA12" s="446">
        <v>314.8</v>
      </c>
      <c r="AB12" s="446">
        <v>331.92</v>
      </c>
      <c r="AC12" s="446">
        <v>216.06</v>
      </c>
      <c r="AD12" s="448">
        <v>160.21</v>
      </c>
      <c r="AE12" s="448">
        <v>130.82</v>
      </c>
      <c r="AF12" s="448">
        <v>471</v>
      </c>
      <c r="AG12" s="448">
        <v>284.08</v>
      </c>
      <c r="AH12" s="448">
        <v>407.96</v>
      </c>
      <c r="AI12" s="448">
        <v>341.1</v>
      </c>
      <c r="AJ12" s="448">
        <v>427.96</v>
      </c>
      <c r="AK12" s="448">
        <v>517.20000000000005</v>
      </c>
      <c r="AL12" s="596">
        <v>441.58</v>
      </c>
      <c r="AM12" s="621">
        <v>256.08</v>
      </c>
      <c r="AN12" s="621">
        <v>453.73</v>
      </c>
      <c r="AO12" s="621">
        <v>199.25</v>
      </c>
      <c r="AP12" s="621">
        <v>145.6</v>
      </c>
      <c r="AQ12" s="620">
        <v>233.32</v>
      </c>
      <c r="AR12" s="621">
        <v>218.84</v>
      </c>
      <c r="AS12" s="621">
        <v>269.52</v>
      </c>
      <c r="AT12" s="621">
        <v>337.53</v>
      </c>
      <c r="AU12" s="357">
        <f t="shared" si="1"/>
        <v>-0.17263947445828021</v>
      </c>
      <c r="AV12" s="276"/>
      <c r="AW12" s="276"/>
      <c r="AX12" s="276"/>
    </row>
    <row r="13" spans="1:50" x14ac:dyDescent="0.25">
      <c r="A13" s="32" t="s">
        <v>33</v>
      </c>
      <c r="B13" s="447">
        <v>74.5</v>
      </c>
      <c r="C13" s="440">
        <v>389.8313</v>
      </c>
      <c r="D13" s="440">
        <v>270.87999999999994</v>
      </c>
      <c r="E13" s="440">
        <v>124.58000000000001</v>
      </c>
      <c r="F13" s="440">
        <v>2393.4684999999999</v>
      </c>
      <c r="G13" s="440">
        <v>989.755</v>
      </c>
      <c r="H13" s="440">
        <v>456.50000000000006</v>
      </c>
      <c r="I13" s="440">
        <v>318.77999999999997</v>
      </c>
      <c r="J13" s="440">
        <v>216.95</v>
      </c>
      <c r="K13" s="440">
        <v>124.12799999999999</v>
      </c>
      <c r="L13" s="440">
        <v>219.85</v>
      </c>
      <c r="M13" s="440">
        <v>96.070000000000022</v>
      </c>
      <c r="N13" s="447">
        <v>109.64</v>
      </c>
      <c r="O13" s="440">
        <v>204.72299999999996</v>
      </c>
      <c r="P13" s="440">
        <v>105.5245</v>
      </c>
      <c r="Q13" s="440">
        <v>19.363999999999994</v>
      </c>
      <c r="R13" s="440">
        <v>151.5630000000001</v>
      </c>
      <c r="S13" s="440">
        <v>169.22450000000001</v>
      </c>
      <c r="T13" s="440">
        <v>139.21599999999998</v>
      </c>
      <c r="U13" s="440">
        <v>73.099999999999994</v>
      </c>
      <c r="V13" s="440">
        <v>42.65</v>
      </c>
      <c r="W13" s="440">
        <v>8.4999999999999982</v>
      </c>
      <c r="X13" s="440">
        <v>0.70500000000000007</v>
      </c>
      <c r="Y13" s="441">
        <v>10.626000000000001</v>
      </c>
      <c r="Z13" s="448">
        <v>1.1499999999999999</v>
      </c>
      <c r="AA13" s="446">
        <v>14.7</v>
      </c>
      <c r="AB13" s="446">
        <v>19.72</v>
      </c>
      <c r="AC13" s="446">
        <v>32.409999999999997</v>
      </c>
      <c r="AD13" s="446">
        <v>21.32</v>
      </c>
      <c r="AE13" s="446">
        <v>39.44</v>
      </c>
      <c r="AF13" s="446">
        <v>26.73</v>
      </c>
      <c r="AG13" s="446">
        <v>4.8499999999999996</v>
      </c>
      <c r="AH13" s="446">
        <v>4.42</v>
      </c>
      <c r="AI13" s="446">
        <v>3.27</v>
      </c>
      <c r="AJ13" s="446">
        <v>8.02</v>
      </c>
      <c r="AK13" s="446">
        <v>5.4</v>
      </c>
      <c r="AL13" s="596">
        <v>31.09</v>
      </c>
      <c r="AM13" s="620">
        <v>30.28</v>
      </c>
      <c r="AN13" s="620">
        <v>5.99</v>
      </c>
      <c r="AO13" s="620">
        <v>18.16</v>
      </c>
      <c r="AP13" s="620">
        <v>18.2</v>
      </c>
      <c r="AQ13" s="620">
        <v>7.11</v>
      </c>
      <c r="AR13" s="620">
        <v>10.5</v>
      </c>
      <c r="AS13" s="620">
        <v>9.5299999999999994</v>
      </c>
      <c r="AT13" s="620">
        <v>5.23</v>
      </c>
      <c r="AU13" s="357">
        <f t="shared" si="1"/>
        <v>0.18325791855203621</v>
      </c>
      <c r="AV13" s="276"/>
      <c r="AW13" s="276"/>
      <c r="AX13" s="276"/>
    </row>
    <row r="14" spans="1:50" x14ac:dyDescent="0.25">
      <c r="A14" s="32" t="s">
        <v>53</v>
      </c>
      <c r="B14" s="447">
        <v>327.79800000000006</v>
      </c>
      <c r="C14" s="440">
        <v>914.18200000000002</v>
      </c>
      <c r="D14" s="440">
        <v>589.86999999999978</v>
      </c>
      <c r="E14" s="440">
        <v>777.90300000000002</v>
      </c>
      <c r="F14" s="440">
        <v>260.44100000000003</v>
      </c>
      <c r="G14" s="440">
        <v>132.32099999999997</v>
      </c>
      <c r="H14" s="440">
        <v>136.75</v>
      </c>
      <c r="I14" s="440">
        <v>156.48099999999999</v>
      </c>
      <c r="J14" s="440">
        <v>229.57840000000002</v>
      </c>
      <c r="K14" s="440">
        <v>192.61800000000002</v>
      </c>
      <c r="L14" s="440">
        <v>63.450000000000017</v>
      </c>
      <c r="M14" s="440">
        <v>2375.3529999999996</v>
      </c>
      <c r="N14" s="447">
        <v>246.45449999999994</v>
      </c>
      <c r="O14" s="440">
        <v>201.49950000000004</v>
      </c>
      <c r="P14" s="440">
        <v>242.03699999999998</v>
      </c>
      <c r="Q14" s="440">
        <v>210.62599999999998</v>
      </c>
      <c r="R14" s="440">
        <v>209.459</v>
      </c>
      <c r="S14" s="440">
        <v>398.17049999999989</v>
      </c>
      <c r="T14" s="440">
        <v>434.3535</v>
      </c>
      <c r="U14" s="440">
        <v>358.93000000000018</v>
      </c>
      <c r="V14" s="440">
        <v>135.31700000000001</v>
      </c>
      <c r="W14" s="440">
        <v>140.80500000000001</v>
      </c>
      <c r="X14" s="440">
        <v>183.12949999999995</v>
      </c>
      <c r="Y14" s="441">
        <v>450.548</v>
      </c>
      <c r="Z14" s="448">
        <v>234.98</v>
      </c>
      <c r="AA14" s="446">
        <v>156.44</v>
      </c>
      <c r="AB14" s="446">
        <v>205.18</v>
      </c>
      <c r="AC14" s="446">
        <v>210.93</v>
      </c>
      <c r="AD14" s="448">
        <v>218.6</v>
      </c>
      <c r="AE14" s="448">
        <v>128.38999999999999</v>
      </c>
      <c r="AF14" s="448">
        <v>142.59</v>
      </c>
      <c r="AG14" s="448">
        <v>111.61</v>
      </c>
      <c r="AH14" s="448">
        <v>138.9</v>
      </c>
      <c r="AI14" s="448">
        <v>136.01</v>
      </c>
      <c r="AJ14" s="448">
        <v>148.76</v>
      </c>
      <c r="AK14" s="448">
        <v>135.31</v>
      </c>
      <c r="AL14" s="596">
        <v>122.02</v>
      </c>
      <c r="AM14" s="621">
        <v>91.57</v>
      </c>
      <c r="AN14" s="621">
        <v>59.34</v>
      </c>
      <c r="AO14" s="621">
        <v>60.37</v>
      </c>
      <c r="AP14" s="621">
        <v>87.06</v>
      </c>
      <c r="AQ14" s="620">
        <v>77.19</v>
      </c>
      <c r="AR14" s="621">
        <v>76.22</v>
      </c>
      <c r="AS14" s="621">
        <v>65.61</v>
      </c>
      <c r="AT14" s="621">
        <v>92.92</v>
      </c>
      <c r="AU14" s="357">
        <f t="shared" si="1"/>
        <v>-0.3310295176385889</v>
      </c>
      <c r="AV14" s="276"/>
      <c r="AW14" s="276"/>
      <c r="AX14" s="276"/>
    </row>
    <row r="15" spans="1:50" x14ac:dyDescent="0.25">
      <c r="A15" s="32" t="s">
        <v>54</v>
      </c>
      <c r="B15" s="447">
        <v>212.99600000000001</v>
      </c>
      <c r="C15" s="440">
        <v>115.14300000000001</v>
      </c>
      <c r="D15" s="440">
        <v>164.96599999999998</v>
      </c>
      <c r="E15" s="440">
        <v>262.065</v>
      </c>
      <c r="F15" s="440">
        <v>137.82</v>
      </c>
      <c r="G15" s="440">
        <v>96.388999999999996</v>
      </c>
      <c r="H15" s="440">
        <v>93.112000000000009</v>
      </c>
      <c r="I15" s="440">
        <v>140.52900000000002</v>
      </c>
      <c r="J15" s="440">
        <v>117.54700000000001</v>
      </c>
      <c r="K15" s="440">
        <v>115.08699999999999</v>
      </c>
      <c r="L15" s="440">
        <v>116.24299999999999</v>
      </c>
      <c r="M15" s="440">
        <v>129.94999999999999</v>
      </c>
      <c r="N15" s="447">
        <v>120.9371</v>
      </c>
      <c r="O15" s="440">
        <v>123.75615999999999</v>
      </c>
      <c r="P15" s="440">
        <v>52.073319999999995</v>
      </c>
      <c r="Q15" s="440">
        <v>17.544440000000002</v>
      </c>
      <c r="R15" s="440">
        <v>15.603199999999999</v>
      </c>
      <c r="S15" s="440">
        <v>71.042000000000002</v>
      </c>
      <c r="T15" s="440">
        <v>147.30000000000001</v>
      </c>
      <c r="U15" s="440">
        <v>193.83539999999996</v>
      </c>
      <c r="V15" s="440">
        <v>104.11698800000001</v>
      </c>
      <c r="W15" s="440">
        <v>136.932188</v>
      </c>
      <c r="X15" s="440">
        <v>95.920239999999993</v>
      </c>
      <c r="Y15" s="441">
        <v>144.283388</v>
      </c>
      <c r="Z15" s="448">
        <v>132.03</v>
      </c>
      <c r="AA15" s="446">
        <v>67.5</v>
      </c>
      <c r="AB15" s="446">
        <v>81.25</v>
      </c>
      <c r="AC15" s="446">
        <v>23.43</v>
      </c>
      <c r="AD15" s="449">
        <v>50.15</v>
      </c>
      <c r="AE15" s="446">
        <v>29.92</v>
      </c>
      <c r="AF15" s="446">
        <v>54.47</v>
      </c>
      <c r="AG15" s="446">
        <v>52.97</v>
      </c>
      <c r="AH15" s="446">
        <v>21.44</v>
      </c>
      <c r="AI15" s="446">
        <v>34.18</v>
      </c>
      <c r="AJ15" s="446">
        <v>27.65</v>
      </c>
      <c r="AK15" s="446">
        <v>36.21</v>
      </c>
      <c r="AL15" s="596">
        <v>46.48</v>
      </c>
      <c r="AM15" s="620">
        <v>46.85</v>
      </c>
      <c r="AN15" s="620">
        <v>37.1</v>
      </c>
      <c r="AO15" s="620">
        <v>86.8</v>
      </c>
      <c r="AP15" s="620">
        <v>49.46</v>
      </c>
      <c r="AQ15" s="620">
        <v>78.62</v>
      </c>
      <c r="AR15" s="620">
        <v>56.67</v>
      </c>
      <c r="AS15" s="620">
        <v>51.7</v>
      </c>
      <c r="AT15" s="620">
        <v>51.4</v>
      </c>
      <c r="AU15" s="357">
        <f t="shared" si="1"/>
        <v>1.3973880597014925</v>
      </c>
      <c r="AV15" s="276"/>
      <c r="AW15" s="276"/>
      <c r="AX15" s="276"/>
    </row>
    <row r="16" spans="1:50" x14ac:dyDescent="0.25">
      <c r="A16" s="32" t="s">
        <v>41</v>
      </c>
      <c r="B16" s="447">
        <v>113.84000000000002</v>
      </c>
      <c r="C16" s="440">
        <v>40.924999999999997</v>
      </c>
      <c r="D16" s="440">
        <v>67.365804800593679</v>
      </c>
      <c r="E16" s="440">
        <v>130.77500000000003</v>
      </c>
      <c r="F16" s="440">
        <v>81.803253376897729</v>
      </c>
      <c r="G16" s="440">
        <v>226.9</v>
      </c>
      <c r="H16" s="440">
        <v>58.851127074424397</v>
      </c>
      <c r="I16" s="440">
        <v>134.57999999999998</v>
      </c>
      <c r="J16" s="440">
        <v>81.720776603692286</v>
      </c>
      <c r="K16" s="440">
        <v>162.71400000000003</v>
      </c>
      <c r="L16" s="440">
        <v>58.346031501045132</v>
      </c>
      <c r="M16" s="440">
        <v>68.700000000000017</v>
      </c>
      <c r="N16" s="447">
        <v>70.11</v>
      </c>
      <c r="O16" s="440">
        <v>96.670000000000016</v>
      </c>
      <c r="P16" s="440">
        <v>65.37</v>
      </c>
      <c r="Q16" s="440">
        <v>4.01</v>
      </c>
      <c r="R16" s="440">
        <v>9.6399999999999988</v>
      </c>
      <c r="S16" s="440">
        <v>73.67</v>
      </c>
      <c r="T16" s="440">
        <v>60.776666666666664</v>
      </c>
      <c r="U16" s="440">
        <v>42.370000000000005</v>
      </c>
      <c r="V16" s="440">
        <v>47.91</v>
      </c>
      <c r="W16" s="440">
        <v>67.000000000000014</v>
      </c>
      <c r="X16" s="440">
        <v>48.02</v>
      </c>
      <c r="Y16" s="441">
        <v>31.149999999999995</v>
      </c>
      <c r="Z16" s="450">
        <v>70.5</v>
      </c>
      <c r="AA16" s="389">
        <v>43.37</v>
      </c>
      <c r="AB16" s="389">
        <v>29.06</v>
      </c>
      <c r="AC16" s="446">
        <v>26.38</v>
      </c>
      <c r="AD16" s="389">
        <v>21.19</v>
      </c>
      <c r="AE16" s="446">
        <v>24.62</v>
      </c>
      <c r="AF16" s="446">
        <v>35.450000000000003</v>
      </c>
      <c r="AG16" s="446">
        <v>42.04</v>
      </c>
      <c r="AH16" s="446">
        <v>27.5</v>
      </c>
      <c r="AI16" s="446">
        <v>21.17</v>
      </c>
      <c r="AJ16" s="446">
        <v>17.78</v>
      </c>
      <c r="AK16" s="446">
        <v>16.100000000000001</v>
      </c>
      <c r="AL16" s="596">
        <v>22.7</v>
      </c>
      <c r="AM16" s="620">
        <v>52.75</v>
      </c>
      <c r="AN16" s="620">
        <v>21.65</v>
      </c>
      <c r="AO16" s="620">
        <v>38.200000000000003</v>
      </c>
      <c r="AP16" s="620">
        <v>15.59</v>
      </c>
      <c r="AQ16" s="620">
        <v>24.35</v>
      </c>
      <c r="AR16" s="620">
        <v>26.35</v>
      </c>
      <c r="AS16" s="620">
        <v>20.190000000000001</v>
      </c>
      <c r="AT16" s="620">
        <v>42.02</v>
      </c>
      <c r="AU16" s="357">
        <f t="shared" si="1"/>
        <v>0.52800000000000002</v>
      </c>
      <c r="AV16" s="276"/>
      <c r="AW16" s="276"/>
      <c r="AX16" s="276"/>
    </row>
    <row r="17" spans="1:53" x14ac:dyDescent="0.25">
      <c r="A17" s="32" t="s">
        <v>34</v>
      </c>
      <c r="B17" s="447">
        <v>2952.3599999999997</v>
      </c>
      <c r="C17" s="440">
        <v>4632.5000000000009</v>
      </c>
      <c r="D17" s="440">
        <v>2680.0300000000007</v>
      </c>
      <c r="E17" s="440">
        <v>220.36599999999999</v>
      </c>
      <c r="F17" s="440">
        <v>1082.0346</v>
      </c>
      <c r="G17" s="440">
        <v>3884.1300000000028</v>
      </c>
      <c r="H17" s="440">
        <v>6871.2199999999993</v>
      </c>
      <c r="I17" s="440">
        <v>7657.6400000000012</v>
      </c>
      <c r="J17" s="440">
        <v>3476.29</v>
      </c>
      <c r="K17" s="440">
        <v>5073.6900000000005</v>
      </c>
      <c r="L17" s="440">
        <v>1707.06</v>
      </c>
      <c r="M17" s="440">
        <v>561.37999999999977</v>
      </c>
      <c r="N17" s="447">
        <v>4664.5999999999995</v>
      </c>
      <c r="O17" s="440">
        <v>10904.390000000001</v>
      </c>
      <c r="P17" s="440">
        <v>4065.7399999999993</v>
      </c>
      <c r="Q17" s="440">
        <v>417.33000000000021</v>
      </c>
      <c r="R17" s="440">
        <v>1846.0360000000005</v>
      </c>
      <c r="S17" s="440">
        <v>2783.6799999999989</v>
      </c>
      <c r="T17" s="440">
        <v>3698.5200000000018</v>
      </c>
      <c r="U17" s="440">
        <v>5604.094000000001</v>
      </c>
      <c r="V17" s="440">
        <v>5894.4300000000012</v>
      </c>
      <c r="W17" s="440">
        <v>4334.4110000000001</v>
      </c>
      <c r="X17" s="440">
        <v>5473.5359999999991</v>
      </c>
      <c r="Y17" s="441">
        <v>2964.9999999999986</v>
      </c>
      <c r="Z17" s="450">
        <v>3951.71</v>
      </c>
      <c r="AA17" s="446">
        <v>6582.37</v>
      </c>
      <c r="AB17" s="446">
        <v>3323.6</v>
      </c>
      <c r="AC17" s="446">
        <v>3068.0039999999999</v>
      </c>
      <c r="AD17" s="448">
        <v>3906.27</v>
      </c>
      <c r="AE17" s="448">
        <v>4576.3999999999996</v>
      </c>
      <c r="AF17" s="448">
        <v>3263.97</v>
      </c>
      <c r="AG17" s="448">
        <v>0</v>
      </c>
      <c r="AH17" s="448">
        <v>5843.56</v>
      </c>
      <c r="AI17" s="448">
        <v>1424.74</v>
      </c>
      <c r="AJ17" s="448">
        <v>2739.01</v>
      </c>
      <c r="AK17" s="448">
        <v>5939.39</v>
      </c>
      <c r="AL17" s="596">
        <v>8478.99</v>
      </c>
      <c r="AM17" s="621">
        <v>5859.92</v>
      </c>
      <c r="AN17" s="621">
        <v>6304.35</v>
      </c>
      <c r="AO17" s="621">
        <v>5404.9</v>
      </c>
      <c r="AP17" s="621">
        <v>5810.12</v>
      </c>
      <c r="AQ17" s="620">
        <v>6612.79</v>
      </c>
      <c r="AR17" s="621">
        <v>1395.28</v>
      </c>
      <c r="AS17" s="621">
        <v>1140.3699999999999</v>
      </c>
      <c r="AT17" s="621">
        <v>987.47</v>
      </c>
      <c r="AU17" s="357">
        <f t="shared" si="1"/>
        <v>-0.83101568222111177</v>
      </c>
      <c r="AV17" s="276"/>
      <c r="AW17" s="276"/>
      <c r="AX17" s="276"/>
    </row>
    <row r="18" spans="1:53" x14ac:dyDescent="0.25">
      <c r="A18" s="32" t="s">
        <v>42</v>
      </c>
      <c r="B18" s="447">
        <v>656.20935266240008</v>
      </c>
      <c r="C18" s="440">
        <v>559.03462325160001</v>
      </c>
      <c r="D18" s="440">
        <v>704.41661075140007</v>
      </c>
      <c r="E18" s="440">
        <v>815.58539880000001</v>
      </c>
      <c r="F18" s="440">
        <v>722.59866000000011</v>
      </c>
      <c r="G18" s="440">
        <v>606.08158820512813</v>
      </c>
      <c r="H18" s="440">
        <v>823.43303299352954</v>
      </c>
      <c r="I18" s="440">
        <v>684.12890999999991</v>
      </c>
      <c r="J18" s="440">
        <v>660.87280941176482</v>
      </c>
      <c r="K18" s="440">
        <v>732.32197375565624</v>
      </c>
      <c r="L18" s="440">
        <v>613.40576176470586</v>
      </c>
      <c r="M18" s="440">
        <v>383.8960776470588</v>
      </c>
      <c r="N18" s="447">
        <v>620.49000000000012</v>
      </c>
      <c r="O18" s="440">
        <v>639.89999999999986</v>
      </c>
      <c r="P18" s="440">
        <v>304.2</v>
      </c>
      <c r="Q18" s="440">
        <v>63.45</v>
      </c>
      <c r="R18" s="440">
        <v>97.300000000000011</v>
      </c>
      <c r="S18" s="440">
        <v>156.93</v>
      </c>
      <c r="T18" s="440">
        <v>216.21125000000001</v>
      </c>
      <c r="U18" s="440">
        <v>241.91</v>
      </c>
      <c r="V18" s="440">
        <v>264.69</v>
      </c>
      <c r="W18" s="440">
        <v>258.02000000000004</v>
      </c>
      <c r="X18" s="440">
        <v>388.02000000000004</v>
      </c>
      <c r="Y18" s="441">
        <v>419.01000000000005</v>
      </c>
      <c r="Z18" s="448">
        <v>339.63</v>
      </c>
      <c r="AA18" s="446">
        <v>250.84</v>
      </c>
      <c r="AB18" s="446">
        <v>344.17</v>
      </c>
      <c r="AC18" s="446">
        <v>266.5</v>
      </c>
      <c r="AD18" s="448">
        <v>285.79000000000002</v>
      </c>
      <c r="AE18" s="448">
        <v>285.97000000000003</v>
      </c>
      <c r="AF18" s="448">
        <v>284.29000000000002</v>
      </c>
      <c r="AG18" s="448">
        <v>251.11</v>
      </c>
      <c r="AH18" s="448">
        <v>211.91</v>
      </c>
      <c r="AI18" s="448">
        <v>263.99</v>
      </c>
      <c r="AJ18" s="448">
        <v>301.5</v>
      </c>
      <c r="AK18" s="448">
        <v>253.51</v>
      </c>
      <c r="AL18" s="596">
        <v>232.96</v>
      </c>
      <c r="AM18" s="621">
        <v>252.28</v>
      </c>
      <c r="AN18" s="621">
        <v>287.83999999999997</v>
      </c>
      <c r="AO18" s="621">
        <v>239.04</v>
      </c>
      <c r="AP18" s="621">
        <v>294.27999999999997</v>
      </c>
      <c r="AQ18" s="620">
        <v>290.57</v>
      </c>
      <c r="AR18" s="621">
        <v>312</v>
      </c>
      <c r="AS18" s="621">
        <v>265.83999999999997</v>
      </c>
      <c r="AT18" s="621">
        <v>311.08999999999997</v>
      </c>
      <c r="AU18" s="357">
        <f t="shared" si="1"/>
        <v>0.46802888018498412</v>
      </c>
      <c r="AV18" s="276"/>
      <c r="AW18" s="276"/>
      <c r="AX18" s="276"/>
    </row>
    <row r="19" spans="1:53" x14ac:dyDescent="0.25">
      <c r="A19" s="32" t="s">
        <v>48</v>
      </c>
      <c r="B19" s="447">
        <v>1401.3800000000003</v>
      </c>
      <c r="C19" s="440">
        <v>1523.4800000000007</v>
      </c>
      <c r="D19" s="440">
        <v>1701.9000000000003</v>
      </c>
      <c r="E19" s="440">
        <v>1967.2700000000002</v>
      </c>
      <c r="F19" s="440">
        <v>2060.92</v>
      </c>
      <c r="G19" s="440">
        <v>2452.2199999999993</v>
      </c>
      <c r="H19" s="440">
        <v>1510.63</v>
      </c>
      <c r="I19" s="440">
        <v>2008.7</v>
      </c>
      <c r="J19" s="440">
        <v>3445.7199999999993</v>
      </c>
      <c r="K19" s="440">
        <v>2043.88</v>
      </c>
      <c r="L19" s="440">
        <v>1752.0300000000002</v>
      </c>
      <c r="M19" s="440">
        <v>2161.6899999999996</v>
      </c>
      <c r="N19" s="447">
        <v>2226.7492000000007</v>
      </c>
      <c r="O19" s="440">
        <v>1335.5921000000003</v>
      </c>
      <c r="P19" s="440">
        <v>1056.3468</v>
      </c>
      <c r="Q19" s="440">
        <v>595.35789999999986</v>
      </c>
      <c r="R19" s="440">
        <v>1245.8022999999998</v>
      </c>
      <c r="S19" s="440">
        <v>958.48449999999991</v>
      </c>
      <c r="T19" s="440">
        <v>1140.644</v>
      </c>
      <c r="U19" s="440">
        <v>1336.5177999999999</v>
      </c>
      <c r="V19" s="440">
        <v>1463.5139000000001</v>
      </c>
      <c r="W19" s="440">
        <v>1554.6635000000001</v>
      </c>
      <c r="X19" s="440">
        <v>1164.7943000000002</v>
      </c>
      <c r="Y19" s="441">
        <v>1103.2184</v>
      </c>
      <c r="Z19" s="448">
        <v>1177.8399999999999</v>
      </c>
      <c r="AA19" s="446">
        <v>1987.98</v>
      </c>
      <c r="AB19" s="446">
        <v>1659.07</v>
      </c>
      <c r="AC19" s="446">
        <v>1997.44</v>
      </c>
      <c r="AD19" s="448">
        <v>1853.8</v>
      </c>
      <c r="AE19" s="448">
        <v>1039.71</v>
      </c>
      <c r="AF19" s="448">
        <v>1377.59</v>
      </c>
      <c r="AG19" s="448">
        <v>1553.21</v>
      </c>
      <c r="AH19" s="448">
        <v>942.2</v>
      </c>
      <c r="AI19" s="448">
        <v>922.18</v>
      </c>
      <c r="AJ19" s="448">
        <v>706.63</v>
      </c>
      <c r="AK19" s="448">
        <v>832.16</v>
      </c>
      <c r="AL19" s="596">
        <v>923.58</v>
      </c>
      <c r="AM19" s="621">
        <v>744.98</v>
      </c>
      <c r="AN19" s="621">
        <v>588.96</v>
      </c>
      <c r="AO19" s="621">
        <v>1018.74</v>
      </c>
      <c r="AP19" s="621">
        <v>817.5</v>
      </c>
      <c r="AQ19" s="620">
        <v>706.05</v>
      </c>
      <c r="AR19" s="621">
        <v>654.5</v>
      </c>
      <c r="AS19" s="621">
        <v>784.4</v>
      </c>
      <c r="AT19" s="621">
        <v>779.14</v>
      </c>
      <c r="AU19" s="357">
        <f t="shared" si="1"/>
        <v>-0.17306304393971561</v>
      </c>
      <c r="AV19" s="276"/>
      <c r="AW19" s="276"/>
      <c r="AX19" s="276"/>
    </row>
    <row r="20" spans="1:53" x14ac:dyDescent="0.25">
      <c r="A20" s="32" t="s">
        <v>55</v>
      </c>
      <c r="B20" s="447">
        <v>328.63000000000005</v>
      </c>
      <c r="C20" s="440">
        <v>230</v>
      </c>
      <c r="D20" s="440">
        <v>428.5</v>
      </c>
      <c r="E20" s="440">
        <v>125.11199999999999</v>
      </c>
      <c r="F20" s="440">
        <v>345.72</v>
      </c>
      <c r="G20" s="440">
        <v>217.21400000000006</v>
      </c>
      <c r="H20" s="440">
        <v>231.78299999999999</v>
      </c>
      <c r="I20" s="440">
        <v>261.00000000000006</v>
      </c>
      <c r="J20" s="440">
        <v>354.12137999999987</v>
      </c>
      <c r="K20" s="440">
        <v>303.80900000000008</v>
      </c>
      <c r="L20" s="440">
        <v>277.73700000000002</v>
      </c>
      <c r="M20" s="440">
        <v>202.25000000000003</v>
      </c>
      <c r="N20" s="447">
        <v>319.08849999999995</v>
      </c>
      <c r="O20" s="440">
        <v>266.50200000000007</v>
      </c>
      <c r="P20" s="440">
        <v>280.07549999999998</v>
      </c>
      <c r="Q20" s="440">
        <v>86.066999999999993</v>
      </c>
      <c r="R20" s="440">
        <v>157.68600000000006</v>
      </c>
      <c r="S20" s="440">
        <v>173.09099999999998</v>
      </c>
      <c r="T20" s="440">
        <v>356.334</v>
      </c>
      <c r="U20" s="440">
        <v>180.624</v>
      </c>
      <c r="V20" s="440">
        <v>353.09500000000003</v>
      </c>
      <c r="W20" s="440">
        <v>321.17099999999988</v>
      </c>
      <c r="X20" s="440">
        <v>365.74900000000008</v>
      </c>
      <c r="Y20" s="441">
        <v>214.226</v>
      </c>
      <c r="Z20" s="448">
        <v>116.01</v>
      </c>
      <c r="AA20" s="446">
        <v>95.33</v>
      </c>
      <c r="AB20" s="446">
        <v>85.81</v>
      </c>
      <c r="AC20" s="446">
        <v>33.69</v>
      </c>
      <c r="AD20" s="446">
        <v>65.55</v>
      </c>
      <c r="AE20" s="446">
        <v>73.239999999999995</v>
      </c>
      <c r="AF20" s="446">
        <v>184.69</v>
      </c>
      <c r="AG20" s="446">
        <v>166.36</v>
      </c>
      <c r="AH20" s="446">
        <v>190.35</v>
      </c>
      <c r="AI20" s="446">
        <v>197.33</v>
      </c>
      <c r="AJ20" s="446">
        <v>170.76</v>
      </c>
      <c r="AK20" s="446">
        <v>81.88</v>
      </c>
      <c r="AL20" s="596">
        <v>98.6</v>
      </c>
      <c r="AM20" s="620">
        <v>61.13</v>
      </c>
      <c r="AN20" s="620">
        <v>63.72</v>
      </c>
      <c r="AO20" s="620">
        <v>3.25</v>
      </c>
      <c r="AP20" s="620">
        <v>119.17</v>
      </c>
      <c r="AQ20" s="620">
        <v>77.98</v>
      </c>
      <c r="AR20" s="620">
        <v>188.04</v>
      </c>
      <c r="AS20" s="620">
        <v>182.21</v>
      </c>
      <c r="AT20" s="620">
        <v>135.22</v>
      </c>
      <c r="AU20" s="357">
        <f t="shared" si="1"/>
        <v>-0.28962437614919878</v>
      </c>
      <c r="AV20" s="276"/>
      <c r="AW20" s="276"/>
      <c r="AX20" s="276"/>
    </row>
    <row r="21" spans="1:53" x14ac:dyDescent="0.25">
      <c r="A21" s="32" t="s">
        <v>35</v>
      </c>
      <c r="B21" s="447">
        <v>194.00000000000006</v>
      </c>
      <c r="C21" s="440">
        <v>80.780000000000015</v>
      </c>
      <c r="D21" s="440">
        <v>226.50999999999982</v>
      </c>
      <c r="E21" s="440">
        <v>199.50000000000003</v>
      </c>
      <c r="F21" s="440">
        <v>108.99999999999999</v>
      </c>
      <c r="G21" s="440">
        <v>148.94999999999996</v>
      </c>
      <c r="H21" s="440">
        <v>142.10999999999996</v>
      </c>
      <c r="I21" s="440">
        <v>172.31000000000009</v>
      </c>
      <c r="J21" s="440">
        <v>186.21098999999998</v>
      </c>
      <c r="K21" s="440">
        <v>138.00000000000006</v>
      </c>
      <c r="L21" s="440">
        <v>88.750000000000043</v>
      </c>
      <c r="M21" s="440">
        <v>106.00000000000004</v>
      </c>
      <c r="N21" s="447">
        <v>82.750000000000014</v>
      </c>
      <c r="O21" s="440">
        <v>313.12</v>
      </c>
      <c r="P21" s="440">
        <v>113.15999999999997</v>
      </c>
      <c r="Q21" s="440">
        <v>64.260999999999996</v>
      </c>
      <c r="R21" s="440">
        <v>239.76300000000001</v>
      </c>
      <c r="S21" s="440">
        <v>606.57599999999991</v>
      </c>
      <c r="T21" s="440">
        <v>493.84500000000008</v>
      </c>
      <c r="U21" s="440">
        <v>423.60499999999996</v>
      </c>
      <c r="V21" s="440">
        <v>378.51300000000003</v>
      </c>
      <c r="W21" s="440">
        <v>161.01499999999999</v>
      </c>
      <c r="X21" s="440">
        <v>108.666</v>
      </c>
      <c r="Y21" s="441">
        <v>123.52000000000005</v>
      </c>
      <c r="Z21" s="448">
        <v>157.55000000000001</v>
      </c>
      <c r="AA21" s="446">
        <v>93.75</v>
      </c>
      <c r="AB21" s="446">
        <v>65.09</v>
      </c>
      <c r="AC21" s="446">
        <v>124.5</v>
      </c>
      <c r="AD21" s="448">
        <v>111.22</v>
      </c>
      <c r="AE21" s="446">
        <v>125.11</v>
      </c>
      <c r="AF21" s="446">
        <v>160.93</v>
      </c>
      <c r="AG21" s="446">
        <v>87.62</v>
      </c>
      <c r="AH21" s="446">
        <v>133.84</v>
      </c>
      <c r="AI21" s="446">
        <v>173.76</v>
      </c>
      <c r="AJ21" s="446">
        <v>58.98</v>
      </c>
      <c r="AK21" s="446">
        <v>51.48</v>
      </c>
      <c r="AL21" s="596">
        <v>72.3</v>
      </c>
      <c r="AM21" s="620">
        <v>39.22</v>
      </c>
      <c r="AN21" s="620">
        <v>73.62</v>
      </c>
      <c r="AO21" s="620">
        <v>61.83</v>
      </c>
      <c r="AP21" s="620">
        <v>99.28</v>
      </c>
      <c r="AQ21" s="620">
        <v>151.27000000000001</v>
      </c>
      <c r="AR21" s="620">
        <v>119.02</v>
      </c>
      <c r="AS21" s="620">
        <v>125.38</v>
      </c>
      <c r="AT21" s="620">
        <v>151.6</v>
      </c>
      <c r="AU21" s="357">
        <f t="shared" si="1"/>
        <v>0.13269575612671836</v>
      </c>
      <c r="AV21" s="276"/>
      <c r="AW21" s="276"/>
      <c r="AX21" s="276"/>
    </row>
    <row r="22" spans="1:53" x14ac:dyDescent="0.25">
      <c r="A22" s="32" t="s">
        <v>43</v>
      </c>
      <c r="B22" s="447">
        <v>2315.5746700000004</v>
      </c>
      <c r="C22" s="440">
        <v>1593.6132800000003</v>
      </c>
      <c r="D22" s="440">
        <v>2554.1266299999997</v>
      </c>
      <c r="E22" s="440">
        <v>2777.1326899999999</v>
      </c>
      <c r="F22" s="440">
        <v>2605.9617900000003</v>
      </c>
      <c r="G22" s="440">
        <v>2648.54079</v>
      </c>
      <c r="H22" s="440">
        <v>2682.3632899999998</v>
      </c>
      <c r="I22" s="440">
        <v>2979.6394099999998</v>
      </c>
      <c r="J22" s="440">
        <v>1689.6650299999994</v>
      </c>
      <c r="K22" s="440">
        <v>1672.6077000000002</v>
      </c>
      <c r="L22" s="440">
        <v>932.82247499999983</v>
      </c>
      <c r="M22" s="440">
        <v>1058.5637400000003</v>
      </c>
      <c r="N22" s="447">
        <v>968.67000000000007</v>
      </c>
      <c r="O22" s="440">
        <v>482.85</v>
      </c>
      <c r="P22" s="440">
        <v>450.81</v>
      </c>
      <c r="Q22" s="440">
        <v>223.10999999999999</v>
      </c>
      <c r="R22" s="440">
        <v>732.77</v>
      </c>
      <c r="S22" s="440">
        <v>930.67999999999984</v>
      </c>
      <c r="T22" s="440">
        <v>1835.7679999999998</v>
      </c>
      <c r="U22" s="440">
        <v>1793.5700000000002</v>
      </c>
      <c r="V22" s="440">
        <v>1208.6299999999999</v>
      </c>
      <c r="W22" s="440">
        <v>706.92150000000004</v>
      </c>
      <c r="X22" s="440">
        <v>815.51899999999989</v>
      </c>
      <c r="Y22" s="441">
        <v>911.43000000000018</v>
      </c>
      <c r="Z22" s="448">
        <v>1398.23</v>
      </c>
      <c r="AA22" s="446">
        <v>1212.07</v>
      </c>
      <c r="AB22" s="446">
        <v>1511.28</v>
      </c>
      <c r="AC22" s="446">
        <v>1081.08</v>
      </c>
      <c r="AD22" s="448">
        <v>925.13</v>
      </c>
      <c r="AE22" s="448">
        <v>1055.6500000000001</v>
      </c>
      <c r="AF22" s="448">
        <v>1254.96</v>
      </c>
      <c r="AG22" s="448">
        <v>1604.84</v>
      </c>
      <c r="AH22" s="448">
        <v>793.59</v>
      </c>
      <c r="AI22" s="448">
        <v>597.44000000000005</v>
      </c>
      <c r="AJ22" s="448">
        <v>946.81</v>
      </c>
      <c r="AK22" s="448">
        <v>785.63</v>
      </c>
      <c r="AL22" s="596">
        <v>865.12</v>
      </c>
      <c r="AM22" s="621">
        <v>769.18</v>
      </c>
      <c r="AN22" s="621">
        <v>669.4</v>
      </c>
      <c r="AO22" s="621">
        <v>1048.5899999999999</v>
      </c>
      <c r="AP22" s="621">
        <v>1086.29</v>
      </c>
      <c r="AQ22" s="620">
        <v>825.08</v>
      </c>
      <c r="AR22" s="621">
        <v>702.02</v>
      </c>
      <c r="AS22" s="621">
        <v>1081.67</v>
      </c>
      <c r="AT22" s="621">
        <v>964.44</v>
      </c>
      <c r="AU22" s="357">
        <f t="shared" si="1"/>
        <v>0.21528749102181233</v>
      </c>
      <c r="AV22" s="276"/>
      <c r="AW22" s="276"/>
      <c r="AX22" s="276"/>
    </row>
    <row r="23" spans="1:53" x14ac:dyDescent="0.25">
      <c r="A23" s="32" t="s">
        <v>44</v>
      </c>
      <c r="B23" s="447">
        <v>288.30700000000007</v>
      </c>
      <c r="C23" s="440">
        <v>237.51899999999998</v>
      </c>
      <c r="D23" s="440">
        <v>278.49999999999983</v>
      </c>
      <c r="E23" s="440">
        <v>569.20399999999995</v>
      </c>
      <c r="F23" s="440">
        <v>390.68000000000006</v>
      </c>
      <c r="G23" s="440">
        <v>218.76199999999997</v>
      </c>
      <c r="H23" s="440">
        <v>320.95000000000005</v>
      </c>
      <c r="I23" s="440">
        <v>503.97699999999992</v>
      </c>
      <c r="J23" s="440">
        <v>177.00000000000006</v>
      </c>
      <c r="K23" s="440">
        <v>105.857</v>
      </c>
      <c r="L23" s="440">
        <v>228.80000000000004</v>
      </c>
      <c r="M23" s="440">
        <v>114.20400000000001</v>
      </c>
      <c r="N23" s="447">
        <v>147.02479712650933</v>
      </c>
      <c r="O23" s="440">
        <v>142.89793500055248</v>
      </c>
      <c r="P23" s="440">
        <v>135.4987540841291</v>
      </c>
      <c r="Q23" s="440">
        <v>113.7524664525294</v>
      </c>
      <c r="R23" s="440">
        <v>239.92609129981852</v>
      </c>
      <c r="S23" s="440">
        <v>260.50796138584172</v>
      </c>
      <c r="T23" s="440">
        <v>352.46643389472018</v>
      </c>
      <c r="U23" s="440">
        <v>522.81135690316478</v>
      </c>
      <c r="V23" s="440">
        <v>348.68777063846585</v>
      </c>
      <c r="W23" s="440">
        <v>263.50299539262886</v>
      </c>
      <c r="X23" s="440">
        <v>190.85145645963226</v>
      </c>
      <c r="Y23" s="441">
        <v>118.78511507852575</v>
      </c>
      <c r="Z23" s="448">
        <v>275.33</v>
      </c>
      <c r="AA23" s="446">
        <v>220.27</v>
      </c>
      <c r="AB23" s="446">
        <v>261.95999999999998</v>
      </c>
      <c r="AC23" s="446">
        <v>211.87</v>
      </c>
      <c r="AD23" s="448">
        <v>279.11</v>
      </c>
      <c r="AE23" s="448">
        <v>307.18</v>
      </c>
      <c r="AF23" s="448">
        <v>445.3</v>
      </c>
      <c r="AG23" s="448">
        <v>471.74</v>
      </c>
      <c r="AH23" s="448">
        <v>130.76</v>
      </c>
      <c r="AI23" s="448">
        <v>351.18</v>
      </c>
      <c r="AJ23" s="448">
        <v>377.6</v>
      </c>
      <c r="AK23" s="448">
        <v>176.08</v>
      </c>
      <c r="AL23" s="596">
        <v>110.5</v>
      </c>
      <c r="AM23" s="621">
        <v>162.97999999999999</v>
      </c>
      <c r="AN23" s="621">
        <v>127.65</v>
      </c>
      <c r="AO23" s="621">
        <v>139.15</v>
      </c>
      <c r="AP23" s="621">
        <v>169.52</v>
      </c>
      <c r="AQ23" s="620">
        <v>296.77999999999997</v>
      </c>
      <c r="AR23" s="621">
        <v>370.77</v>
      </c>
      <c r="AS23" s="621">
        <v>277.77</v>
      </c>
      <c r="AT23" s="621">
        <v>235.67</v>
      </c>
      <c r="AU23" s="357">
        <f t="shared" si="1"/>
        <v>0.80230957479351495</v>
      </c>
      <c r="AV23" s="276"/>
      <c r="AW23" s="276"/>
      <c r="AX23" s="276"/>
    </row>
    <row r="24" spans="1:53" x14ac:dyDescent="0.25">
      <c r="A24" s="32" t="s">
        <v>45</v>
      </c>
      <c r="B24" s="447">
        <v>3424.7929999999997</v>
      </c>
      <c r="C24" s="440">
        <v>1439.4109999999998</v>
      </c>
      <c r="D24" s="440">
        <v>1752.000189999997</v>
      </c>
      <c r="E24" s="440">
        <v>757.49048000000016</v>
      </c>
      <c r="F24" s="440">
        <v>6.5320000000000009</v>
      </c>
      <c r="G24" s="440">
        <v>1.7607999999999999</v>
      </c>
      <c r="H24" s="440">
        <v>1.4150000000000003</v>
      </c>
      <c r="I24" s="440">
        <v>3.5926</v>
      </c>
      <c r="J24" s="440">
        <v>0.42600000000000005</v>
      </c>
      <c r="K24" s="440">
        <v>1311.1641</v>
      </c>
      <c r="L24" s="440">
        <v>2473.9779600000002</v>
      </c>
      <c r="M24" s="440">
        <v>5491.8539700000001</v>
      </c>
      <c r="N24" s="447">
        <v>5484.58</v>
      </c>
      <c r="O24" s="440">
        <v>3950.2400000000002</v>
      </c>
      <c r="P24" s="440">
        <v>2400.5100000000002</v>
      </c>
      <c r="Q24" s="440">
        <v>447.57000000000005</v>
      </c>
      <c r="R24" s="440">
        <v>142.25</v>
      </c>
      <c r="S24" s="440">
        <v>14.629999999999997</v>
      </c>
      <c r="T24" s="440">
        <v>108.43</v>
      </c>
      <c r="U24" s="440">
        <v>57.77</v>
      </c>
      <c r="V24" s="440">
        <v>257.15899999999999</v>
      </c>
      <c r="W24" s="440">
        <v>1491.8400000000001</v>
      </c>
      <c r="X24" s="440">
        <v>1759.3900000000003</v>
      </c>
      <c r="Y24" s="441">
        <v>3648.8899999999994</v>
      </c>
      <c r="Z24" s="448">
        <v>5327.82</v>
      </c>
      <c r="AA24" s="446">
        <v>3511.26</v>
      </c>
      <c r="AB24" s="446">
        <v>2081.19</v>
      </c>
      <c r="AC24" s="446">
        <v>998.96</v>
      </c>
      <c r="AD24" s="448">
        <v>6.75</v>
      </c>
      <c r="AE24" s="446">
        <v>0.2</v>
      </c>
      <c r="AF24" s="446">
        <v>5.49</v>
      </c>
      <c r="AG24" s="446">
        <v>5.61</v>
      </c>
      <c r="AH24" s="446">
        <v>0.1</v>
      </c>
      <c r="AI24" s="446">
        <v>1798.05</v>
      </c>
      <c r="AJ24" s="446">
        <v>1828.13</v>
      </c>
      <c r="AK24" s="446">
        <v>2561.4</v>
      </c>
      <c r="AL24" s="596">
        <v>3198.29</v>
      </c>
      <c r="AM24" s="620">
        <v>2850.85</v>
      </c>
      <c r="AN24" s="620">
        <v>1469.53</v>
      </c>
      <c r="AO24" s="620">
        <v>439.26</v>
      </c>
      <c r="AP24" s="620">
        <v>13.37</v>
      </c>
      <c r="AQ24" s="620">
        <v>17.5</v>
      </c>
      <c r="AR24" s="620">
        <v>2.1</v>
      </c>
      <c r="AS24" s="620">
        <v>8.0299999999999994</v>
      </c>
      <c r="AT24" s="620">
        <v>2.0499999999999998</v>
      </c>
      <c r="AU24" s="357">
        <f t="shared" si="1"/>
        <v>19.499999999999996</v>
      </c>
      <c r="AV24" s="151"/>
      <c r="AW24" s="276"/>
      <c r="AX24" s="276"/>
    </row>
    <row r="25" spans="1:53" s="154" customFormat="1" x14ac:dyDescent="0.25">
      <c r="A25" s="222" t="s">
        <v>36</v>
      </c>
      <c r="B25" s="451">
        <v>2920.6799999999989</v>
      </c>
      <c r="C25" s="442">
        <v>2677.6799999999994</v>
      </c>
      <c r="D25" s="442">
        <v>3500.690000000001</v>
      </c>
      <c r="E25" s="442">
        <v>3732.8024414548308</v>
      </c>
      <c r="F25" s="442">
        <v>3526.91</v>
      </c>
      <c r="G25" s="442">
        <v>3344.639999999999</v>
      </c>
      <c r="H25" s="442">
        <v>4122.6499999999987</v>
      </c>
      <c r="I25" s="442">
        <v>4762.6899999999987</v>
      </c>
      <c r="J25" s="442">
        <v>3587.5099999999989</v>
      </c>
      <c r="K25" s="442">
        <v>3421.5007541465061</v>
      </c>
      <c r="L25" s="442">
        <v>3225.4399999999991</v>
      </c>
      <c r="M25" s="442">
        <v>3701.54</v>
      </c>
      <c r="N25" s="451">
        <v>3894.31</v>
      </c>
      <c r="O25" s="442">
        <v>4406.2899999999981</v>
      </c>
      <c r="P25" s="442">
        <v>2965.2799999999997</v>
      </c>
      <c r="Q25" s="442">
        <v>428.49999999999989</v>
      </c>
      <c r="R25" s="442">
        <v>626.35000000000025</v>
      </c>
      <c r="S25" s="442">
        <v>1217.45</v>
      </c>
      <c r="T25" s="442">
        <v>3023.7560000000003</v>
      </c>
      <c r="U25" s="442">
        <v>2756.9399999999991</v>
      </c>
      <c r="V25" s="442">
        <v>3667.9000000000005</v>
      </c>
      <c r="W25" s="442">
        <v>3444.47</v>
      </c>
      <c r="X25" s="442">
        <v>3247.3800000000006</v>
      </c>
      <c r="Y25" s="443">
        <v>3736.9599999999991</v>
      </c>
      <c r="Z25" s="448">
        <v>3869.65</v>
      </c>
      <c r="AA25" s="446">
        <v>3549.65</v>
      </c>
      <c r="AB25" s="446">
        <v>3427.16</v>
      </c>
      <c r="AC25" s="446">
        <v>3103.56</v>
      </c>
      <c r="AD25" s="448">
        <v>2847.46</v>
      </c>
      <c r="AE25" s="448">
        <v>3215.87</v>
      </c>
      <c r="AF25" s="448">
        <v>3221.49</v>
      </c>
      <c r="AG25" s="448">
        <v>3575.45</v>
      </c>
      <c r="AH25" s="448">
        <v>3322.28</v>
      </c>
      <c r="AI25" s="448">
        <v>3623.37</v>
      </c>
      <c r="AJ25" s="448">
        <v>3294.25</v>
      </c>
      <c r="AK25" s="448">
        <v>3830.22</v>
      </c>
      <c r="AL25" s="596">
        <v>3678.94</v>
      </c>
      <c r="AM25" s="621">
        <v>3533.51</v>
      </c>
      <c r="AN25" s="621">
        <v>3252.99</v>
      </c>
      <c r="AO25" s="621">
        <v>3479.65</v>
      </c>
      <c r="AP25" s="621">
        <v>3065.32</v>
      </c>
      <c r="AQ25" s="620">
        <v>3282.59</v>
      </c>
      <c r="AR25" s="621">
        <v>3496.97</v>
      </c>
      <c r="AS25" s="621">
        <v>3027.77</v>
      </c>
      <c r="AT25" s="621">
        <v>2729.78</v>
      </c>
      <c r="AU25" s="357">
        <f t="shared" si="1"/>
        <v>-0.17834138001613353</v>
      </c>
      <c r="AV25" s="276"/>
      <c r="AW25" s="276"/>
      <c r="AX25" s="276"/>
      <c r="AY25"/>
      <c r="AZ25"/>
      <c r="BA25"/>
    </row>
    <row r="26" spans="1:53" x14ac:dyDescent="0.25">
      <c r="A26" s="32" t="s">
        <v>49</v>
      </c>
      <c r="B26" s="447">
        <v>108.00000000000003</v>
      </c>
      <c r="C26" s="440">
        <v>38.154000000000018</v>
      </c>
      <c r="D26" s="440">
        <v>55.83</v>
      </c>
      <c r="E26" s="440">
        <v>88.879999999999981</v>
      </c>
      <c r="F26" s="440">
        <v>92.130000000000024</v>
      </c>
      <c r="G26" s="440">
        <v>75.093999999999994</v>
      </c>
      <c r="H26" s="440">
        <v>60.439</v>
      </c>
      <c r="I26" s="440">
        <v>474.41500000000008</v>
      </c>
      <c r="J26" s="440">
        <v>31.089999999999996</v>
      </c>
      <c r="K26" s="440">
        <v>95.149999999999977</v>
      </c>
      <c r="L26" s="440">
        <v>28.567</v>
      </c>
      <c r="M26" s="440">
        <v>94.134000000000015</v>
      </c>
      <c r="N26" s="447">
        <v>86.788000000000011</v>
      </c>
      <c r="O26" s="440">
        <v>70.259999999999934</v>
      </c>
      <c r="P26" s="440">
        <v>46.458000000000013</v>
      </c>
      <c r="Q26" s="440">
        <v>27.349999999999994</v>
      </c>
      <c r="R26" s="440">
        <v>33.794000000000004</v>
      </c>
      <c r="S26" s="440">
        <v>142.38499999999996</v>
      </c>
      <c r="T26" s="440">
        <v>55.835999999999999</v>
      </c>
      <c r="U26" s="440">
        <v>50.05</v>
      </c>
      <c r="V26" s="440">
        <v>95.792999999999992</v>
      </c>
      <c r="W26" s="440">
        <v>59.089999999999996</v>
      </c>
      <c r="X26" s="440">
        <v>90.453999999999994</v>
      </c>
      <c r="Y26" s="441">
        <v>111.81699999999999</v>
      </c>
      <c r="Z26" s="450">
        <v>54.25</v>
      </c>
      <c r="AA26" s="446">
        <v>40.22</v>
      </c>
      <c r="AB26" s="446">
        <v>76.760000000000005</v>
      </c>
      <c r="AC26" s="446">
        <v>81.23</v>
      </c>
      <c r="AD26" s="446">
        <v>67.260000000000005</v>
      </c>
      <c r="AE26" s="446">
        <v>53.75</v>
      </c>
      <c r="AF26" s="446">
        <v>44.58</v>
      </c>
      <c r="AG26" s="446">
        <v>75.239999999999995</v>
      </c>
      <c r="AH26" s="446">
        <v>69.06</v>
      </c>
      <c r="AI26" s="446">
        <v>57.72</v>
      </c>
      <c r="AJ26" s="446">
        <v>51.71</v>
      </c>
      <c r="AK26" s="446">
        <v>59.41</v>
      </c>
      <c r="AL26" s="596">
        <v>67.760000000000005</v>
      </c>
      <c r="AM26" s="620">
        <v>80.069999999999993</v>
      </c>
      <c r="AN26" s="620">
        <v>77.5</v>
      </c>
      <c r="AO26" s="620">
        <v>62.89</v>
      </c>
      <c r="AP26" s="620">
        <v>67.11</v>
      </c>
      <c r="AQ26" s="620">
        <v>49.91</v>
      </c>
      <c r="AR26" s="620">
        <v>56.36</v>
      </c>
      <c r="AS26" s="620">
        <v>93.75</v>
      </c>
      <c r="AT26" s="620">
        <v>33.119999999999997</v>
      </c>
      <c r="AU26" s="357">
        <f t="shared" si="1"/>
        <v>-0.52041702867072115</v>
      </c>
      <c r="AV26" s="276"/>
      <c r="AW26" s="276"/>
      <c r="AX26" s="276"/>
    </row>
    <row r="27" spans="1:53" x14ac:dyDescent="0.25">
      <c r="A27" s="32" t="s">
        <v>56</v>
      </c>
      <c r="B27" s="447">
        <v>0</v>
      </c>
      <c r="C27" s="440">
        <v>0</v>
      </c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0</v>
      </c>
      <c r="N27" s="447">
        <v>265.39699999999999</v>
      </c>
      <c r="O27" s="440">
        <v>235.77799999999999</v>
      </c>
      <c r="P27" s="440">
        <v>255.73099999999999</v>
      </c>
      <c r="Q27" s="440">
        <v>70.034999999999997</v>
      </c>
      <c r="R27" s="440">
        <v>94.384</v>
      </c>
      <c r="S27" s="440">
        <v>117.428</v>
      </c>
      <c r="T27" s="440">
        <v>219.21199999999999</v>
      </c>
      <c r="U27" s="440">
        <v>212.05100000000002</v>
      </c>
      <c r="V27" s="440">
        <v>211.33</v>
      </c>
      <c r="W27" s="440">
        <v>188.10300000000001</v>
      </c>
      <c r="X27" s="440">
        <v>164.733</v>
      </c>
      <c r="Y27" s="441">
        <v>209.29100000000003</v>
      </c>
      <c r="Z27" s="388">
        <v>0</v>
      </c>
      <c r="AA27" s="388">
        <v>0</v>
      </c>
      <c r="AB27" s="388">
        <v>0</v>
      </c>
      <c r="AC27" s="388">
        <v>0</v>
      </c>
      <c r="AD27" s="388">
        <v>0</v>
      </c>
      <c r="AE27" s="446">
        <v>0</v>
      </c>
      <c r="AF27" s="446">
        <v>0</v>
      </c>
      <c r="AG27" s="446">
        <v>0</v>
      </c>
      <c r="AH27" s="446">
        <v>0</v>
      </c>
      <c r="AI27" s="446">
        <v>0</v>
      </c>
      <c r="AJ27" s="446">
        <v>0</v>
      </c>
      <c r="AK27" s="446">
        <v>0</v>
      </c>
      <c r="AL27" s="596">
        <v>0</v>
      </c>
      <c r="AM27" s="620">
        <v>0</v>
      </c>
      <c r="AN27" s="620">
        <v>0</v>
      </c>
      <c r="AO27" s="620">
        <v>0</v>
      </c>
      <c r="AP27" s="620">
        <v>0</v>
      </c>
      <c r="AQ27" s="620">
        <v>0</v>
      </c>
      <c r="AR27" s="620">
        <v>0</v>
      </c>
      <c r="AS27" s="620">
        <v>0</v>
      </c>
      <c r="AT27" s="620">
        <v>0</v>
      </c>
      <c r="AU27" s="357" t="str">
        <f t="shared" si="1"/>
        <v>-</v>
      </c>
      <c r="AV27" s="276"/>
      <c r="AW27" s="276"/>
      <c r="AX27" s="276"/>
    </row>
    <row r="28" spans="1:53" s="298" customFormat="1" x14ac:dyDescent="0.25">
      <c r="A28" s="297" t="s">
        <v>57</v>
      </c>
      <c r="B28" s="452">
        <v>2243.5006999999996</v>
      </c>
      <c r="C28" s="452">
        <v>1728.6025899999995</v>
      </c>
      <c r="D28" s="452">
        <v>1753.5972999999999</v>
      </c>
      <c r="E28" s="452">
        <v>1822.1125</v>
      </c>
      <c r="F28" s="452">
        <v>1455.3704999999995</v>
      </c>
      <c r="G28" s="452">
        <v>1854.4122</v>
      </c>
      <c r="H28" s="452">
        <v>1652.1717999999998</v>
      </c>
      <c r="I28" s="452">
        <v>1407.7287999999999</v>
      </c>
      <c r="J28" s="452">
        <v>1209.4490999999998</v>
      </c>
      <c r="K28" s="452">
        <v>1443.1273600000004</v>
      </c>
      <c r="L28" s="452">
        <v>1785.2142000000003</v>
      </c>
      <c r="M28" s="452">
        <v>1031.0785999999998</v>
      </c>
      <c r="N28" s="453">
        <v>871.36751428571404</v>
      </c>
      <c r="O28" s="452">
        <v>831.41234571428572</v>
      </c>
      <c r="P28" s="452">
        <v>414.51604000000003</v>
      </c>
      <c r="Q28" s="452">
        <v>167.00147999999996</v>
      </c>
      <c r="R28" s="452">
        <v>279.54761142857143</v>
      </c>
      <c r="S28" s="452">
        <v>874.31705142857163</v>
      </c>
      <c r="T28" s="452">
        <v>895.1919228571428</v>
      </c>
      <c r="U28" s="452">
        <v>833.14984285714286</v>
      </c>
      <c r="V28" s="452">
        <v>613.01706285714295</v>
      </c>
      <c r="W28" s="452">
        <v>1245.1517428571428</v>
      </c>
      <c r="X28" s="452">
        <v>1174.7044514285712</v>
      </c>
      <c r="Y28" s="454">
        <v>863.4754771428569</v>
      </c>
      <c r="Z28" s="446">
        <v>586.13</v>
      </c>
      <c r="AA28" s="446">
        <v>578.32000000000005</v>
      </c>
      <c r="AB28" s="446">
        <v>456.53</v>
      </c>
      <c r="AC28" s="446">
        <v>213.08</v>
      </c>
      <c r="AD28" s="446">
        <v>250.22</v>
      </c>
      <c r="AE28" s="446">
        <v>309.14</v>
      </c>
      <c r="AF28" s="446">
        <v>347.48</v>
      </c>
      <c r="AG28" s="446">
        <v>1432.22</v>
      </c>
      <c r="AH28" s="446">
        <v>310.52</v>
      </c>
      <c r="AI28" s="446">
        <v>461.16</v>
      </c>
      <c r="AJ28" s="446">
        <v>421.94</v>
      </c>
      <c r="AK28" s="446">
        <v>238.5</v>
      </c>
      <c r="AL28" s="596">
        <v>304.70999999999998</v>
      </c>
      <c r="AM28" s="620">
        <v>346.17</v>
      </c>
      <c r="AN28" s="620">
        <v>287.38</v>
      </c>
      <c r="AO28" s="620">
        <v>339.57</v>
      </c>
      <c r="AP28" s="620">
        <v>274.14999999999998</v>
      </c>
      <c r="AQ28" s="620">
        <v>423.89</v>
      </c>
      <c r="AR28" s="620">
        <v>361.98</v>
      </c>
      <c r="AS28" s="620">
        <v>340.35</v>
      </c>
      <c r="AT28" s="620">
        <v>448.16</v>
      </c>
      <c r="AU28" s="357">
        <f t="shared" si="1"/>
        <v>0.44325647301301063</v>
      </c>
      <c r="AV28" s="276"/>
      <c r="AW28" s="276"/>
      <c r="AX28" s="276"/>
    </row>
    <row r="29" spans="1:53" x14ac:dyDescent="0.25">
      <c r="A29" s="33" t="s">
        <v>58</v>
      </c>
      <c r="B29" s="455">
        <v>7138.7532773376006</v>
      </c>
      <c r="C29" s="444">
        <v>7631.619746748398</v>
      </c>
      <c r="D29" s="444">
        <v>7126.9474644479997</v>
      </c>
      <c r="E29" s="444">
        <v>7601.2214897451668</v>
      </c>
      <c r="F29" s="444">
        <v>10424.388696623104</v>
      </c>
      <c r="G29" s="444">
        <v>9272.8994217948712</v>
      </c>
      <c r="H29" s="444">
        <v>10641.64574993205</v>
      </c>
      <c r="I29" s="444">
        <v>10264.155280000006</v>
      </c>
      <c r="J29" s="444">
        <v>9167.2805139845441</v>
      </c>
      <c r="K29" s="444">
        <v>9496.3567120978405</v>
      </c>
      <c r="L29" s="444">
        <v>7363.8955717342469</v>
      </c>
      <c r="M29" s="444">
        <v>5841.5705723529318</v>
      </c>
      <c r="N29" s="455">
        <v>11863.683774388259</v>
      </c>
      <c r="O29" s="444">
        <v>11266.6259779635</v>
      </c>
      <c r="P29" s="444">
        <v>12731.531485490881</v>
      </c>
      <c r="Q29" s="444">
        <v>8803.369931195366</v>
      </c>
      <c r="R29" s="444">
        <v>10982.352359669136</v>
      </c>
      <c r="S29" s="444">
        <v>14295.487102420704</v>
      </c>
      <c r="T29" s="444">
        <v>12681.577286599606</v>
      </c>
      <c r="U29" s="444">
        <v>16927.200297187734</v>
      </c>
      <c r="V29" s="444">
        <v>13420.948011191305</v>
      </c>
      <c r="W29" s="444">
        <v>12097.085812535044</v>
      </c>
      <c r="X29" s="444">
        <v>14209.879851068765</v>
      </c>
      <c r="Y29" s="445">
        <v>11264.974966194413</v>
      </c>
      <c r="Z29" s="444">
        <v>8683.48</v>
      </c>
      <c r="AA29" s="444">
        <v>5132.6499999999996</v>
      </c>
      <c r="AB29" s="444">
        <v>12059.67</v>
      </c>
      <c r="AC29" s="444">
        <v>8266.7999999999993</v>
      </c>
      <c r="AD29" s="444">
        <v>10832.82</v>
      </c>
      <c r="AE29" s="444">
        <v>12105.27</v>
      </c>
      <c r="AF29" s="444">
        <v>12841.53</v>
      </c>
      <c r="AG29" s="444">
        <v>14599.87</v>
      </c>
      <c r="AH29" s="444">
        <v>10264.33</v>
      </c>
      <c r="AI29" s="444">
        <v>14424.07</v>
      </c>
      <c r="AJ29" s="444">
        <v>12182.19</v>
      </c>
      <c r="AK29" s="444">
        <v>11039.87</v>
      </c>
      <c r="AL29" s="597">
        <v>8559.33</v>
      </c>
      <c r="AM29" s="622">
        <v>8389.44</v>
      </c>
      <c r="AN29" s="622">
        <v>12152.88</v>
      </c>
      <c r="AO29" s="622">
        <v>14261.68</v>
      </c>
      <c r="AP29" s="622">
        <v>10160.99</v>
      </c>
      <c r="AQ29" s="640">
        <v>9926.77</v>
      </c>
      <c r="AR29" s="622">
        <v>12988.9</v>
      </c>
      <c r="AS29" s="622">
        <v>11125.37</v>
      </c>
      <c r="AT29" s="622">
        <v>13010.4</v>
      </c>
      <c r="AU29" s="379">
        <f t="shared" si="1"/>
        <v>0.26753524097529979</v>
      </c>
      <c r="AV29" s="276"/>
      <c r="AW29" s="276"/>
      <c r="AX29" s="276"/>
    </row>
    <row r="30" spans="1:53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"/>
      <c r="AV30" s="276"/>
      <c r="AW30" s="276"/>
      <c r="AX30" s="276"/>
    </row>
    <row r="31" spans="1:53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V31" s="123"/>
      <c r="AW31" s="123"/>
      <c r="AX31" s="122"/>
    </row>
    <row r="32" spans="1:53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V32" s="123"/>
      <c r="AW32" s="123"/>
      <c r="AX32" s="122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5">
    <mergeCell ref="A6:A7"/>
    <mergeCell ref="B6:M6"/>
    <mergeCell ref="N6:Y6"/>
    <mergeCell ref="Z6:AK6"/>
    <mergeCell ref="AL6:AU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W41"/>
  <sheetViews>
    <sheetView showGridLines="0" zoomScaleNormal="10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M13" sqref="AM13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46" width="9.85546875" style="276" customWidth="1"/>
    <col min="47" max="47" width="11.5703125" customWidth="1"/>
    <col min="48" max="48" width="14" bestFit="1" customWidth="1"/>
  </cols>
  <sheetData>
    <row r="1" spans="1:48" x14ac:dyDescent="0.25">
      <c r="A1" s="22" t="s">
        <v>191</v>
      </c>
      <c r="AU1" s="276"/>
      <c r="AV1" s="276"/>
    </row>
    <row r="2" spans="1:48" x14ac:dyDescent="0.25">
      <c r="A2" s="22"/>
    </row>
    <row r="3" spans="1:48" x14ac:dyDescent="0.25">
      <c r="A3" s="38" t="s">
        <v>59</v>
      </c>
    </row>
    <row r="4" spans="1:48" x14ac:dyDescent="0.25">
      <c r="A4" s="36" t="s">
        <v>234</v>
      </c>
    </row>
    <row r="5" spans="1:48" x14ac:dyDescent="0.25">
      <c r="A5" s="37" t="s">
        <v>201</v>
      </c>
    </row>
    <row r="6" spans="1:48" x14ac:dyDescent="0.25">
      <c r="A6" s="712" t="s">
        <v>26</v>
      </c>
      <c r="B6" s="714">
        <v>2019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6"/>
      <c r="N6" s="714">
        <v>2020</v>
      </c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6"/>
      <c r="Z6" s="714">
        <v>2021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48" ht="25.5" x14ac:dyDescent="0.25">
      <c r="A7" s="713"/>
      <c r="B7" s="395" t="s">
        <v>1</v>
      </c>
      <c r="C7" s="395" t="s">
        <v>2</v>
      </c>
      <c r="D7" s="395" t="s">
        <v>3</v>
      </c>
      <c r="E7" s="395" t="s">
        <v>4</v>
      </c>
      <c r="F7" s="241" t="s">
        <v>5</v>
      </c>
      <c r="G7" s="395" t="s">
        <v>6</v>
      </c>
      <c r="H7" s="395" t="s">
        <v>7</v>
      </c>
      <c r="I7" s="395" t="s">
        <v>8</v>
      </c>
      <c r="J7" s="395" t="s">
        <v>9</v>
      </c>
      <c r="K7" s="395" t="s">
        <v>10</v>
      </c>
      <c r="L7" s="395" t="s">
        <v>11</v>
      </c>
      <c r="M7" s="395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5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5" t="s">
        <v>1</v>
      </c>
      <c r="AM7" s="635" t="s">
        <v>2</v>
      </c>
      <c r="AN7" s="635" t="s">
        <v>3</v>
      </c>
      <c r="AO7" s="635" t="s">
        <v>4</v>
      </c>
      <c r="AP7" s="635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36" t="s">
        <v>268</v>
      </c>
    </row>
    <row r="8" spans="1:48" x14ac:dyDescent="0.25">
      <c r="A8" s="119" t="s">
        <v>13</v>
      </c>
      <c r="B8" s="314">
        <f t="shared" ref="B8:AQ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58">
        <f t="shared" si="0"/>
        <v>9488.1547399999999</v>
      </c>
      <c r="N8" s="314">
        <f t="shared" si="0"/>
        <v>10738.9107638429</v>
      </c>
      <c r="O8" s="136">
        <f t="shared" si="0"/>
        <v>22071.925765296335</v>
      </c>
      <c r="P8" s="136">
        <f t="shared" si="0"/>
        <v>9531.4170994086217</v>
      </c>
      <c r="Q8" s="136">
        <f t="shared" si="0"/>
        <v>5067.932813589432</v>
      </c>
      <c r="R8" s="136">
        <f t="shared" si="0"/>
        <v>6187.0606261451612</v>
      </c>
      <c r="S8" s="136">
        <f t="shared" si="0"/>
        <v>9627.256795472751</v>
      </c>
      <c r="T8" s="136">
        <f t="shared" si="0"/>
        <v>9984.7464119581346</v>
      </c>
      <c r="U8" s="136">
        <f t="shared" si="0"/>
        <v>10764.77131</v>
      </c>
      <c r="V8" s="136">
        <f t="shared" si="0"/>
        <v>14203.563880000005</v>
      </c>
      <c r="W8" s="136">
        <f t="shared" si="0"/>
        <v>19610.601329999998</v>
      </c>
      <c r="X8" s="136">
        <f t="shared" si="0"/>
        <v>12544.406679608448</v>
      </c>
      <c r="Y8" s="458">
        <f t="shared" si="0"/>
        <v>16373.053995431377</v>
      </c>
      <c r="Z8" s="118">
        <f t="shared" si="0"/>
        <v>13713.38</v>
      </c>
      <c r="AA8" s="25">
        <f t="shared" si="0"/>
        <v>25552.78</v>
      </c>
      <c r="AB8" s="25">
        <f t="shared" si="0"/>
        <v>17280.560000000001</v>
      </c>
      <c r="AC8" s="25">
        <f t="shared" si="0"/>
        <v>9462.130000000001</v>
      </c>
      <c r="AD8" s="25">
        <f t="shared" si="0"/>
        <v>12465.63</v>
      </c>
      <c r="AE8" s="25">
        <f t="shared" si="0"/>
        <v>6346.2199999999993</v>
      </c>
      <c r="AF8" s="25">
        <f t="shared" si="0"/>
        <v>6244.64</v>
      </c>
      <c r="AG8" s="25">
        <f t="shared" si="0"/>
        <v>8142.65</v>
      </c>
      <c r="AH8" s="25">
        <f t="shared" si="0"/>
        <v>4376.97</v>
      </c>
      <c r="AI8" s="25">
        <f t="shared" si="0"/>
        <v>9093.08</v>
      </c>
      <c r="AJ8" s="25">
        <f t="shared" si="0"/>
        <v>21520.820000000003</v>
      </c>
      <c r="AK8" s="25">
        <f t="shared" si="0"/>
        <v>15832.98</v>
      </c>
      <c r="AL8" s="118">
        <f t="shared" si="0"/>
        <v>21492.970000000005</v>
      </c>
      <c r="AM8" s="25">
        <f t="shared" si="0"/>
        <v>14511.199999999999</v>
      </c>
      <c r="AN8" s="25">
        <f t="shared" si="0"/>
        <v>12740.300000000001</v>
      </c>
      <c r="AO8" s="25">
        <f t="shared" si="0"/>
        <v>11408.08</v>
      </c>
      <c r="AP8" s="25">
        <f t="shared" si="0"/>
        <v>9139.51</v>
      </c>
      <c r="AQ8" s="25">
        <f t="shared" si="0"/>
        <v>9276.5000000000018</v>
      </c>
      <c r="AR8" s="25">
        <f>SUM(AR9:AR23)</f>
        <v>7049.66</v>
      </c>
      <c r="AS8" s="25">
        <f>SUM(AS9:AS23)</f>
        <v>8575.7500000000018</v>
      </c>
      <c r="AT8" s="25">
        <f>SUM(AT9:AT23)</f>
        <v>7939.8399999999992</v>
      </c>
      <c r="AU8" s="340">
        <f t="shared" ref="AU8:AU23" si="1">+IFERROR(AT8/AH8-1,"-")</f>
        <v>0.81400375145363091</v>
      </c>
    </row>
    <row r="9" spans="1:48" x14ac:dyDescent="0.25">
      <c r="A9" s="69" t="s">
        <v>60</v>
      </c>
      <c r="B9" s="459">
        <v>3320.3049000000001</v>
      </c>
      <c r="C9" s="390">
        <v>1937.3595</v>
      </c>
      <c r="D9" s="390">
        <v>2097.23</v>
      </c>
      <c r="E9" s="390">
        <v>2163.0909999999999</v>
      </c>
      <c r="F9" s="390">
        <v>2071.8976999999995</v>
      </c>
      <c r="G9" s="390">
        <v>1703.3809999999999</v>
      </c>
      <c r="H9" s="390">
        <v>2353.8625000000002</v>
      </c>
      <c r="I9" s="390">
        <v>2273.7536</v>
      </c>
      <c r="J9" s="390">
        <v>2459.0452999999993</v>
      </c>
      <c r="K9" s="390">
        <v>1714.9145599999999</v>
      </c>
      <c r="L9" s="390">
        <v>1229.9839999999997</v>
      </c>
      <c r="M9" s="460">
        <v>1223.6820000000002</v>
      </c>
      <c r="N9" s="459">
        <v>1523.1929438428858</v>
      </c>
      <c r="O9" s="390">
        <v>1456.7834992963303</v>
      </c>
      <c r="P9" s="390">
        <v>1809.5198494086239</v>
      </c>
      <c r="Q9" s="390">
        <v>1347.9877135894324</v>
      </c>
      <c r="R9" s="390">
        <v>880.13862614515926</v>
      </c>
      <c r="S9" s="390">
        <v>2139.9561954727528</v>
      </c>
      <c r="T9" s="390">
        <v>2141.9012619581322</v>
      </c>
      <c r="U9" s="390">
        <v>3660.2624600000008</v>
      </c>
      <c r="V9" s="390">
        <v>2188.5603800000004</v>
      </c>
      <c r="W9" s="390">
        <v>2162.9379299999996</v>
      </c>
      <c r="X9" s="390">
        <v>1935.2000244284441</v>
      </c>
      <c r="Y9" s="460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21">
        <v>2552.34</v>
      </c>
      <c r="AO9" s="21">
        <v>2125.94</v>
      </c>
      <c r="AP9" s="21">
        <v>1962.2</v>
      </c>
      <c r="AQ9" s="21">
        <v>2037.26</v>
      </c>
      <c r="AR9" s="21">
        <v>2210.31</v>
      </c>
      <c r="AS9" s="21">
        <v>2651.65</v>
      </c>
      <c r="AT9" s="21">
        <v>2581.16</v>
      </c>
      <c r="AU9" s="357">
        <f t="shared" si="1"/>
        <v>2.2662799727412475E-2</v>
      </c>
    </row>
    <row r="10" spans="1:48" x14ac:dyDescent="0.25">
      <c r="A10" s="69" t="s">
        <v>61</v>
      </c>
      <c r="B10" s="459">
        <v>410.52</v>
      </c>
      <c r="C10" s="390">
        <v>276.9153</v>
      </c>
      <c r="D10" s="390">
        <v>214.12899999999999</v>
      </c>
      <c r="E10" s="390">
        <v>118.72550000000001</v>
      </c>
      <c r="F10" s="390">
        <v>238.3801</v>
      </c>
      <c r="G10" s="390">
        <v>118.69799999999999</v>
      </c>
      <c r="H10" s="390">
        <v>237.41399999999999</v>
      </c>
      <c r="I10" s="390">
        <v>177.16499999999999</v>
      </c>
      <c r="J10" s="390">
        <v>121.66200000000001</v>
      </c>
      <c r="K10" s="390">
        <v>60.168500000000002</v>
      </c>
      <c r="L10" s="390">
        <v>43.308999999999997</v>
      </c>
      <c r="M10" s="460">
        <v>21.619499999999999</v>
      </c>
      <c r="N10" s="459">
        <v>0</v>
      </c>
      <c r="O10" s="390">
        <v>18.222000000000001</v>
      </c>
      <c r="P10" s="390">
        <v>24.221</v>
      </c>
      <c r="Q10" s="390">
        <v>184.63499999999999</v>
      </c>
      <c r="R10" s="390">
        <v>81.978999999999999</v>
      </c>
      <c r="S10" s="390">
        <v>0</v>
      </c>
      <c r="T10" s="390">
        <v>162.226</v>
      </c>
      <c r="U10" s="390">
        <v>17.128499999999999</v>
      </c>
      <c r="V10" s="390">
        <v>128.42500000000001</v>
      </c>
      <c r="W10" s="390">
        <v>115.309</v>
      </c>
      <c r="X10" s="390">
        <v>0</v>
      </c>
      <c r="Y10" s="460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21">
        <v>40.380000000000003</v>
      </c>
      <c r="AO10" s="21">
        <v>55.69</v>
      </c>
      <c r="AP10" s="21">
        <v>0</v>
      </c>
      <c r="AQ10" s="21">
        <v>14.58</v>
      </c>
      <c r="AR10" s="21">
        <v>29.99</v>
      </c>
      <c r="AS10" s="21">
        <v>77.67</v>
      </c>
      <c r="AT10" s="21">
        <v>73.34</v>
      </c>
      <c r="AU10" s="357">
        <f t="shared" si="1"/>
        <v>2.2265728112626486</v>
      </c>
    </row>
    <row r="11" spans="1:48" s="298" customFormat="1" x14ac:dyDescent="0.25">
      <c r="A11" s="100" t="s">
        <v>254</v>
      </c>
      <c r="B11" s="461">
        <v>0.80500000000000005</v>
      </c>
      <c r="C11" s="462">
        <v>7.6850000000000005</v>
      </c>
      <c r="D11" s="462">
        <v>821.05399999999997</v>
      </c>
      <c r="E11" s="462">
        <v>818.20559999999989</v>
      </c>
      <c r="F11" s="462">
        <v>346.0856</v>
      </c>
      <c r="G11" s="462">
        <v>422.56119999999999</v>
      </c>
      <c r="H11" s="462">
        <v>184.73599999999999</v>
      </c>
      <c r="I11" s="462">
        <v>683.53620000000001</v>
      </c>
      <c r="J11" s="462">
        <v>0</v>
      </c>
      <c r="K11" s="462">
        <v>6.75</v>
      </c>
      <c r="L11" s="462">
        <v>846.96100000000001</v>
      </c>
      <c r="M11" s="463">
        <v>261.46100000000001</v>
      </c>
      <c r="N11" s="461">
        <v>180.20000000000002</v>
      </c>
      <c r="O11" s="462">
        <v>68.744500000000002</v>
      </c>
      <c r="P11" s="462">
        <v>668.60549999999989</v>
      </c>
      <c r="Q11" s="462">
        <v>386.572</v>
      </c>
      <c r="R11" s="462">
        <v>219.30099999999999</v>
      </c>
      <c r="S11" s="462">
        <v>6.5359999999999996</v>
      </c>
      <c r="T11" s="462">
        <v>10.506</v>
      </c>
      <c r="U11" s="462">
        <v>13.488</v>
      </c>
      <c r="V11" s="462">
        <v>90.244</v>
      </c>
      <c r="W11" s="462">
        <v>22.023</v>
      </c>
      <c r="X11" s="462">
        <v>5.657</v>
      </c>
      <c r="Y11" s="463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21">
        <v>142.41</v>
      </c>
      <c r="AO11" s="21">
        <v>115.33</v>
      </c>
      <c r="AP11" s="21">
        <v>103.29</v>
      </c>
      <c r="AQ11" s="21">
        <v>14.27</v>
      </c>
      <c r="AR11" s="21">
        <v>10.73</v>
      </c>
      <c r="AS11" s="21">
        <v>482.13</v>
      </c>
      <c r="AT11" s="21">
        <v>0</v>
      </c>
      <c r="AU11" s="357">
        <f t="shared" si="1"/>
        <v>-1</v>
      </c>
    </row>
    <row r="12" spans="1:48" x14ac:dyDescent="0.25">
      <c r="A12" s="69" t="s">
        <v>62</v>
      </c>
      <c r="B12" s="459">
        <v>818.44799999999998</v>
      </c>
      <c r="C12" s="390">
        <v>2175.1620000000003</v>
      </c>
      <c r="D12" s="390">
        <v>2540.3553999999999</v>
      </c>
      <c r="E12" s="390">
        <v>335.58199999999999</v>
      </c>
      <c r="F12" s="390">
        <v>289.33</v>
      </c>
      <c r="G12" s="390">
        <v>787.00299999999993</v>
      </c>
      <c r="H12" s="390">
        <v>1315.248</v>
      </c>
      <c r="I12" s="390">
        <v>157.78620000000001</v>
      </c>
      <c r="J12" s="390">
        <v>5.4960000000000004</v>
      </c>
      <c r="K12" s="390">
        <v>2043.8700000000003</v>
      </c>
      <c r="L12" s="390">
        <v>10</v>
      </c>
      <c r="M12" s="460">
        <v>66.569999999999993</v>
      </c>
      <c r="N12" s="459">
        <v>985.69249999999988</v>
      </c>
      <c r="O12" s="390">
        <v>4050.9713999999999</v>
      </c>
      <c r="P12" s="390">
        <v>1208.5684999999999</v>
      </c>
      <c r="Q12" s="390">
        <v>0</v>
      </c>
      <c r="R12" s="390">
        <v>386.19400000000002</v>
      </c>
      <c r="S12" s="390">
        <v>707.77699999999993</v>
      </c>
      <c r="T12" s="390">
        <v>745.95800000000008</v>
      </c>
      <c r="U12" s="390">
        <v>205.75299999999999</v>
      </c>
      <c r="V12" s="390">
        <v>707.62699999999995</v>
      </c>
      <c r="W12" s="390">
        <v>1096.4940000000001</v>
      </c>
      <c r="X12" s="390">
        <v>652.92199999999991</v>
      </c>
      <c r="Y12" s="460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21">
        <v>0</v>
      </c>
      <c r="AO12" s="21">
        <v>0</v>
      </c>
      <c r="AP12" s="21">
        <v>0</v>
      </c>
      <c r="AQ12" s="21">
        <v>0</v>
      </c>
      <c r="AR12" s="21">
        <v>1.2</v>
      </c>
      <c r="AS12" s="21">
        <v>0</v>
      </c>
      <c r="AT12" s="21">
        <v>0</v>
      </c>
      <c r="AU12" s="357" t="str">
        <f t="shared" si="1"/>
        <v>-</v>
      </c>
    </row>
    <row r="13" spans="1:48" x14ac:dyDescent="0.25">
      <c r="A13" s="69" t="s">
        <v>63</v>
      </c>
      <c r="B13" s="459">
        <v>7036.978000000001</v>
      </c>
      <c r="C13" s="390">
        <v>11336.515899999999</v>
      </c>
      <c r="D13" s="390">
        <v>11375.46342</v>
      </c>
      <c r="E13" s="390">
        <v>5098.3624999999993</v>
      </c>
      <c r="F13" s="390">
        <v>4788.8937999999998</v>
      </c>
      <c r="G13" s="390">
        <v>8166.3741</v>
      </c>
      <c r="H13" s="390">
        <v>4438.2724600000001</v>
      </c>
      <c r="I13" s="390">
        <v>4117.6546000000008</v>
      </c>
      <c r="J13" s="390">
        <v>1378.6962999999998</v>
      </c>
      <c r="K13" s="390">
        <v>5021.8403399999997</v>
      </c>
      <c r="L13" s="390">
        <v>6051.6610000000001</v>
      </c>
      <c r="M13" s="460">
        <v>2320.8313999999996</v>
      </c>
      <c r="N13" s="459">
        <v>3011.1750000000006</v>
      </c>
      <c r="O13" s="390">
        <v>9021.0163000000011</v>
      </c>
      <c r="P13" s="390">
        <v>2403.4915000000001</v>
      </c>
      <c r="Q13" s="390">
        <v>1783.8517000000002</v>
      </c>
      <c r="R13" s="390">
        <v>3841.1555000000003</v>
      </c>
      <c r="S13" s="390">
        <v>5880.1105000000007</v>
      </c>
      <c r="T13" s="390">
        <v>5077.2945000000018</v>
      </c>
      <c r="U13" s="390">
        <v>5013.3863999999994</v>
      </c>
      <c r="V13" s="390">
        <v>8005.6554500000011</v>
      </c>
      <c r="W13" s="390">
        <v>11162.884799999993</v>
      </c>
      <c r="X13" s="390">
        <v>6991.9609000000037</v>
      </c>
      <c r="Y13" s="460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21">
        <v>3867.96</v>
      </c>
      <c r="AO13" s="21">
        <v>3420.14</v>
      </c>
      <c r="AP13" s="21">
        <v>2221.52</v>
      </c>
      <c r="AQ13" s="21">
        <v>4446.16</v>
      </c>
      <c r="AR13" s="21">
        <v>3959.51</v>
      </c>
      <c r="AS13" s="21">
        <v>4617.59</v>
      </c>
      <c r="AT13" s="21">
        <v>4378.78</v>
      </c>
      <c r="AU13" s="357">
        <f t="shared" si="1"/>
        <v>3.3876430389386556</v>
      </c>
    </row>
    <row r="14" spans="1:48" x14ac:dyDescent="0.25">
      <c r="A14" s="69" t="s">
        <v>64</v>
      </c>
      <c r="B14" s="459">
        <v>0</v>
      </c>
      <c r="C14" s="390">
        <v>0</v>
      </c>
      <c r="D14" s="390">
        <v>460.74</v>
      </c>
      <c r="E14" s="390">
        <v>212.03399999999999</v>
      </c>
      <c r="F14" s="390">
        <v>486.14040000000006</v>
      </c>
      <c r="G14" s="390">
        <v>84.039999999999992</v>
      </c>
      <c r="H14" s="390">
        <v>0</v>
      </c>
      <c r="I14" s="390">
        <v>0</v>
      </c>
      <c r="J14" s="390">
        <v>0</v>
      </c>
      <c r="K14" s="390">
        <v>17.442</v>
      </c>
      <c r="L14" s="390">
        <v>0</v>
      </c>
      <c r="M14" s="460">
        <v>25.280999999999999</v>
      </c>
      <c r="N14" s="459">
        <v>0</v>
      </c>
      <c r="O14" s="390">
        <v>0</v>
      </c>
      <c r="P14" s="390">
        <v>22.827999999999999</v>
      </c>
      <c r="Q14" s="390">
        <v>0</v>
      </c>
      <c r="R14" s="390">
        <v>56.464999999999996</v>
      </c>
      <c r="S14" s="390">
        <v>0</v>
      </c>
      <c r="T14" s="390">
        <v>27.527000000000001</v>
      </c>
      <c r="U14" s="390">
        <v>174.13524999999998</v>
      </c>
      <c r="V14" s="390">
        <v>167.36664999999999</v>
      </c>
      <c r="W14" s="390">
        <v>0</v>
      </c>
      <c r="X14" s="390">
        <v>0</v>
      </c>
      <c r="Y14" s="460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21">
        <v>0</v>
      </c>
      <c r="AO14" s="21">
        <v>0</v>
      </c>
      <c r="AP14" s="21">
        <v>6.77</v>
      </c>
      <c r="AQ14" s="21">
        <v>0</v>
      </c>
      <c r="AR14" s="21">
        <v>0</v>
      </c>
      <c r="AS14" s="21">
        <v>2.68</v>
      </c>
      <c r="AT14" s="21">
        <v>31.56</v>
      </c>
      <c r="AU14" s="357" t="str">
        <f t="shared" si="1"/>
        <v>-</v>
      </c>
    </row>
    <row r="15" spans="1:48" x14ac:dyDescent="0.25">
      <c r="A15" s="69" t="s">
        <v>65</v>
      </c>
      <c r="B15" s="459">
        <v>0</v>
      </c>
      <c r="C15" s="390">
        <v>22.970860000000002</v>
      </c>
      <c r="D15" s="390">
        <v>0</v>
      </c>
      <c r="E15" s="390">
        <v>0</v>
      </c>
      <c r="F15" s="390">
        <v>0</v>
      </c>
      <c r="G15" s="390">
        <v>27.1128</v>
      </c>
      <c r="H15" s="390">
        <v>62.417639999999999</v>
      </c>
      <c r="I15" s="390">
        <v>21.982320000000001</v>
      </c>
      <c r="J15" s="390">
        <v>10.398</v>
      </c>
      <c r="K15" s="390">
        <v>10.51</v>
      </c>
      <c r="L15" s="390">
        <v>0</v>
      </c>
      <c r="M15" s="460">
        <v>58.265000000000001</v>
      </c>
      <c r="N15" s="459">
        <v>90.827560000000005</v>
      </c>
      <c r="O15" s="390">
        <v>42.722000000000001</v>
      </c>
      <c r="P15" s="390">
        <v>10.823</v>
      </c>
      <c r="Q15" s="390">
        <v>0</v>
      </c>
      <c r="R15" s="390">
        <v>3.5419999999999998</v>
      </c>
      <c r="S15" s="390">
        <v>0</v>
      </c>
      <c r="T15" s="390">
        <v>0</v>
      </c>
      <c r="U15" s="390">
        <v>24.053599999999999</v>
      </c>
      <c r="V15" s="390">
        <v>17.616</v>
      </c>
      <c r="W15" s="390">
        <v>35.164000000000001</v>
      </c>
      <c r="X15" s="390">
        <v>0</v>
      </c>
      <c r="Y15" s="460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26">
        <v>0</v>
      </c>
      <c r="AO15" s="26">
        <v>3</v>
      </c>
      <c r="AP15" s="26">
        <v>0</v>
      </c>
      <c r="AQ15" s="21">
        <v>0</v>
      </c>
      <c r="AR15" s="21">
        <v>0</v>
      </c>
      <c r="AS15" s="21">
        <v>0</v>
      </c>
      <c r="AT15" s="21">
        <v>0</v>
      </c>
      <c r="AU15" s="357" t="str">
        <f t="shared" si="1"/>
        <v>-</v>
      </c>
    </row>
    <row r="16" spans="1:48" x14ac:dyDescent="0.25">
      <c r="A16" s="69" t="s">
        <v>66</v>
      </c>
      <c r="B16" s="459">
        <v>8.7753599999999992</v>
      </c>
      <c r="C16" s="390">
        <v>36.823999999999998</v>
      </c>
      <c r="D16" s="390">
        <v>0</v>
      </c>
      <c r="E16" s="390">
        <v>14.734999999999999</v>
      </c>
      <c r="F16" s="390">
        <v>0</v>
      </c>
      <c r="G16" s="390">
        <v>0</v>
      </c>
      <c r="H16" s="390">
        <v>18.1645</v>
      </c>
      <c r="I16" s="390">
        <v>246.70247999999998</v>
      </c>
      <c r="J16" s="390">
        <v>30.1526</v>
      </c>
      <c r="K16" s="390">
        <v>6.46</v>
      </c>
      <c r="L16" s="390">
        <v>45.893000000000001</v>
      </c>
      <c r="M16" s="460">
        <v>215.65708000000001</v>
      </c>
      <c r="N16" s="459">
        <v>81.337500000000006</v>
      </c>
      <c r="O16" s="390">
        <v>78.213999999999999</v>
      </c>
      <c r="P16" s="390">
        <v>86.130499999999998</v>
      </c>
      <c r="Q16" s="390">
        <v>12.7866</v>
      </c>
      <c r="R16" s="390">
        <v>0</v>
      </c>
      <c r="S16" s="390">
        <v>16.510300000000001</v>
      </c>
      <c r="T16" s="390">
        <v>0</v>
      </c>
      <c r="U16" s="390">
        <v>0</v>
      </c>
      <c r="V16" s="390">
        <v>29.73</v>
      </c>
      <c r="W16" s="390">
        <v>212.22705000000002</v>
      </c>
      <c r="X16" s="390">
        <v>157.7355</v>
      </c>
      <c r="Y16" s="460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26">
        <v>173.79</v>
      </c>
      <c r="AO16" s="26">
        <v>606.76</v>
      </c>
      <c r="AP16" s="26">
        <v>30.5</v>
      </c>
      <c r="AQ16" s="21">
        <v>60.82</v>
      </c>
      <c r="AR16" s="21">
        <v>0</v>
      </c>
      <c r="AS16" s="21">
        <v>1.85</v>
      </c>
      <c r="AT16" s="21">
        <v>0</v>
      </c>
      <c r="AU16" s="357">
        <f t="shared" si="1"/>
        <v>-1</v>
      </c>
    </row>
    <row r="17" spans="1:49" x14ac:dyDescent="0.25">
      <c r="A17" s="69" t="s">
        <v>67</v>
      </c>
      <c r="B17" s="459">
        <v>0</v>
      </c>
      <c r="C17" s="390">
        <v>297.89600000000002</v>
      </c>
      <c r="D17" s="390">
        <v>0</v>
      </c>
      <c r="E17" s="390">
        <v>0</v>
      </c>
      <c r="F17" s="390">
        <v>0</v>
      </c>
      <c r="G17" s="390">
        <v>0</v>
      </c>
      <c r="H17" s="390">
        <v>0</v>
      </c>
      <c r="I17" s="390">
        <v>0</v>
      </c>
      <c r="J17" s="390">
        <v>0</v>
      </c>
      <c r="K17" s="390">
        <v>0</v>
      </c>
      <c r="L17" s="390">
        <v>0</v>
      </c>
      <c r="M17" s="460">
        <v>53.46</v>
      </c>
      <c r="N17" s="459">
        <v>0</v>
      </c>
      <c r="O17" s="390">
        <v>0</v>
      </c>
      <c r="P17" s="390">
        <v>0</v>
      </c>
      <c r="Q17" s="390">
        <v>0</v>
      </c>
      <c r="R17" s="390">
        <v>0</v>
      </c>
      <c r="S17" s="390">
        <v>0</v>
      </c>
      <c r="T17" s="390">
        <v>0</v>
      </c>
      <c r="U17" s="390">
        <v>10.464</v>
      </c>
      <c r="V17" s="390">
        <v>0</v>
      </c>
      <c r="W17" s="390">
        <v>0</v>
      </c>
      <c r="X17" s="390">
        <v>0</v>
      </c>
      <c r="Y17" s="460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26">
        <v>0</v>
      </c>
      <c r="AO17" s="26">
        <v>0</v>
      </c>
      <c r="AP17" s="26">
        <v>0</v>
      </c>
      <c r="AQ17" s="21">
        <v>0</v>
      </c>
      <c r="AR17" s="21">
        <v>0</v>
      </c>
      <c r="AS17" s="21">
        <v>0</v>
      </c>
      <c r="AT17" s="21">
        <v>0</v>
      </c>
      <c r="AU17" s="357" t="str">
        <f t="shared" si="1"/>
        <v>-</v>
      </c>
    </row>
    <row r="18" spans="1:49" x14ac:dyDescent="0.25">
      <c r="A18" s="69" t="s">
        <v>68</v>
      </c>
      <c r="B18" s="459">
        <v>2181.9613399999998</v>
      </c>
      <c r="C18" s="390">
        <v>2487.18084</v>
      </c>
      <c r="D18" s="390">
        <v>934.47000000000014</v>
      </c>
      <c r="E18" s="390">
        <v>306.48473999999999</v>
      </c>
      <c r="F18" s="390">
        <v>804.03297999999995</v>
      </c>
      <c r="G18" s="390">
        <v>845.61955999999998</v>
      </c>
      <c r="H18" s="390">
        <v>482.94471999999996</v>
      </c>
      <c r="I18" s="390">
        <v>1006.12118</v>
      </c>
      <c r="J18" s="390">
        <v>106.91848</v>
      </c>
      <c r="K18" s="390">
        <v>1397.3542</v>
      </c>
      <c r="L18" s="390">
        <v>1330.3529999999998</v>
      </c>
      <c r="M18" s="460">
        <v>1546.3048800000001</v>
      </c>
      <c r="N18" s="459">
        <v>2091.7187600000007</v>
      </c>
      <c r="O18" s="390">
        <v>5731.4614499999998</v>
      </c>
      <c r="P18" s="390">
        <v>1503.8363999999995</v>
      </c>
      <c r="Q18" s="390">
        <v>635.29729999999984</v>
      </c>
      <c r="R18" s="390">
        <v>28.897999999999996</v>
      </c>
      <c r="S18" s="390">
        <v>44.941499999999998</v>
      </c>
      <c r="T18" s="390">
        <v>437.69189999999998</v>
      </c>
      <c r="U18" s="390">
        <v>138.65745000000001</v>
      </c>
      <c r="V18" s="390">
        <v>1411.8226500000001</v>
      </c>
      <c r="W18" s="390">
        <v>1478.2473999999997</v>
      </c>
      <c r="X18" s="390">
        <v>260.47085518</v>
      </c>
      <c r="Y18" s="460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21">
        <v>2069.48</v>
      </c>
      <c r="AO18" s="21">
        <v>2034.06</v>
      </c>
      <c r="AP18" s="21">
        <v>3463.38</v>
      </c>
      <c r="AQ18" s="21">
        <v>2118.04</v>
      </c>
      <c r="AR18" s="21">
        <v>127.92</v>
      </c>
      <c r="AS18" s="21">
        <v>33.11</v>
      </c>
      <c r="AT18" s="21">
        <v>491.08</v>
      </c>
      <c r="AU18" s="357">
        <f t="shared" si="1"/>
        <v>7.247900571044676</v>
      </c>
    </row>
    <row r="19" spans="1:49" x14ac:dyDescent="0.25">
      <c r="A19" s="69" t="s">
        <v>69</v>
      </c>
      <c r="B19" s="459">
        <v>453.77391999999998</v>
      </c>
      <c r="C19" s="390">
        <v>2189.3019599999998</v>
      </c>
      <c r="D19" s="390">
        <v>193.81400000000002</v>
      </c>
      <c r="E19" s="390">
        <v>696.21399999999994</v>
      </c>
      <c r="F19" s="390">
        <v>72.953000000000003</v>
      </c>
      <c r="G19" s="390">
        <v>35.944400000000002</v>
      </c>
      <c r="H19" s="390">
        <v>344.92160000000001</v>
      </c>
      <c r="I19" s="390">
        <v>282.08749999999998</v>
      </c>
      <c r="J19" s="390">
        <v>236.37700000000001</v>
      </c>
      <c r="K19" s="390">
        <v>140.84099999999998</v>
      </c>
      <c r="L19" s="390">
        <v>145.99031999999997</v>
      </c>
      <c r="M19" s="460">
        <v>431.45339999999999</v>
      </c>
      <c r="N19" s="459">
        <v>652.63299999999992</v>
      </c>
      <c r="O19" s="390">
        <v>643.50741600000015</v>
      </c>
      <c r="P19" s="390">
        <v>154.64139999999998</v>
      </c>
      <c r="Q19" s="390">
        <v>0</v>
      </c>
      <c r="R19" s="390">
        <v>71.208500000000001</v>
      </c>
      <c r="S19" s="390">
        <v>60.8</v>
      </c>
      <c r="T19" s="390">
        <v>113.4522</v>
      </c>
      <c r="U19" s="390">
        <v>20.4192</v>
      </c>
      <c r="V19" s="390">
        <v>0</v>
      </c>
      <c r="W19" s="390">
        <v>18.405000000000001</v>
      </c>
      <c r="X19" s="390">
        <v>258.65200000000004</v>
      </c>
      <c r="Y19" s="460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21">
        <v>1550.9</v>
      </c>
      <c r="AO19" s="21">
        <v>637.30999999999995</v>
      </c>
      <c r="AP19" s="21">
        <v>902.84</v>
      </c>
      <c r="AQ19" s="21">
        <v>181.2</v>
      </c>
      <c r="AR19" s="21">
        <v>21.88</v>
      </c>
      <c r="AS19" s="21">
        <v>8.8000000000000007</v>
      </c>
      <c r="AT19" s="21">
        <v>4.78</v>
      </c>
      <c r="AU19" s="357">
        <f t="shared" si="1"/>
        <v>-0.97326920926070914</v>
      </c>
    </row>
    <row r="20" spans="1:49" s="154" customFormat="1" x14ac:dyDescent="0.25">
      <c r="A20" s="138" t="s">
        <v>83</v>
      </c>
      <c r="B20" s="459">
        <v>22.237000000000002</v>
      </c>
      <c r="C20" s="390">
        <v>0</v>
      </c>
      <c r="D20" s="390">
        <v>0</v>
      </c>
      <c r="E20" s="390">
        <v>0</v>
      </c>
      <c r="F20" s="390">
        <v>92.304000000000002</v>
      </c>
      <c r="G20" s="390">
        <v>0</v>
      </c>
      <c r="H20" s="390">
        <v>80.015600000000006</v>
      </c>
      <c r="I20" s="390">
        <v>62.307500000000005</v>
      </c>
      <c r="J20" s="390">
        <v>0</v>
      </c>
      <c r="K20" s="390">
        <v>0</v>
      </c>
      <c r="L20" s="390">
        <v>131.12200000000001</v>
      </c>
      <c r="M20" s="460">
        <v>86.13600000000001</v>
      </c>
      <c r="N20" s="459">
        <v>153.43950000000001</v>
      </c>
      <c r="O20" s="390">
        <v>0</v>
      </c>
      <c r="P20" s="390">
        <v>0</v>
      </c>
      <c r="Q20" s="390">
        <v>13.144</v>
      </c>
      <c r="R20" s="390">
        <v>0</v>
      </c>
      <c r="S20" s="390">
        <v>0</v>
      </c>
      <c r="T20" s="390">
        <v>0</v>
      </c>
      <c r="U20" s="390">
        <v>0</v>
      </c>
      <c r="V20" s="390">
        <v>78.706000000000003</v>
      </c>
      <c r="W20" s="390">
        <v>740.21859999999992</v>
      </c>
      <c r="X20" s="390">
        <v>511.79860000000002</v>
      </c>
      <c r="Y20" s="460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357" t="str">
        <f t="shared" si="1"/>
        <v>-</v>
      </c>
      <c r="AV20" s="276"/>
      <c r="AW20" s="276"/>
    </row>
    <row r="21" spans="1:49" x14ac:dyDescent="0.25">
      <c r="A21" s="69" t="s">
        <v>70</v>
      </c>
      <c r="B21" s="459">
        <v>0</v>
      </c>
      <c r="C21" s="390">
        <v>0</v>
      </c>
      <c r="D21" s="390">
        <v>18.762</v>
      </c>
      <c r="E21" s="390">
        <v>43.29</v>
      </c>
      <c r="F21" s="390">
        <v>0</v>
      </c>
      <c r="G21" s="390">
        <v>14.298999999999999</v>
      </c>
      <c r="H21" s="390">
        <v>898.7</v>
      </c>
      <c r="I21" s="390">
        <v>519.71630888890002</v>
      </c>
      <c r="J21" s="390">
        <v>27.37238</v>
      </c>
      <c r="K21" s="390">
        <v>32.933</v>
      </c>
      <c r="L21" s="390">
        <v>790.95700000000011</v>
      </c>
      <c r="M21" s="460">
        <v>1899.3580000000002</v>
      </c>
      <c r="N21" s="459">
        <v>415.44450000000006</v>
      </c>
      <c r="O21" s="390">
        <v>25.778500000000001</v>
      </c>
      <c r="P21" s="390">
        <v>92.542000000000002</v>
      </c>
      <c r="Q21" s="390">
        <v>0</v>
      </c>
      <c r="R21" s="390">
        <v>41.841000000000001</v>
      </c>
      <c r="S21" s="390">
        <v>7.4530000000000003</v>
      </c>
      <c r="T21" s="390">
        <v>0</v>
      </c>
      <c r="U21" s="390">
        <v>83.384150000000005</v>
      </c>
      <c r="V21" s="390">
        <v>101.762</v>
      </c>
      <c r="W21" s="390">
        <v>1323.3844500000002</v>
      </c>
      <c r="X21" s="390">
        <v>837.2981000000002</v>
      </c>
      <c r="Y21" s="460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21">
        <v>629.70000000000005</v>
      </c>
      <c r="AO21" s="21">
        <v>120.68</v>
      </c>
      <c r="AP21" s="21">
        <v>0</v>
      </c>
      <c r="AQ21" s="21">
        <v>16.149999999999999</v>
      </c>
      <c r="AR21" s="21">
        <v>3.91</v>
      </c>
      <c r="AS21" s="21">
        <v>3.84</v>
      </c>
      <c r="AT21" s="21">
        <v>3.08</v>
      </c>
      <c r="AU21" s="357">
        <f t="shared" si="1"/>
        <v>-0.98658419722972379</v>
      </c>
    </row>
    <row r="22" spans="1:49" x14ac:dyDescent="0.25">
      <c r="A22" s="69" t="s">
        <v>218</v>
      </c>
      <c r="B22" s="459">
        <v>50.15</v>
      </c>
      <c r="C22" s="390">
        <v>22.5</v>
      </c>
      <c r="D22" s="390">
        <v>0</v>
      </c>
      <c r="E22" s="390">
        <v>0</v>
      </c>
      <c r="F22" s="390">
        <v>0</v>
      </c>
      <c r="G22" s="390">
        <v>0</v>
      </c>
      <c r="H22" s="390">
        <v>29.135000000000002</v>
      </c>
      <c r="I22" s="390">
        <v>23.957444444400004</v>
      </c>
      <c r="J22" s="390">
        <v>0</v>
      </c>
      <c r="K22" s="390">
        <v>6.8</v>
      </c>
      <c r="L22" s="390">
        <v>402.25700000000006</v>
      </c>
      <c r="M22" s="460">
        <v>486.7885</v>
      </c>
      <c r="N22" s="459">
        <v>211.28549999999998</v>
      </c>
      <c r="O22" s="390">
        <v>0.71</v>
      </c>
      <c r="P22" s="390">
        <v>0.94625000000000004</v>
      </c>
      <c r="Q22" s="390">
        <v>0</v>
      </c>
      <c r="R22" s="390">
        <v>0</v>
      </c>
      <c r="S22" s="390">
        <v>0</v>
      </c>
      <c r="T22" s="390">
        <v>0</v>
      </c>
      <c r="U22" s="390">
        <v>0</v>
      </c>
      <c r="V22" s="390">
        <v>22.002500000000001</v>
      </c>
      <c r="W22" s="390">
        <v>165.43230000000003</v>
      </c>
      <c r="X22" s="390">
        <v>51.067000000000007</v>
      </c>
      <c r="Y22" s="460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26">
        <v>74.510000000000005</v>
      </c>
      <c r="AO22" s="26">
        <v>525.30999999999995</v>
      </c>
      <c r="AP22" s="26">
        <v>1.08</v>
      </c>
      <c r="AQ22" s="21">
        <v>0</v>
      </c>
      <c r="AR22" s="21">
        <v>4.62</v>
      </c>
      <c r="AS22" s="21">
        <v>32.01</v>
      </c>
      <c r="AT22" s="21">
        <v>12.23</v>
      </c>
      <c r="AU22" s="357">
        <f t="shared" si="1"/>
        <v>2.4353932584269664</v>
      </c>
    </row>
    <row r="23" spans="1:49" x14ac:dyDescent="0.25">
      <c r="A23" s="378" t="s">
        <v>72</v>
      </c>
      <c r="B23" s="456">
        <v>248.3750000000002</v>
      </c>
      <c r="C23" s="457">
        <v>111.77100000000064</v>
      </c>
      <c r="D23" s="457">
        <v>225.85360000000219</v>
      </c>
      <c r="E23" s="457">
        <v>532.80099999999766</v>
      </c>
      <c r="F23" s="457">
        <v>311.43000000000211</v>
      </c>
      <c r="G23" s="457">
        <v>1106.7706200000011</v>
      </c>
      <c r="H23" s="457">
        <v>494.23699999999519</v>
      </c>
      <c r="I23" s="457">
        <v>1907.7698999999986</v>
      </c>
      <c r="J23" s="457">
        <v>404.32510000000087</v>
      </c>
      <c r="K23" s="457">
        <v>612.05559999999969</v>
      </c>
      <c r="L23" s="457">
        <v>524.70100000000093</v>
      </c>
      <c r="M23" s="464">
        <v>791.28697999999963</v>
      </c>
      <c r="N23" s="456">
        <v>1341.9640000000127</v>
      </c>
      <c r="O23" s="457">
        <v>933.79470000000583</v>
      </c>
      <c r="P23" s="457">
        <v>1545.2631999999976</v>
      </c>
      <c r="Q23" s="457">
        <v>703.65849999999955</v>
      </c>
      <c r="R23" s="457">
        <v>576.33800000000065</v>
      </c>
      <c r="S23" s="457">
        <v>763.17229999999836</v>
      </c>
      <c r="T23" s="457">
        <v>1268.189550000001</v>
      </c>
      <c r="U23" s="457">
        <v>1403.6393000000007</v>
      </c>
      <c r="V23" s="457">
        <v>1254.0462500000031</v>
      </c>
      <c r="W23" s="457">
        <v>1077.8738000000012</v>
      </c>
      <c r="X23" s="457">
        <v>881.64470000000074</v>
      </c>
      <c r="Y23" s="464">
        <v>1191.0271999999986</v>
      </c>
      <c r="Z23" s="456">
        <v>694.93</v>
      </c>
      <c r="AA23" s="457">
        <v>692.12</v>
      </c>
      <c r="AB23" s="457">
        <v>1440.59</v>
      </c>
      <c r="AC23" s="457">
        <v>1234.8499999999999</v>
      </c>
      <c r="AD23" s="457">
        <v>2284.27</v>
      </c>
      <c r="AE23" s="457">
        <v>1676.85</v>
      </c>
      <c r="AF23" s="457">
        <v>1644.29</v>
      </c>
      <c r="AG23" s="457">
        <v>1063.06</v>
      </c>
      <c r="AH23" s="457">
        <v>234.82</v>
      </c>
      <c r="AI23" s="457">
        <v>522.1</v>
      </c>
      <c r="AJ23" s="457">
        <v>935.45</v>
      </c>
      <c r="AK23" s="457">
        <v>332.39</v>
      </c>
      <c r="AL23" s="456">
        <v>215.01999999999998</v>
      </c>
      <c r="AM23" s="457">
        <v>1044.8999999999999</v>
      </c>
      <c r="AN23" s="457">
        <v>1638.83</v>
      </c>
      <c r="AO23" s="457">
        <v>1763.8600000000001</v>
      </c>
      <c r="AP23" s="457">
        <v>447.92999999999995</v>
      </c>
      <c r="AQ23" s="76">
        <v>388.02</v>
      </c>
      <c r="AR23" s="76">
        <v>679.59</v>
      </c>
      <c r="AS23" s="76">
        <v>664.42</v>
      </c>
      <c r="AT23" s="76">
        <v>363.83000000000004</v>
      </c>
      <c r="AU23" s="379">
        <f t="shared" si="1"/>
        <v>0.54939954007324787</v>
      </c>
      <c r="AV23" s="16"/>
    </row>
    <row r="24" spans="1:49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AP24" s="623"/>
      <c r="AQ24" s="623"/>
      <c r="AR24" s="623"/>
      <c r="AS24" s="623"/>
      <c r="AT24" s="623"/>
    </row>
    <row r="25" spans="1:49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O25" s="123"/>
      <c r="AP25" s="165"/>
      <c r="AQ25" s="165"/>
      <c r="AR25" s="165"/>
      <c r="AS25" s="165"/>
      <c r="AT25" s="165"/>
      <c r="AU25" s="276"/>
      <c r="AV25" s="276"/>
      <c r="AW25" s="276"/>
    </row>
    <row r="26" spans="1:49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9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9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9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9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9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9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5">
    <mergeCell ref="A6:A7"/>
    <mergeCell ref="B6:M6"/>
    <mergeCell ref="N6:Y6"/>
    <mergeCell ref="Z6:AK6"/>
    <mergeCell ref="AL6:AU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U37"/>
  <sheetViews>
    <sheetView showGridLines="0" zoomScale="90" zoomScaleNormal="90" zoomScaleSheetLayoutView="5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T26" sqref="AT26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46" width="10.5703125" style="276" customWidth="1"/>
    <col min="47" max="47" width="12" bestFit="1" customWidth="1"/>
  </cols>
  <sheetData>
    <row r="1" spans="1:47" x14ac:dyDescent="0.25">
      <c r="A1" s="22" t="s">
        <v>191</v>
      </c>
    </row>
    <row r="3" spans="1:47" x14ac:dyDescent="0.25">
      <c r="A3" s="11" t="s">
        <v>73</v>
      </c>
    </row>
    <row r="4" spans="1:47" x14ac:dyDescent="0.25">
      <c r="A4" s="36" t="s">
        <v>235</v>
      </c>
    </row>
    <row r="5" spans="1:47" x14ac:dyDescent="0.25">
      <c r="A5" s="37" t="s">
        <v>201</v>
      </c>
    </row>
    <row r="6" spans="1:47" x14ac:dyDescent="0.25">
      <c r="A6" s="698" t="s">
        <v>26</v>
      </c>
      <c r="B6" s="709">
        <v>2019</v>
      </c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09">
        <v>2020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1"/>
      <c r="Z6" s="700">
        <v>2021</v>
      </c>
      <c r="AA6" s="701"/>
      <c r="AB6" s="701"/>
      <c r="AC6" s="701"/>
      <c r="AD6" s="701"/>
      <c r="AE6" s="701"/>
      <c r="AF6" s="701"/>
      <c r="AG6" s="701"/>
      <c r="AH6" s="701"/>
      <c r="AI6" s="701"/>
      <c r="AJ6" s="701"/>
      <c r="AK6" s="701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</row>
    <row r="7" spans="1:47" ht="27.75" customHeight="1" x14ac:dyDescent="0.25">
      <c r="A7" s="699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5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6" t="s">
        <v>12</v>
      </c>
      <c r="Z7" s="296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5" t="s">
        <v>1</v>
      </c>
      <c r="AM7" s="635" t="s">
        <v>2</v>
      </c>
      <c r="AN7" s="635" t="s">
        <v>3</v>
      </c>
      <c r="AO7" s="635" t="s">
        <v>4</v>
      </c>
      <c r="AP7" s="635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61" t="s">
        <v>268</v>
      </c>
    </row>
    <row r="8" spans="1:47" x14ac:dyDescent="0.25">
      <c r="A8" s="27" t="s">
        <v>13</v>
      </c>
      <c r="B8" s="318">
        <f t="shared" ref="B8:Y8" si="0">+SUM(B9:B32)</f>
        <v>91513.749304517798</v>
      </c>
      <c r="C8" s="319">
        <f t="shared" si="0"/>
        <v>118732.30602379628</v>
      </c>
      <c r="D8" s="319">
        <f t="shared" si="0"/>
        <v>97105.98755223515</v>
      </c>
      <c r="E8" s="319">
        <f t="shared" si="0"/>
        <v>51910.710418272043</v>
      </c>
      <c r="F8" s="319">
        <f t="shared" si="0"/>
        <v>50066.603736103876</v>
      </c>
      <c r="G8" s="319">
        <f t="shared" si="0"/>
        <v>73571.188136387063</v>
      </c>
      <c r="H8" s="319">
        <f t="shared" si="0"/>
        <v>75791.711877721813</v>
      </c>
      <c r="I8" s="319">
        <f t="shared" si="0"/>
        <v>62646.993186489417</v>
      </c>
      <c r="J8" s="319">
        <f t="shared" si="0"/>
        <v>48172.730082566777</v>
      </c>
      <c r="K8" s="319">
        <f t="shared" si="0"/>
        <v>54576.575450665187</v>
      </c>
      <c r="L8" s="319">
        <f t="shared" si="0"/>
        <v>37792.491803940895</v>
      </c>
      <c r="M8" s="319">
        <f t="shared" si="0"/>
        <v>32416.167938548464</v>
      </c>
      <c r="N8" s="318">
        <f t="shared" si="0"/>
        <v>58244.747129241463</v>
      </c>
      <c r="O8" s="319">
        <f t="shared" si="0"/>
        <v>81782.809390977171</v>
      </c>
      <c r="P8" s="319">
        <f t="shared" si="0"/>
        <v>24510.784335884957</v>
      </c>
      <c r="Q8" s="319">
        <f t="shared" si="0"/>
        <v>10312.934749667707</v>
      </c>
      <c r="R8" s="319">
        <f t="shared" si="0"/>
        <v>12654.07763009558</v>
      </c>
      <c r="S8" s="319">
        <f t="shared" si="0"/>
        <v>47758.328230647385</v>
      </c>
      <c r="T8" s="319">
        <f t="shared" si="0"/>
        <v>96557.852160145063</v>
      </c>
      <c r="U8" s="319">
        <f t="shared" si="0"/>
        <v>81172.322639388003</v>
      </c>
      <c r="V8" s="319">
        <f t="shared" si="0"/>
        <v>116549.47576991709</v>
      </c>
      <c r="W8" s="319">
        <f t="shared" si="0"/>
        <v>101772.96314505377</v>
      </c>
      <c r="X8" s="319">
        <f t="shared" si="0"/>
        <v>54489.073606766688</v>
      </c>
      <c r="Y8" s="467">
        <f t="shared" si="0"/>
        <v>63535.447676193005</v>
      </c>
      <c r="Z8" s="29">
        <f t="shared" ref="Z8:AO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111649.54000000001</v>
      </c>
      <c r="AM8" s="25">
        <f t="shared" si="1"/>
        <v>47312.369999999995</v>
      </c>
      <c r="AN8" s="25">
        <f t="shared" si="1"/>
        <v>41143.600000000006</v>
      </c>
      <c r="AO8" s="25">
        <f t="shared" si="1"/>
        <v>51808.13</v>
      </c>
      <c r="AP8" s="25">
        <f>SUM(AP9:AP32)</f>
        <v>39755.020000000011</v>
      </c>
      <c r="AQ8" s="25">
        <f>SUM(AQ9:AQ32)</f>
        <v>52564.56</v>
      </c>
      <c r="AR8" s="25">
        <f>SUM(AR9:AR32)</f>
        <v>37549.389999999992</v>
      </c>
      <c r="AS8" s="25">
        <f>SUM(AS9:AS32)</f>
        <v>35472.370000000003</v>
      </c>
      <c r="AT8" s="25">
        <f>SUM(AT9:AT32)</f>
        <v>44578.500000000015</v>
      </c>
      <c r="AU8" s="340">
        <f t="shared" ref="AU8:AU32" si="2">+IFERROR(AT8/AH8-1,"-")</f>
        <v>0.47342441901396271</v>
      </c>
    </row>
    <row r="9" spans="1:47" x14ac:dyDescent="0.25">
      <c r="A9" s="34" t="s">
        <v>74</v>
      </c>
      <c r="B9" s="315">
        <v>1466.8469230727619</v>
      </c>
      <c r="C9" s="315">
        <v>1113.9904324089594</v>
      </c>
      <c r="D9" s="315">
        <v>1001.1600769239496</v>
      </c>
      <c r="E9" s="315">
        <v>1642.0353392284198</v>
      </c>
      <c r="F9" s="315">
        <v>987.94681077468886</v>
      </c>
      <c r="G9" s="315">
        <v>1016.4896300000001</v>
      </c>
      <c r="H9" s="315">
        <v>953.87271715977886</v>
      </c>
      <c r="I9" s="315">
        <v>1046.8249221282128</v>
      </c>
      <c r="J9" s="315">
        <v>880.74786999797993</v>
      </c>
      <c r="K9" s="315">
        <v>1262.2851046153844</v>
      </c>
      <c r="L9" s="315">
        <v>1144.6305618934912</v>
      </c>
      <c r="M9" s="315">
        <v>1190.6126015384614</v>
      </c>
      <c r="N9" s="468">
        <v>1251.9213538461536</v>
      </c>
      <c r="O9" s="390">
        <v>1608.888569076923</v>
      </c>
      <c r="P9" s="390">
        <v>896.51680553846211</v>
      </c>
      <c r="Q9" s="390">
        <v>1722.292837230769</v>
      </c>
      <c r="R9" s="390">
        <v>930.6977108626254</v>
      </c>
      <c r="S9" s="390">
        <v>1262.8751117057329</v>
      </c>
      <c r="T9" s="390">
        <v>852.15832807692334</v>
      </c>
      <c r="U9" s="390">
        <v>866.03124895104906</v>
      </c>
      <c r="V9" s="390">
        <v>472.77458769230782</v>
      </c>
      <c r="W9" s="390">
        <v>1027.5280121538462</v>
      </c>
      <c r="X9" s="390">
        <v>1146.2784538461533</v>
      </c>
      <c r="Y9" s="469">
        <v>1331.1169846153855</v>
      </c>
      <c r="Z9" s="474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21">
        <v>2085.2199999999998</v>
      </c>
      <c r="AO9" s="21">
        <v>1895.04</v>
      </c>
      <c r="AP9" s="21">
        <v>2166</v>
      </c>
      <c r="AQ9" s="21">
        <v>2507.84</v>
      </c>
      <c r="AR9" s="21">
        <v>1387.96</v>
      </c>
      <c r="AS9" s="21">
        <v>590.69000000000005</v>
      </c>
      <c r="AT9" s="21">
        <v>1033.3800000000001</v>
      </c>
      <c r="AU9" s="295">
        <f t="shared" si="2"/>
        <v>-0.11117800866992356</v>
      </c>
    </row>
    <row r="10" spans="1:47" x14ac:dyDescent="0.25">
      <c r="A10" s="34" t="s">
        <v>214</v>
      </c>
      <c r="B10" s="315">
        <v>2508.534923073315</v>
      </c>
      <c r="C10" s="315">
        <v>2000.2815562130177</v>
      </c>
      <c r="D10" s="315">
        <v>1947.9342307688776</v>
      </c>
      <c r="E10" s="315">
        <v>1708.9054900713602</v>
      </c>
      <c r="F10" s="315">
        <v>2028.4448953879639</v>
      </c>
      <c r="G10" s="315">
        <v>1573.3205189940825</v>
      </c>
      <c r="H10" s="315">
        <v>2118.4193905326315</v>
      </c>
      <c r="I10" s="315">
        <v>1529.3784583442039</v>
      </c>
      <c r="J10" s="315">
        <v>2788.8552161582002</v>
      </c>
      <c r="K10" s="315">
        <v>1307.4583523076928</v>
      </c>
      <c r="L10" s="315">
        <v>1708.4111093491131</v>
      </c>
      <c r="M10" s="315">
        <v>1506.580090769231</v>
      </c>
      <c r="N10" s="468">
        <v>1686.2781284615385</v>
      </c>
      <c r="O10" s="390">
        <v>1529.9529000000009</v>
      </c>
      <c r="P10" s="390">
        <v>1100.71028623077</v>
      </c>
      <c r="Q10" s="390">
        <v>2003.8202815384634</v>
      </c>
      <c r="R10" s="390">
        <v>1601.6512940354287</v>
      </c>
      <c r="S10" s="390">
        <v>1240.1027920328138</v>
      </c>
      <c r="T10" s="390">
        <v>551.32702384615402</v>
      </c>
      <c r="U10" s="390">
        <v>1171.6843397692305</v>
      </c>
      <c r="V10" s="390">
        <v>657.5323507692309</v>
      </c>
      <c r="W10" s="390">
        <v>998.33174100000053</v>
      </c>
      <c r="X10" s="390">
        <v>1035.5298461538462</v>
      </c>
      <c r="Y10" s="469">
        <v>512.61438461538455</v>
      </c>
      <c r="Z10" s="474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21">
        <v>1074.53</v>
      </c>
      <c r="AO10" s="21">
        <v>1356.86</v>
      </c>
      <c r="AP10" s="21">
        <v>1246.3399999999999</v>
      </c>
      <c r="AQ10" s="21">
        <v>2113.44</v>
      </c>
      <c r="AR10" s="21">
        <v>1212.3800000000001</v>
      </c>
      <c r="AS10" s="21">
        <v>1104.72</v>
      </c>
      <c r="AT10" s="21">
        <v>1235.6099999999999</v>
      </c>
      <c r="AU10" s="295">
        <f t="shared" si="2"/>
        <v>0.63181458003169544</v>
      </c>
    </row>
    <row r="11" spans="1:47" x14ac:dyDescent="0.25">
      <c r="A11" s="34" t="s">
        <v>75</v>
      </c>
      <c r="B11" s="315">
        <v>139.76650000000001</v>
      </c>
      <c r="C11" s="315">
        <v>209.5325</v>
      </c>
      <c r="D11" s="315">
        <v>1354.6495500000001</v>
      </c>
      <c r="E11" s="315">
        <v>340.33634999999998</v>
      </c>
      <c r="F11" s="315">
        <v>405.1035</v>
      </c>
      <c r="G11" s="315">
        <v>43.811199999999999</v>
      </c>
      <c r="H11" s="315">
        <v>81.837699999999998</v>
      </c>
      <c r="I11" s="315">
        <v>47.413000000000004</v>
      </c>
      <c r="J11" s="315">
        <v>42.194000000000003</v>
      </c>
      <c r="K11" s="315">
        <v>46.874000000000002</v>
      </c>
      <c r="L11" s="315">
        <v>78.051050000000004</v>
      </c>
      <c r="M11" s="315">
        <v>46.52</v>
      </c>
      <c r="N11" s="468">
        <v>97.314999999999998</v>
      </c>
      <c r="O11" s="390">
        <v>28.436</v>
      </c>
      <c r="P11" s="390">
        <v>0</v>
      </c>
      <c r="Q11" s="390">
        <v>55.618000000000002</v>
      </c>
      <c r="R11" s="390">
        <v>1.0189999999999999</v>
      </c>
      <c r="S11" s="390">
        <v>458.09949999999998</v>
      </c>
      <c r="T11" s="390">
        <v>52.464550000000003</v>
      </c>
      <c r="U11" s="390">
        <v>86.066999999999993</v>
      </c>
      <c r="V11" s="390">
        <v>162.8994252</v>
      </c>
      <c r="W11" s="390">
        <v>255.88993509999997</v>
      </c>
      <c r="X11" s="390">
        <v>310.26626959999999</v>
      </c>
      <c r="Y11" s="469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80.34</v>
      </c>
      <c r="AN11" s="26">
        <v>0</v>
      </c>
      <c r="AO11" s="26">
        <v>18.87</v>
      </c>
      <c r="AP11" s="26">
        <v>41.62</v>
      </c>
      <c r="AQ11" s="21">
        <v>0</v>
      </c>
      <c r="AR11" s="21">
        <v>0</v>
      </c>
      <c r="AS11" s="21">
        <v>55.9</v>
      </c>
      <c r="AT11" s="21">
        <v>0</v>
      </c>
      <c r="AU11" s="357">
        <f t="shared" si="2"/>
        <v>-1</v>
      </c>
    </row>
    <row r="12" spans="1:47" x14ac:dyDescent="0.25">
      <c r="A12" s="34" t="s">
        <v>60</v>
      </c>
      <c r="B12" s="315">
        <v>53328.51223719999</v>
      </c>
      <c r="C12" s="315">
        <v>53875.677353815081</v>
      </c>
      <c r="D12" s="315">
        <v>66718.707594800027</v>
      </c>
      <c r="E12" s="315">
        <v>35209.695269000003</v>
      </c>
      <c r="F12" s="315">
        <v>25383.348196153838</v>
      </c>
      <c r="G12" s="315">
        <v>25497.679340384613</v>
      </c>
      <c r="H12" s="315">
        <v>37345.284619230995</v>
      </c>
      <c r="I12" s="315">
        <v>26745.474484615381</v>
      </c>
      <c r="J12" s="315">
        <v>16875.953549999998</v>
      </c>
      <c r="K12" s="315">
        <v>14551.026009199997</v>
      </c>
      <c r="L12" s="315">
        <v>16769.459951692308</v>
      </c>
      <c r="M12" s="315">
        <v>12885.867453000004</v>
      </c>
      <c r="N12" s="468">
        <v>13231.790000249994</v>
      </c>
      <c r="O12" s="390">
        <v>7483.0066177036706</v>
      </c>
      <c r="P12" s="390">
        <v>6358.9840105913745</v>
      </c>
      <c r="Q12" s="390">
        <v>3371.2851902567213</v>
      </c>
      <c r="R12" s="390">
        <v>3732.6092638548412</v>
      </c>
      <c r="S12" s="390">
        <v>23977.431546834938</v>
      </c>
      <c r="T12" s="390">
        <v>67868.423887041849</v>
      </c>
      <c r="U12" s="390">
        <v>52954.123910999988</v>
      </c>
      <c r="V12" s="390">
        <v>76943.278066516199</v>
      </c>
      <c r="W12" s="390">
        <v>63298.228567186787</v>
      </c>
      <c r="X12" s="390">
        <v>37828.716665000007</v>
      </c>
      <c r="Y12" s="469">
        <v>43840.871343668616</v>
      </c>
      <c r="Z12" s="474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21">
        <v>27147.16</v>
      </c>
      <c r="AN12" s="21">
        <v>27669.63</v>
      </c>
      <c r="AO12" s="21">
        <v>39821.75</v>
      </c>
      <c r="AP12" s="21">
        <v>27987.53</v>
      </c>
      <c r="AQ12" s="21">
        <v>28998.17</v>
      </c>
      <c r="AR12" s="21">
        <v>26173.53</v>
      </c>
      <c r="AS12" s="21">
        <v>20202</v>
      </c>
      <c r="AT12" s="21">
        <v>28005.26</v>
      </c>
      <c r="AU12" s="295">
        <f t="shared" si="2"/>
        <v>0.47002756833819381</v>
      </c>
    </row>
    <row r="13" spans="1:47" x14ac:dyDescent="0.25">
      <c r="A13" s="34" t="s">
        <v>61</v>
      </c>
      <c r="B13" s="315">
        <v>1838.8325500000001</v>
      </c>
      <c r="C13" s="315">
        <v>901.48350000000005</v>
      </c>
      <c r="D13" s="315">
        <v>2158.8328000000001</v>
      </c>
      <c r="E13" s="315">
        <v>785.21810000000005</v>
      </c>
      <c r="F13" s="315">
        <v>257.81765000000001</v>
      </c>
      <c r="G13" s="315">
        <v>193.17190000000002</v>
      </c>
      <c r="H13" s="315">
        <v>896.65389999999991</v>
      </c>
      <c r="I13" s="315">
        <v>328.53539999999992</v>
      </c>
      <c r="J13" s="315">
        <v>278.6925</v>
      </c>
      <c r="K13" s="315">
        <v>315.24149999999997</v>
      </c>
      <c r="L13" s="315">
        <v>205.01200000000003</v>
      </c>
      <c r="M13" s="315">
        <v>47.525500000000001</v>
      </c>
      <c r="N13" s="468">
        <v>3524.263436157818</v>
      </c>
      <c r="O13" s="390">
        <v>3179.9259999999999</v>
      </c>
      <c r="P13" s="390">
        <v>1763.0236300000001</v>
      </c>
      <c r="Q13" s="390">
        <v>119.7964272</v>
      </c>
      <c r="R13" s="390">
        <v>233.7166656</v>
      </c>
      <c r="S13" s="390">
        <v>1128.4845</v>
      </c>
      <c r="T13" s="390">
        <v>2020.9312843999999</v>
      </c>
      <c r="U13" s="390">
        <v>7950.6353899999995</v>
      </c>
      <c r="V13" s="390">
        <v>8205.7457599999998</v>
      </c>
      <c r="W13" s="390">
        <v>11210.936859999998</v>
      </c>
      <c r="X13" s="390">
        <v>7483.2359799999995</v>
      </c>
      <c r="Y13" s="469">
        <v>3861.4343239999998</v>
      </c>
      <c r="Z13" s="474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21">
        <v>1922.16</v>
      </c>
      <c r="AN13" s="21">
        <v>1090.8499999999999</v>
      </c>
      <c r="AO13" s="21">
        <v>692.92</v>
      </c>
      <c r="AP13" s="21">
        <v>636.20000000000005</v>
      </c>
      <c r="AQ13" s="21">
        <v>716.04</v>
      </c>
      <c r="AR13" s="21">
        <v>802.32</v>
      </c>
      <c r="AS13" s="21">
        <v>458.74</v>
      </c>
      <c r="AT13" s="21">
        <v>745.2</v>
      </c>
      <c r="AU13" s="295">
        <f t="shared" si="2"/>
        <v>-0.56224703788337149</v>
      </c>
    </row>
    <row r="14" spans="1:47" x14ac:dyDescent="0.25">
      <c r="A14" s="34" t="s">
        <v>76</v>
      </c>
      <c r="B14" s="315">
        <v>0</v>
      </c>
      <c r="C14" s="315">
        <v>829.48149999999987</v>
      </c>
      <c r="D14" s="315">
        <v>1611.5235</v>
      </c>
      <c r="E14" s="315">
        <v>1979.7010149999999</v>
      </c>
      <c r="F14" s="315">
        <v>166.24599999999998</v>
      </c>
      <c r="G14" s="315">
        <v>265.38679999999999</v>
      </c>
      <c r="H14" s="315">
        <v>2204.4295499999998</v>
      </c>
      <c r="I14" s="315">
        <v>518.84325000000001</v>
      </c>
      <c r="J14" s="315">
        <v>7.31</v>
      </c>
      <c r="K14" s="315">
        <v>176.8886</v>
      </c>
      <c r="L14" s="315">
        <v>1314.36625</v>
      </c>
      <c r="M14" s="315">
        <v>304.36799999999999</v>
      </c>
      <c r="N14" s="468">
        <v>582.673</v>
      </c>
      <c r="O14" s="390">
        <v>67.900999999999996</v>
      </c>
      <c r="P14" s="390">
        <v>293.25400000000002</v>
      </c>
      <c r="Q14" s="390">
        <v>62.188000000000002</v>
      </c>
      <c r="R14" s="390">
        <v>0</v>
      </c>
      <c r="S14" s="390">
        <v>206.7185432</v>
      </c>
      <c r="T14" s="390">
        <v>1977.7173750000002</v>
      </c>
      <c r="U14" s="390">
        <v>2948.0995885000002</v>
      </c>
      <c r="V14" s="390">
        <v>4312.3874000000005</v>
      </c>
      <c r="W14" s="390">
        <v>2286.2248499999996</v>
      </c>
      <c r="X14" s="390">
        <v>777.67208000000005</v>
      </c>
      <c r="Y14" s="469">
        <v>1529.8264552999997</v>
      </c>
      <c r="Z14" s="474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21">
        <v>511.29</v>
      </c>
      <c r="AO14" s="21">
        <v>848.91</v>
      </c>
      <c r="AP14" s="21">
        <v>465.1</v>
      </c>
      <c r="AQ14" s="21">
        <v>983.26</v>
      </c>
      <c r="AR14" s="21">
        <v>521.35</v>
      </c>
      <c r="AS14" s="21">
        <v>249.74</v>
      </c>
      <c r="AT14" s="21">
        <v>537.99</v>
      </c>
      <c r="AU14" s="295">
        <f t="shared" si="2"/>
        <v>-0.31076406682381874</v>
      </c>
    </row>
    <row r="15" spans="1:47" s="154" customFormat="1" x14ac:dyDescent="0.25">
      <c r="A15" s="34" t="s">
        <v>223</v>
      </c>
      <c r="B15" s="315">
        <v>1121.9739999999999</v>
      </c>
      <c r="C15" s="315">
        <v>1228.82</v>
      </c>
      <c r="D15" s="315">
        <v>1410.99</v>
      </c>
      <c r="E15" s="315">
        <v>606.28100000000006</v>
      </c>
      <c r="F15" s="315">
        <v>233.57999999999998</v>
      </c>
      <c r="G15" s="315">
        <v>185.637</v>
      </c>
      <c r="H15" s="315">
        <v>176.67</v>
      </c>
      <c r="I15" s="315">
        <v>208.57</v>
      </c>
      <c r="J15" s="315">
        <v>150.78</v>
      </c>
      <c r="K15" s="315">
        <v>209.51400000000001</v>
      </c>
      <c r="L15" s="315">
        <v>500.06249999999994</v>
      </c>
      <c r="M15" s="315">
        <v>133.80549999999999</v>
      </c>
      <c r="N15" s="468">
        <v>182.78</v>
      </c>
      <c r="O15" s="390">
        <v>192.37099999999998</v>
      </c>
      <c r="P15" s="390">
        <v>110.712</v>
      </c>
      <c r="Q15" s="390">
        <v>10.313000000000001</v>
      </c>
      <c r="R15" s="390">
        <v>129.66499999999999</v>
      </c>
      <c r="S15" s="390">
        <v>58.000999999999998</v>
      </c>
      <c r="T15" s="390">
        <v>59.927</v>
      </c>
      <c r="U15" s="390">
        <v>162.51499999999999</v>
      </c>
      <c r="V15" s="390">
        <v>1263.374</v>
      </c>
      <c r="W15" s="390">
        <v>1144.0385000000003</v>
      </c>
      <c r="X15" s="390">
        <v>548.43099999999993</v>
      </c>
      <c r="Y15" s="469">
        <v>535.63499999999999</v>
      </c>
      <c r="Z15" s="474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21">
        <v>245.46</v>
      </c>
      <c r="AN15" s="21">
        <v>329.61</v>
      </c>
      <c r="AO15" s="21">
        <v>386.31</v>
      </c>
      <c r="AP15" s="21">
        <v>97.56</v>
      </c>
      <c r="AQ15" s="21">
        <v>87.6</v>
      </c>
      <c r="AR15" s="21">
        <v>50.36</v>
      </c>
      <c r="AS15" s="21">
        <v>16.350000000000001</v>
      </c>
      <c r="AT15" s="21">
        <v>263.85000000000002</v>
      </c>
      <c r="AU15" s="295">
        <f t="shared" si="2"/>
        <v>-0.52894022709419408</v>
      </c>
    </row>
    <row r="16" spans="1:47" s="154" customFormat="1" x14ac:dyDescent="0.25">
      <c r="A16" s="34" t="s">
        <v>62</v>
      </c>
      <c r="B16" s="315">
        <v>3261.6659999999997</v>
      </c>
      <c r="C16" s="315">
        <v>9007.14</v>
      </c>
      <c r="D16" s="315">
        <v>3006.54</v>
      </c>
      <c r="E16" s="315">
        <v>0</v>
      </c>
      <c r="F16" s="315">
        <v>382.971</v>
      </c>
      <c r="G16" s="315">
        <v>456.95400000000001</v>
      </c>
      <c r="H16" s="315">
        <v>839.02500000000009</v>
      </c>
      <c r="I16" s="315">
        <v>479.51499999999999</v>
      </c>
      <c r="J16" s="315">
        <v>0</v>
      </c>
      <c r="K16" s="315">
        <v>1150.047</v>
      </c>
      <c r="L16" s="315">
        <v>0</v>
      </c>
      <c r="M16" s="315">
        <v>0</v>
      </c>
      <c r="N16" s="468">
        <v>6176.7420000000002</v>
      </c>
      <c r="O16" s="390">
        <v>15405.553</v>
      </c>
      <c r="P16" s="390">
        <v>1195.5420000000004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2609.1229999999996</v>
      </c>
      <c r="W16" s="390">
        <v>4338.5360000000001</v>
      </c>
      <c r="X16" s="390">
        <v>0</v>
      </c>
      <c r="Y16" s="469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26">
        <v>918.09</v>
      </c>
      <c r="AN16" s="26">
        <v>433.42</v>
      </c>
      <c r="AO16" s="26">
        <v>161.09</v>
      </c>
      <c r="AP16" s="26">
        <v>0</v>
      </c>
      <c r="AQ16" s="21">
        <v>0</v>
      </c>
      <c r="AR16" s="21">
        <v>79.45</v>
      </c>
      <c r="AS16" s="21">
        <v>0</v>
      </c>
      <c r="AT16" s="21">
        <v>0</v>
      </c>
      <c r="AU16" s="357" t="str">
        <f t="shared" si="2"/>
        <v>-</v>
      </c>
    </row>
    <row r="17" spans="1:47" s="154" customFormat="1" x14ac:dyDescent="0.25">
      <c r="A17" s="34" t="s">
        <v>63</v>
      </c>
      <c r="B17" s="315">
        <v>605.05050000000006</v>
      </c>
      <c r="C17" s="315">
        <v>819.46216140000001</v>
      </c>
      <c r="D17" s="315">
        <v>785.12657224999998</v>
      </c>
      <c r="E17" s="315">
        <v>934.06252620000009</v>
      </c>
      <c r="F17" s="315">
        <v>4828.3648499999999</v>
      </c>
      <c r="G17" s="315">
        <v>22194.191650000001</v>
      </c>
      <c r="H17" s="315">
        <v>10776.90185</v>
      </c>
      <c r="I17" s="315">
        <v>10996.009699999999</v>
      </c>
      <c r="J17" s="315">
        <v>6234.912875</v>
      </c>
      <c r="K17" s="315">
        <v>7347.7900560999988</v>
      </c>
      <c r="L17" s="315">
        <v>2477.6576534999999</v>
      </c>
      <c r="M17" s="315">
        <v>2971.643</v>
      </c>
      <c r="N17" s="468">
        <v>1066.0296122000002</v>
      </c>
      <c r="O17" s="390">
        <v>2033.6697104500001</v>
      </c>
      <c r="P17" s="390">
        <v>827.01746209999988</v>
      </c>
      <c r="Q17" s="390">
        <v>55.07289999999999</v>
      </c>
      <c r="R17" s="390">
        <v>892.00305000000003</v>
      </c>
      <c r="S17" s="390">
        <v>5984.6530899999989</v>
      </c>
      <c r="T17" s="390">
        <v>6134.1550749999997</v>
      </c>
      <c r="U17" s="390">
        <v>2967.6478749999997</v>
      </c>
      <c r="V17" s="390">
        <v>1407.1681249999999</v>
      </c>
      <c r="W17" s="390">
        <v>1890.7501750000001</v>
      </c>
      <c r="X17" s="390">
        <v>764.77496999999994</v>
      </c>
      <c r="Y17" s="469">
        <v>807.05126499999994</v>
      </c>
      <c r="Z17" s="474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21">
        <v>67.92</v>
      </c>
      <c r="AO17" s="21">
        <v>995.1</v>
      </c>
      <c r="AP17" s="21">
        <v>476.23</v>
      </c>
      <c r="AQ17" s="21">
        <v>459.7</v>
      </c>
      <c r="AR17" s="21">
        <v>437.47</v>
      </c>
      <c r="AS17" s="21">
        <v>1308.23</v>
      </c>
      <c r="AT17" s="21">
        <v>227.74</v>
      </c>
      <c r="AU17" s="295">
        <f t="shared" si="2"/>
        <v>-0.75463017831169532</v>
      </c>
    </row>
    <row r="18" spans="1:47" s="154" customFormat="1" x14ac:dyDescent="0.25">
      <c r="A18" s="34" t="s">
        <v>64</v>
      </c>
      <c r="B18" s="315">
        <v>0</v>
      </c>
      <c r="C18" s="315">
        <v>0</v>
      </c>
      <c r="D18" s="315">
        <v>1771.8899999999999</v>
      </c>
      <c r="E18" s="315">
        <v>2.8264999999999998</v>
      </c>
      <c r="F18" s="315">
        <v>2074.3696</v>
      </c>
      <c r="G18" s="315">
        <v>5195.487000000001</v>
      </c>
      <c r="H18" s="315">
        <v>1063.8787</v>
      </c>
      <c r="I18" s="315">
        <v>1547.7344999999998</v>
      </c>
      <c r="J18" s="315">
        <v>491.23099999999999</v>
      </c>
      <c r="K18" s="315">
        <v>297.35899999999998</v>
      </c>
      <c r="L18" s="315">
        <v>14.2765</v>
      </c>
      <c r="M18" s="315">
        <v>147.63150000000002</v>
      </c>
      <c r="N18" s="468">
        <v>731.70729039215735</v>
      </c>
      <c r="O18" s="390">
        <v>207.09367470588231</v>
      </c>
      <c r="P18" s="390">
        <v>231.74376882352939</v>
      </c>
      <c r="Q18" s="390">
        <v>115.5693605882353</v>
      </c>
      <c r="R18" s="390">
        <v>27.335364705882402</v>
      </c>
      <c r="S18" s="390">
        <v>401.282507764706</v>
      </c>
      <c r="T18" s="390">
        <v>1284.815591069281</v>
      </c>
      <c r="U18" s="390">
        <v>427.45699999999999</v>
      </c>
      <c r="V18" s="390">
        <v>394.99713677385671</v>
      </c>
      <c r="W18" s="390">
        <v>493.18060296993451</v>
      </c>
      <c r="X18" s="390">
        <v>433.60549596862779</v>
      </c>
      <c r="Y18" s="469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21">
        <v>2.7</v>
      </c>
      <c r="AO18" s="21">
        <v>106.12</v>
      </c>
      <c r="AP18" s="21">
        <v>51.61</v>
      </c>
      <c r="AQ18" s="21">
        <v>98.61</v>
      </c>
      <c r="AR18" s="21">
        <v>87.68</v>
      </c>
      <c r="AS18" s="21">
        <v>439.53</v>
      </c>
      <c r="AT18" s="21">
        <v>329.55</v>
      </c>
      <c r="AU18" s="295">
        <f t="shared" si="2"/>
        <v>2.7853204686423156</v>
      </c>
    </row>
    <row r="19" spans="1:47" s="154" customFormat="1" x14ac:dyDescent="0.25">
      <c r="A19" s="34" t="s">
        <v>77</v>
      </c>
      <c r="B19" s="315">
        <v>0</v>
      </c>
      <c r="C19" s="315">
        <v>0</v>
      </c>
      <c r="D19" s="315">
        <v>0</v>
      </c>
      <c r="E19" s="315">
        <v>0</v>
      </c>
      <c r="F19" s="315">
        <v>0</v>
      </c>
      <c r="G19" s="315">
        <v>0</v>
      </c>
      <c r="H19" s="315">
        <v>103.021</v>
      </c>
      <c r="I19" s="315">
        <v>0</v>
      </c>
      <c r="J19" s="315">
        <v>0</v>
      </c>
      <c r="K19" s="315">
        <v>0</v>
      </c>
      <c r="L19" s="315">
        <v>5.03</v>
      </c>
      <c r="M19" s="315">
        <v>0</v>
      </c>
      <c r="N19" s="468">
        <v>582.47351222222198</v>
      </c>
      <c r="O19" s="390">
        <v>596.15998999999999</v>
      </c>
      <c r="P19" s="390">
        <v>441.92757999999998</v>
      </c>
      <c r="Q19" s="390">
        <v>326.55700000000002</v>
      </c>
      <c r="R19" s="390">
        <v>462.98611</v>
      </c>
      <c r="S19" s="390">
        <v>280.20555333333363</v>
      </c>
      <c r="T19" s="390">
        <v>207.71310999999997</v>
      </c>
      <c r="U19" s="390">
        <v>294.07400000000001</v>
      </c>
      <c r="V19" s="390">
        <v>461.12288888888867</v>
      </c>
      <c r="W19" s="390">
        <v>660.06666666666638</v>
      </c>
      <c r="X19" s="390">
        <v>766.56620711990706</v>
      </c>
      <c r="Y19" s="469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26">
        <v>17.59</v>
      </c>
      <c r="AN19" s="26">
        <v>35.619999999999997</v>
      </c>
      <c r="AO19" s="26">
        <v>404.89</v>
      </c>
      <c r="AP19" s="26">
        <v>462.26</v>
      </c>
      <c r="AQ19" s="21">
        <v>307.08999999999997</v>
      </c>
      <c r="AR19" s="21">
        <v>117.14</v>
      </c>
      <c r="AS19" s="21">
        <v>0</v>
      </c>
      <c r="AT19" s="21">
        <v>630.65</v>
      </c>
      <c r="AU19" s="357" t="str">
        <f t="shared" si="2"/>
        <v>-</v>
      </c>
    </row>
    <row r="20" spans="1:47" s="154" customFormat="1" x14ac:dyDescent="0.25">
      <c r="A20" s="34" t="s">
        <v>78</v>
      </c>
      <c r="B20" s="315">
        <v>0</v>
      </c>
      <c r="C20" s="315">
        <v>0</v>
      </c>
      <c r="D20" s="315">
        <v>0</v>
      </c>
      <c r="E20" s="315">
        <v>97.713999999999999</v>
      </c>
      <c r="F20" s="315">
        <v>207.63499999999999</v>
      </c>
      <c r="G20" s="315">
        <v>0</v>
      </c>
      <c r="H20" s="315">
        <v>43.148600000000002</v>
      </c>
      <c r="I20" s="315">
        <v>2.4990000000000001</v>
      </c>
      <c r="J20" s="315">
        <v>0</v>
      </c>
      <c r="K20" s="315">
        <v>0</v>
      </c>
      <c r="L20" s="315">
        <v>0</v>
      </c>
      <c r="M20" s="315">
        <v>0</v>
      </c>
      <c r="N20" s="468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11.2279</v>
      </c>
      <c r="X20" s="390">
        <v>0</v>
      </c>
      <c r="Y20" s="469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26">
        <v>42.96</v>
      </c>
      <c r="AN20" s="26">
        <v>0</v>
      </c>
      <c r="AO20" s="26">
        <v>116.15</v>
      </c>
      <c r="AP20" s="26">
        <v>222.19</v>
      </c>
      <c r="AQ20" s="21">
        <v>121.75</v>
      </c>
      <c r="AR20" s="21">
        <v>93.2</v>
      </c>
      <c r="AS20" s="21">
        <v>0</v>
      </c>
      <c r="AT20" s="21">
        <v>235.87</v>
      </c>
      <c r="AU20" s="357" t="str">
        <f t="shared" si="2"/>
        <v>-</v>
      </c>
    </row>
    <row r="21" spans="1:47" s="154" customFormat="1" x14ac:dyDescent="0.25">
      <c r="A21" s="34" t="s">
        <v>79</v>
      </c>
      <c r="B21" s="322">
        <v>0</v>
      </c>
      <c r="C21" s="316">
        <v>0</v>
      </c>
      <c r="D21" s="316">
        <v>0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6">
        <v>0</v>
      </c>
      <c r="L21" s="316">
        <v>0</v>
      </c>
      <c r="M21" s="316">
        <v>0</v>
      </c>
      <c r="N21" s="322"/>
      <c r="O21" s="316">
        <v>124.64</v>
      </c>
      <c r="P21" s="316">
        <v>96.427599999999998</v>
      </c>
      <c r="Q21" s="316"/>
      <c r="R21" s="316">
        <v>37.433</v>
      </c>
      <c r="S21" s="316">
        <v>0</v>
      </c>
      <c r="T21" s="316">
        <v>0</v>
      </c>
      <c r="U21" s="316">
        <v>0</v>
      </c>
      <c r="V21" s="316">
        <v>0</v>
      </c>
      <c r="W21" s="316">
        <v>138.2835</v>
      </c>
      <c r="X21" s="316">
        <v>0</v>
      </c>
      <c r="Y21" s="470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26">
        <v>0</v>
      </c>
      <c r="AO21" s="26">
        <v>0</v>
      </c>
      <c r="AP21" s="26">
        <v>0</v>
      </c>
      <c r="AQ21" s="21">
        <v>0</v>
      </c>
      <c r="AR21" s="21">
        <v>0</v>
      </c>
      <c r="AS21" s="21">
        <v>0</v>
      </c>
      <c r="AT21" s="21">
        <v>0</v>
      </c>
      <c r="AU21" s="357" t="str">
        <f t="shared" si="2"/>
        <v>-</v>
      </c>
    </row>
    <row r="22" spans="1:47" s="154" customFormat="1" x14ac:dyDescent="0.25">
      <c r="A22" s="34" t="s">
        <v>68</v>
      </c>
      <c r="B22" s="315">
        <v>10318.978000002446</v>
      </c>
      <c r="C22" s="315">
        <v>25203.487000000001</v>
      </c>
      <c r="D22" s="315">
        <v>5897.6320000000005</v>
      </c>
      <c r="E22" s="315">
        <v>221.21132560000001</v>
      </c>
      <c r="F22" s="315">
        <v>1391.2629499999998</v>
      </c>
      <c r="G22" s="315">
        <v>1577.2809999999999</v>
      </c>
      <c r="H22" s="315">
        <v>1219.3175000000001</v>
      </c>
      <c r="I22" s="315">
        <v>1914.7072000000001</v>
      </c>
      <c r="J22" s="315">
        <v>541.27299999999991</v>
      </c>
      <c r="K22" s="315">
        <v>4022.9335000000001</v>
      </c>
      <c r="L22" s="315">
        <v>320.00239999999991</v>
      </c>
      <c r="M22" s="315">
        <v>393.67699999999991</v>
      </c>
      <c r="N22" s="468">
        <v>13189.9725</v>
      </c>
      <c r="O22" s="390">
        <v>29284.08669</v>
      </c>
      <c r="P22" s="390">
        <v>3411.6487999999995</v>
      </c>
      <c r="Q22" s="390">
        <v>0</v>
      </c>
      <c r="R22" s="390">
        <v>101.453</v>
      </c>
      <c r="S22" s="390">
        <v>2651.7384999999999</v>
      </c>
      <c r="T22" s="390">
        <v>1544.8420000000001</v>
      </c>
      <c r="U22" s="390">
        <v>1166.473</v>
      </c>
      <c r="V22" s="390">
        <v>9064.7473000000009</v>
      </c>
      <c r="W22" s="390">
        <v>4721.5222999999969</v>
      </c>
      <c r="X22" s="390">
        <v>119.3175</v>
      </c>
      <c r="Y22" s="469">
        <v>46.429699999999997</v>
      </c>
      <c r="Z22" s="474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21">
        <v>1103.42</v>
      </c>
      <c r="AO22" s="21">
        <v>895.91</v>
      </c>
      <c r="AP22" s="21">
        <v>2521.44</v>
      </c>
      <c r="AQ22" s="21">
        <v>2206.98</v>
      </c>
      <c r="AR22" s="21">
        <v>333.3</v>
      </c>
      <c r="AS22" s="21">
        <v>554</v>
      </c>
      <c r="AT22" s="21">
        <v>496.79</v>
      </c>
      <c r="AU22" s="295">
        <f t="shared" si="2"/>
        <v>1.3801743963204296</v>
      </c>
    </row>
    <row r="23" spans="1:47" s="154" customFormat="1" x14ac:dyDescent="0.25">
      <c r="A23" s="34" t="s">
        <v>215</v>
      </c>
      <c r="B23" s="315">
        <v>50.6150381</v>
      </c>
      <c r="C23" s="315">
        <v>70.179999999999993</v>
      </c>
      <c r="D23" s="315">
        <v>76.106155599999994</v>
      </c>
      <c r="E23" s="315">
        <v>25.939999999999998</v>
      </c>
      <c r="F23" s="315">
        <v>233.36750000000001</v>
      </c>
      <c r="G23" s="315">
        <v>713.49497500000007</v>
      </c>
      <c r="H23" s="315">
        <v>74.166499999999999</v>
      </c>
      <c r="I23" s="315">
        <v>756.94757500000003</v>
      </c>
      <c r="J23" s="315">
        <v>336.62292499999995</v>
      </c>
      <c r="K23" s="315">
        <v>226.4810804</v>
      </c>
      <c r="L23" s="315">
        <v>43.818049999999999</v>
      </c>
      <c r="M23" s="315">
        <v>63.206499999999998</v>
      </c>
      <c r="N23" s="468">
        <v>105.07330715000001</v>
      </c>
      <c r="O23" s="390">
        <v>41.999295149999995</v>
      </c>
      <c r="P23" s="390">
        <v>230.78142220000001</v>
      </c>
      <c r="Q23" s="390">
        <v>0</v>
      </c>
      <c r="R23" s="390">
        <v>32.006500000000003</v>
      </c>
      <c r="S23" s="390">
        <v>149.47309999999999</v>
      </c>
      <c r="T23" s="390">
        <v>27.2834</v>
      </c>
      <c r="U23" s="390">
        <v>0</v>
      </c>
      <c r="V23" s="390">
        <v>0.27250000000000002</v>
      </c>
      <c r="W23" s="390">
        <v>0.20200000000000001</v>
      </c>
      <c r="X23" s="390">
        <v>1.1924999999999999</v>
      </c>
      <c r="Y23" s="469">
        <v>92.526500000000013</v>
      </c>
      <c r="Z23" s="474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</v>
      </c>
      <c r="AN23" s="21">
        <v>39.99</v>
      </c>
      <c r="AO23" s="21">
        <v>54.33</v>
      </c>
      <c r="AP23" s="21">
        <v>150.05000000000001</v>
      </c>
      <c r="AQ23" s="21">
        <v>21.12</v>
      </c>
      <c r="AR23" s="21">
        <v>294.32</v>
      </c>
      <c r="AS23" s="21">
        <v>561.38</v>
      </c>
      <c r="AT23" s="21">
        <v>807.64</v>
      </c>
      <c r="AU23" s="295">
        <f t="shared" si="2"/>
        <v>64.027375201288251</v>
      </c>
    </row>
    <row r="24" spans="1:47" s="154" customFormat="1" x14ac:dyDescent="0.25">
      <c r="A24" s="34" t="s">
        <v>69</v>
      </c>
      <c r="B24" s="315">
        <v>907.68950000000007</v>
      </c>
      <c r="C24" s="315">
        <v>11711.979500000001</v>
      </c>
      <c r="D24" s="315">
        <v>3919.2824999999998</v>
      </c>
      <c r="E24" s="315">
        <v>2021.7755</v>
      </c>
      <c r="F24" s="315">
        <v>1882.2984755509669</v>
      </c>
      <c r="G24" s="315">
        <v>1960.806</v>
      </c>
      <c r="H24" s="315">
        <v>3439.6585499999997</v>
      </c>
      <c r="I24" s="315">
        <v>3226.7667000000001</v>
      </c>
      <c r="J24" s="315">
        <v>5378.65265</v>
      </c>
      <c r="K24" s="315">
        <v>8893.1459000000013</v>
      </c>
      <c r="L24" s="315">
        <v>1143.6494999999998</v>
      </c>
      <c r="M24" s="315">
        <v>2512.2691500000001</v>
      </c>
      <c r="N24" s="468">
        <v>2779.8706230999996</v>
      </c>
      <c r="O24" s="390">
        <v>2660.7304818500002</v>
      </c>
      <c r="P24" s="390">
        <v>1940.5240000000001</v>
      </c>
      <c r="Q24" s="390">
        <v>130.13199999999998</v>
      </c>
      <c r="R24" s="390">
        <v>1048.3023000000001</v>
      </c>
      <c r="S24" s="390">
        <v>1996.6995099999999</v>
      </c>
      <c r="T24" s="390">
        <v>2057.0041999999999</v>
      </c>
      <c r="U24" s="390">
        <v>1777.6605999999997</v>
      </c>
      <c r="V24" s="390">
        <v>1364.5429999999999</v>
      </c>
      <c r="W24" s="390">
        <v>1592.0251000000001</v>
      </c>
      <c r="X24" s="390">
        <v>205.49130000000002</v>
      </c>
      <c r="Y24" s="469">
        <v>465.67220999999995</v>
      </c>
      <c r="Z24" s="474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21">
        <v>3445.69</v>
      </c>
      <c r="AO24" s="21">
        <v>1897.09</v>
      </c>
      <c r="AP24" s="21">
        <v>745.64</v>
      </c>
      <c r="AQ24" s="21">
        <v>4175.24</v>
      </c>
      <c r="AR24" s="21">
        <v>3320.64</v>
      </c>
      <c r="AS24" s="21">
        <v>6498.72</v>
      </c>
      <c r="AT24" s="21">
        <v>7464.08</v>
      </c>
      <c r="AU24" s="295">
        <f t="shared" si="2"/>
        <v>2.0860393771757919</v>
      </c>
    </row>
    <row r="25" spans="1:47" s="154" customFormat="1" x14ac:dyDescent="0.25">
      <c r="A25" s="34" t="s">
        <v>81</v>
      </c>
      <c r="B25" s="315">
        <v>0</v>
      </c>
      <c r="C25" s="315">
        <v>338.43</v>
      </c>
      <c r="D25" s="315">
        <v>6.21</v>
      </c>
      <c r="E25" s="315">
        <v>0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  <c r="L25" s="315">
        <v>0</v>
      </c>
      <c r="M25" s="315">
        <v>0</v>
      </c>
      <c r="N25" s="468">
        <v>0</v>
      </c>
      <c r="O25" s="390">
        <v>12115.694000000001</v>
      </c>
      <c r="P25" s="390">
        <v>1849.4749999999999</v>
      </c>
      <c r="Q25" s="390">
        <v>0</v>
      </c>
      <c r="R25" s="390">
        <v>0</v>
      </c>
      <c r="S25" s="390">
        <v>0</v>
      </c>
      <c r="T25" s="390">
        <v>0</v>
      </c>
      <c r="U25" s="390">
        <v>0</v>
      </c>
      <c r="V25" s="390">
        <v>3845.0480000000002</v>
      </c>
      <c r="W25" s="390">
        <v>3033.7380000000039</v>
      </c>
      <c r="X25" s="390">
        <v>0</v>
      </c>
      <c r="Y25" s="469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26">
        <v>4.2300000000000004</v>
      </c>
      <c r="AO25" s="26">
        <v>41.56</v>
      </c>
      <c r="AP25" s="26">
        <v>194.7</v>
      </c>
      <c r="AQ25" s="21">
        <v>902.52</v>
      </c>
      <c r="AR25" s="21">
        <v>0</v>
      </c>
      <c r="AS25" s="21">
        <v>0</v>
      </c>
      <c r="AT25" s="21">
        <v>0</v>
      </c>
      <c r="AU25" s="357" t="str">
        <f t="shared" si="2"/>
        <v>-</v>
      </c>
    </row>
    <row r="26" spans="1:47" s="154" customFormat="1" x14ac:dyDescent="0.25">
      <c r="A26" s="34" t="s">
        <v>224</v>
      </c>
      <c r="B26" s="315">
        <v>3206.6301999999996</v>
      </c>
      <c r="C26" s="315">
        <v>481.04300000000001</v>
      </c>
      <c r="D26" s="315">
        <v>1.5840000000000001</v>
      </c>
      <c r="E26" s="315">
        <v>20.447500000000002</v>
      </c>
      <c r="F26" s="315">
        <v>1.7715000000000001</v>
      </c>
      <c r="G26" s="315">
        <v>47.791499999999999</v>
      </c>
      <c r="H26" s="315">
        <v>30.6</v>
      </c>
      <c r="I26" s="315">
        <v>48.752000000000002</v>
      </c>
      <c r="J26" s="315">
        <v>51.110999999999997</v>
      </c>
      <c r="K26" s="315">
        <v>71.459000000000003</v>
      </c>
      <c r="L26" s="315">
        <v>5.2835000000000001</v>
      </c>
      <c r="M26" s="315">
        <v>3.484</v>
      </c>
      <c r="N26" s="468">
        <v>30.381499999999999</v>
      </c>
      <c r="O26" s="390">
        <v>2.5870000000000002</v>
      </c>
      <c r="P26" s="390">
        <v>3.3174999999999999</v>
      </c>
      <c r="Q26" s="390">
        <v>0</v>
      </c>
      <c r="R26" s="390">
        <v>0</v>
      </c>
      <c r="S26" s="390">
        <v>0</v>
      </c>
      <c r="T26" s="390">
        <v>11</v>
      </c>
      <c r="U26" s="390">
        <v>0</v>
      </c>
      <c r="V26" s="390">
        <v>0</v>
      </c>
      <c r="W26" s="390">
        <v>0</v>
      </c>
      <c r="X26" s="390">
        <v>0</v>
      </c>
      <c r="Y26" s="469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21">
        <v>0</v>
      </c>
      <c r="AO26" s="21">
        <v>7.1</v>
      </c>
      <c r="AP26" s="21">
        <v>0</v>
      </c>
      <c r="AQ26" s="21">
        <v>5.14</v>
      </c>
      <c r="AR26" s="21">
        <v>0</v>
      </c>
      <c r="AS26" s="21">
        <v>0</v>
      </c>
      <c r="AT26" s="21">
        <v>0</v>
      </c>
      <c r="AU26" s="295" t="str">
        <f t="shared" si="2"/>
        <v>-</v>
      </c>
    </row>
    <row r="27" spans="1:47" s="154" customFormat="1" x14ac:dyDescent="0.25">
      <c r="A27" s="34" t="s">
        <v>82</v>
      </c>
      <c r="B27" s="315">
        <v>596.61249999999995</v>
      </c>
      <c r="C27" s="315">
        <v>83.53</v>
      </c>
      <c r="D27" s="315">
        <v>0.99150000000000005</v>
      </c>
      <c r="E27" s="315">
        <v>84.68835</v>
      </c>
      <c r="F27" s="315">
        <v>356.40670000000006</v>
      </c>
      <c r="G27" s="315">
        <v>390.59840000000003</v>
      </c>
      <c r="H27" s="315">
        <v>350.54</v>
      </c>
      <c r="I27" s="315">
        <v>167.76640000000003</v>
      </c>
      <c r="J27" s="315">
        <v>66.368499999999997</v>
      </c>
      <c r="K27" s="315">
        <v>115.57850000000001</v>
      </c>
      <c r="L27" s="315">
        <v>56.734500000000004</v>
      </c>
      <c r="M27" s="315">
        <v>158.25459999999998</v>
      </c>
      <c r="N27" s="468">
        <v>3411.3665000000001</v>
      </c>
      <c r="O27" s="390">
        <v>100.8717</v>
      </c>
      <c r="P27" s="390">
        <v>23.553000000000001</v>
      </c>
      <c r="Q27" s="390">
        <v>0</v>
      </c>
      <c r="R27" s="390">
        <v>0</v>
      </c>
      <c r="S27" s="390">
        <v>6.7320000000000002</v>
      </c>
      <c r="T27" s="390">
        <v>5.1150000000000002</v>
      </c>
      <c r="U27" s="390">
        <v>56.893000000000001</v>
      </c>
      <c r="V27" s="390">
        <v>41.173999999999999</v>
      </c>
      <c r="W27" s="390">
        <v>6.8159999999999998</v>
      </c>
      <c r="X27" s="390">
        <v>0</v>
      </c>
      <c r="Y27" s="469">
        <v>62.085099999999997</v>
      </c>
      <c r="Z27" s="474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21">
        <v>32.369999999999997</v>
      </c>
      <c r="AO27" s="21">
        <v>115.22</v>
      </c>
      <c r="AP27" s="21">
        <v>0</v>
      </c>
      <c r="AQ27" s="21">
        <v>1086.28</v>
      </c>
      <c r="AR27" s="21">
        <v>219.92</v>
      </c>
      <c r="AS27" s="21">
        <v>384.09</v>
      </c>
      <c r="AT27" s="21">
        <v>500.36</v>
      </c>
      <c r="AU27" s="295">
        <f t="shared" si="2"/>
        <v>2.5706843645186614</v>
      </c>
    </row>
    <row r="28" spans="1:47" x14ac:dyDescent="0.25">
      <c r="A28" s="34" t="s">
        <v>83</v>
      </c>
      <c r="B28" s="315">
        <v>811.19140400000003</v>
      </c>
      <c r="C28" s="315">
        <v>349.89369970000001</v>
      </c>
      <c r="D28" s="315">
        <v>143.73955000000001</v>
      </c>
      <c r="E28" s="315">
        <v>1143.6343999999999</v>
      </c>
      <c r="F28" s="315">
        <v>1134.085</v>
      </c>
      <c r="G28" s="315">
        <v>3608.0248500000002</v>
      </c>
      <c r="H28" s="315">
        <v>2192.1995000000002</v>
      </c>
      <c r="I28" s="315">
        <v>2354.1284000000001</v>
      </c>
      <c r="J28" s="315">
        <v>2317.0670500000001</v>
      </c>
      <c r="K28" s="315">
        <v>1444.1445499999998</v>
      </c>
      <c r="L28" s="315">
        <v>1697.7631822499998</v>
      </c>
      <c r="M28" s="315">
        <v>2239.2270879999996</v>
      </c>
      <c r="N28" s="468">
        <v>1751.71486622</v>
      </c>
      <c r="O28" s="390">
        <v>1149.55381513</v>
      </c>
      <c r="P28" s="390">
        <v>221.49400000000003</v>
      </c>
      <c r="Q28" s="390">
        <v>17.809999999999999</v>
      </c>
      <c r="R28" s="390">
        <v>40.179000000000002</v>
      </c>
      <c r="S28" s="390">
        <v>234.1669</v>
      </c>
      <c r="T28" s="390">
        <v>108.029</v>
      </c>
      <c r="U28" s="390">
        <v>55.615499999999997</v>
      </c>
      <c r="V28" s="390">
        <v>18.442499999999999</v>
      </c>
      <c r="W28" s="390">
        <v>168.42149999999998</v>
      </c>
      <c r="X28" s="390">
        <v>0</v>
      </c>
      <c r="Y28" s="469">
        <v>864.15653663000001</v>
      </c>
      <c r="Z28" s="474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21">
        <v>114.46</v>
      </c>
      <c r="AO28" s="21">
        <v>30.37</v>
      </c>
      <c r="AP28" s="21">
        <v>526.65</v>
      </c>
      <c r="AQ28" s="21">
        <v>2249.0100000000002</v>
      </c>
      <c r="AR28" s="21">
        <v>179.01</v>
      </c>
      <c r="AS28" s="21">
        <v>581.73</v>
      </c>
      <c r="AT28" s="21">
        <v>43.21</v>
      </c>
      <c r="AU28" s="295">
        <f t="shared" si="2"/>
        <v>-0.77022068598776916</v>
      </c>
    </row>
    <row r="29" spans="1:47" x14ac:dyDescent="0.25">
      <c r="A29" s="34" t="s">
        <v>194</v>
      </c>
      <c r="B29" s="315">
        <v>250.08</v>
      </c>
      <c r="C29" s="315">
        <v>54.09</v>
      </c>
      <c r="D29" s="315">
        <v>0</v>
      </c>
      <c r="E29" s="315">
        <v>0</v>
      </c>
      <c r="F29" s="315">
        <v>8.0549999999999997</v>
      </c>
      <c r="G29" s="315">
        <v>45.653999999999996</v>
      </c>
      <c r="H29" s="315">
        <v>0</v>
      </c>
      <c r="I29" s="315">
        <v>0</v>
      </c>
      <c r="J29" s="315">
        <v>0</v>
      </c>
      <c r="K29" s="315">
        <v>0</v>
      </c>
      <c r="L29" s="315">
        <v>0</v>
      </c>
      <c r="M29" s="315">
        <v>18.824999999999999</v>
      </c>
      <c r="N29" s="468">
        <v>13.74</v>
      </c>
      <c r="O29" s="390">
        <v>0</v>
      </c>
      <c r="P29" s="390">
        <v>0</v>
      </c>
      <c r="Q29" s="390">
        <v>0</v>
      </c>
      <c r="R29" s="390">
        <v>0</v>
      </c>
      <c r="S29" s="390">
        <v>0</v>
      </c>
      <c r="T29" s="390">
        <v>0</v>
      </c>
      <c r="U29" s="390">
        <v>0</v>
      </c>
      <c r="V29" s="390">
        <v>32.419800000000002</v>
      </c>
      <c r="W29" s="390">
        <v>5.49</v>
      </c>
      <c r="X29" s="390">
        <v>0</v>
      </c>
      <c r="Y29" s="469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21">
        <v>5.22</v>
      </c>
      <c r="AO29" s="21">
        <v>30.44</v>
      </c>
      <c r="AP29" s="21">
        <v>5.85</v>
      </c>
      <c r="AQ29" s="21">
        <v>377.69</v>
      </c>
      <c r="AR29" s="21">
        <v>62.17</v>
      </c>
      <c r="AS29" s="21">
        <v>22.77</v>
      </c>
      <c r="AT29" s="21">
        <v>0</v>
      </c>
      <c r="AU29" s="295">
        <f t="shared" si="2"/>
        <v>-1</v>
      </c>
    </row>
    <row r="30" spans="1:47" x14ac:dyDescent="0.25">
      <c r="A30" s="34" t="s">
        <v>70</v>
      </c>
      <c r="B30" s="315">
        <v>707.70699999999999</v>
      </c>
      <c r="C30" s="315">
        <v>137.85599999999999</v>
      </c>
      <c r="D30" s="315">
        <v>4.8868863999999999</v>
      </c>
      <c r="E30" s="315">
        <v>34.585999999999999</v>
      </c>
      <c r="F30" s="315">
        <v>18.86</v>
      </c>
      <c r="G30" s="315">
        <v>346.53499999999997</v>
      </c>
      <c r="H30" s="315">
        <v>335.34499999999997</v>
      </c>
      <c r="I30" s="315">
        <v>68.972000000000008</v>
      </c>
      <c r="J30" s="315">
        <v>23.903599999999997</v>
      </c>
      <c r="K30" s="315">
        <v>183.62399999999997</v>
      </c>
      <c r="L30" s="315">
        <v>169.37349999999998</v>
      </c>
      <c r="M30" s="315">
        <v>188.44599999999997</v>
      </c>
      <c r="N30" s="468">
        <v>360.59449999999998</v>
      </c>
      <c r="O30" s="390">
        <v>88.833500000000001</v>
      </c>
      <c r="P30" s="390">
        <v>109.16376975</v>
      </c>
      <c r="Q30" s="390">
        <v>32.454000000000001</v>
      </c>
      <c r="R30" s="390">
        <v>7.6209999999999996</v>
      </c>
      <c r="S30" s="390">
        <v>107.67789999999999</v>
      </c>
      <c r="T30" s="390">
        <v>339.42255000000006</v>
      </c>
      <c r="U30" s="390">
        <v>65.846499999999992</v>
      </c>
      <c r="V30" s="390">
        <v>107.67679999999999</v>
      </c>
      <c r="W30" s="390">
        <v>252.02000000000004</v>
      </c>
      <c r="X30" s="390">
        <v>168.52600000000001</v>
      </c>
      <c r="Y30" s="469">
        <v>402.04399999999998</v>
      </c>
      <c r="Z30" s="474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21">
        <v>585.95000000000005</v>
      </c>
      <c r="AO30" s="21">
        <v>320.22000000000003</v>
      </c>
      <c r="AP30" s="21">
        <v>168.93</v>
      </c>
      <c r="AQ30" s="21">
        <v>238.48</v>
      </c>
      <c r="AR30" s="21">
        <v>196.07</v>
      </c>
      <c r="AS30" s="21">
        <v>84.96</v>
      </c>
      <c r="AT30" s="21">
        <v>14.69</v>
      </c>
      <c r="AU30" s="295">
        <f t="shared" si="2"/>
        <v>-0.9446057543647951</v>
      </c>
    </row>
    <row r="31" spans="1:47" x14ac:dyDescent="0.25">
      <c r="A31" s="34" t="s">
        <v>218</v>
      </c>
      <c r="B31" s="315">
        <v>136.917</v>
      </c>
      <c r="C31" s="315">
        <v>20.439999999999998</v>
      </c>
      <c r="D31" s="315">
        <v>10.481999999999999</v>
      </c>
      <c r="E31" s="315">
        <v>34.325050000000005</v>
      </c>
      <c r="F31" s="315">
        <v>30.759999999999998</v>
      </c>
      <c r="G31" s="315">
        <v>493.89147000000003</v>
      </c>
      <c r="H31" s="315">
        <v>485.91199999999998</v>
      </c>
      <c r="I31" s="315">
        <v>962.45350000000008</v>
      </c>
      <c r="J31" s="315">
        <v>93.840499999999992</v>
      </c>
      <c r="K31" s="315">
        <v>94.516999999999996</v>
      </c>
      <c r="L31" s="315">
        <v>300.1105</v>
      </c>
      <c r="M31" s="315">
        <v>313.12455920000002</v>
      </c>
      <c r="N31" s="468">
        <v>179.32549999999998</v>
      </c>
      <c r="O31" s="390">
        <v>63.054999999999993</v>
      </c>
      <c r="P31" s="390">
        <v>7.1770000000000005</v>
      </c>
      <c r="Q31" s="390">
        <v>13.06</v>
      </c>
      <c r="R31" s="390">
        <v>38.385000000000005</v>
      </c>
      <c r="S31" s="390">
        <v>71.008400000000009</v>
      </c>
      <c r="T31" s="390">
        <v>86.616000000000014</v>
      </c>
      <c r="U31" s="390">
        <v>46.898499999999999</v>
      </c>
      <c r="V31" s="390">
        <v>50.26724999999999</v>
      </c>
      <c r="W31" s="390">
        <v>390.90809999999999</v>
      </c>
      <c r="X31" s="390">
        <v>38.228999999999999</v>
      </c>
      <c r="Y31" s="469">
        <v>867.11906596999995</v>
      </c>
      <c r="Z31" s="474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21">
        <v>121.23</v>
      </c>
      <c r="AO31" s="21">
        <v>107.5</v>
      </c>
      <c r="AP31" s="21">
        <v>107.32</v>
      </c>
      <c r="AQ31" s="21">
        <v>396.45</v>
      </c>
      <c r="AR31" s="21">
        <v>42.56</v>
      </c>
      <c r="AS31" s="21">
        <v>25.25</v>
      </c>
      <c r="AT31" s="21">
        <v>59.08</v>
      </c>
      <c r="AU31" s="295">
        <f t="shared" si="2"/>
        <v>-0.25413457896730207</v>
      </c>
    </row>
    <row r="32" spans="1:47" x14ac:dyDescent="0.25">
      <c r="A32" s="30" t="s">
        <v>72</v>
      </c>
      <c r="B32" s="320">
        <v>10256.145029069303</v>
      </c>
      <c r="C32" s="321">
        <v>10295.507820259212</v>
      </c>
      <c r="D32" s="321">
        <v>5277.7186354922887</v>
      </c>
      <c r="E32" s="321">
        <v>5017.3267031722426</v>
      </c>
      <c r="F32" s="321">
        <v>8053.9091082364102</v>
      </c>
      <c r="G32" s="321">
        <v>7764.9819020083523</v>
      </c>
      <c r="H32" s="321">
        <v>11060.829800798405</v>
      </c>
      <c r="I32" s="321">
        <v>9695.7016964016148</v>
      </c>
      <c r="J32" s="321">
        <v>11613.21384641061</v>
      </c>
      <c r="K32" s="321">
        <v>12860.208298042111</v>
      </c>
      <c r="L32" s="321">
        <v>9838.7990952559849</v>
      </c>
      <c r="M32" s="321">
        <v>7291.1003960407652</v>
      </c>
      <c r="N32" s="471">
        <v>7308.7344992415819</v>
      </c>
      <c r="O32" s="472">
        <v>3817.799446910707</v>
      </c>
      <c r="P32" s="472">
        <v>3397.7907006508176</v>
      </c>
      <c r="Q32" s="472">
        <v>2276.9657528535181</v>
      </c>
      <c r="R32" s="472">
        <v>3337.0143710368029</v>
      </c>
      <c r="S32" s="472">
        <v>7542.9777757758638</v>
      </c>
      <c r="T32" s="472">
        <v>11368.906785710875</v>
      </c>
      <c r="U32" s="472">
        <v>8174.6001861677651</v>
      </c>
      <c r="V32" s="472">
        <v>5134.4818790765712</v>
      </c>
      <c r="W32" s="472">
        <v>3848.5968349765317</v>
      </c>
      <c r="X32" s="472">
        <v>2861.2403390781619</v>
      </c>
      <c r="Y32" s="473">
        <v>5464.5295090315194</v>
      </c>
      <c r="Z32" s="471">
        <v>4613.6000000000004</v>
      </c>
      <c r="AA32" s="472">
        <v>4509.2700000000004</v>
      </c>
      <c r="AB32" s="472">
        <v>2994.07</v>
      </c>
      <c r="AC32" s="472">
        <v>2464.2600000000002</v>
      </c>
      <c r="AD32" s="472">
        <v>3065.73</v>
      </c>
      <c r="AE32" s="472">
        <v>4884.97</v>
      </c>
      <c r="AF32" s="472">
        <v>3802.64</v>
      </c>
      <c r="AG32" s="472">
        <v>2902.38</v>
      </c>
      <c r="AH32" s="472">
        <v>1892.73</v>
      </c>
      <c r="AI32" s="472">
        <v>3120.33</v>
      </c>
      <c r="AJ32" s="472">
        <v>3782.14</v>
      </c>
      <c r="AK32" s="472">
        <v>3723.78</v>
      </c>
      <c r="AL32" s="75">
        <v>4256.43</v>
      </c>
      <c r="AM32" s="321">
        <v>3327.7799999999997</v>
      </c>
      <c r="AN32" s="321">
        <v>2390.25</v>
      </c>
      <c r="AO32" s="321">
        <v>1504.38</v>
      </c>
      <c r="AP32" s="321">
        <v>1481.8000000000002</v>
      </c>
      <c r="AQ32" s="76">
        <v>4512.1499999999996</v>
      </c>
      <c r="AR32" s="76">
        <v>1938.56</v>
      </c>
      <c r="AS32" s="76">
        <v>2333.5700000000002</v>
      </c>
      <c r="AT32" s="76">
        <v>1947.55</v>
      </c>
      <c r="AU32" s="624">
        <f t="shared" si="2"/>
        <v>2.8963454903763397E-2</v>
      </c>
    </row>
    <row r="33" spans="1:46" x14ac:dyDescent="0.25">
      <c r="A33" s="1" t="s">
        <v>23</v>
      </c>
      <c r="AP33" s="21"/>
      <c r="AQ33" s="21"/>
      <c r="AR33" s="623"/>
      <c r="AS33" s="623"/>
      <c r="AT33" s="623"/>
    </row>
    <row r="34" spans="1:46" x14ac:dyDescent="0.25">
      <c r="A34" s="1" t="s">
        <v>24</v>
      </c>
      <c r="B34" s="123"/>
      <c r="AM34" s="123"/>
      <c r="AN34" s="610"/>
      <c r="AO34" s="610"/>
      <c r="AP34" s="623"/>
      <c r="AQ34" s="623"/>
      <c r="AR34" s="657"/>
      <c r="AS34" s="657"/>
      <c r="AT34" s="657"/>
    </row>
    <row r="35" spans="1:46" x14ac:dyDescent="0.25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21"/>
      <c r="AQ35" s="21"/>
      <c r="AR35" s="21"/>
      <c r="AS35" s="21"/>
      <c r="AT35" s="21"/>
    </row>
    <row r="36" spans="1:46" x14ac:dyDescent="0.25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46" x14ac:dyDescent="0.25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U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Y57"/>
  <sheetViews>
    <sheetView showGridLines="0" zoomScale="80" zoomScaleNormal="8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T16" sqref="AT16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4.85546875" style="276" bestFit="1" customWidth="1"/>
    <col min="38" max="46" width="14.85546875" style="276" customWidth="1"/>
    <col min="47" max="47" width="13.140625" customWidth="1"/>
    <col min="48" max="48" width="16.140625" bestFit="1" customWidth="1"/>
    <col min="49" max="49" width="15.85546875" bestFit="1" customWidth="1"/>
  </cols>
  <sheetData>
    <row r="1" spans="1:51" x14ac:dyDescent="0.25">
      <c r="A1" s="22" t="s">
        <v>191</v>
      </c>
    </row>
    <row r="2" spans="1:51" x14ac:dyDescent="0.25">
      <c r="A2" s="22"/>
    </row>
    <row r="3" spans="1:51" x14ac:dyDescent="0.25">
      <c r="A3" s="11" t="s">
        <v>84</v>
      </c>
    </row>
    <row r="4" spans="1:51" ht="15" customHeight="1" x14ac:dyDescent="0.25">
      <c r="A4" s="37" t="s">
        <v>236</v>
      </c>
    </row>
    <row r="5" spans="1:51" x14ac:dyDescent="0.25">
      <c r="A5" s="37" t="s">
        <v>201</v>
      </c>
      <c r="V5" s="123"/>
      <c r="W5" s="123"/>
      <c r="X5" s="123"/>
    </row>
    <row r="6" spans="1:51" x14ac:dyDescent="0.25">
      <c r="A6" s="717" t="s">
        <v>26</v>
      </c>
      <c r="B6" s="709">
        <v>2019</v>
      </c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09">
        <v>2020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1"/>
      <c r="Z6" s="718">
        <v>2021</v>
      </c>
      <c r="AA6" s="719"/>
      <c r="AB6" s="719"/>
      <c r="AC6" s="719"/>
      <c r="AD6" s="719"/>
      <c r="AE6" s="719"/>
      <c r="AF6" s="719"/>
      <c r="AG6" s="719"/>
      <c r="AH6" s="719"/>
      <c r="AI6" s="719"/>
      <c r="AJ6" s="719"/>
      <c r="AK6" s="719"/>
      <c r="AL6" s="693">
        <v>2022</v>
      </c>
      <c r="AM6" s="694"/>
      <c r="AN6" s="694"/>
      <c r="AO6" s="694"/>
      <c r="AP6" s="694"/>
      <c r="AQ6" s="694"/>
      <c r="AR6" s="694"/>
      <c r="AS6" s="694"/>
      <c r="AT6" s="694"/>
      <c r="AU6" s="695"/>
      <c r="AW6" s="123"/>
    </row>
    <row r="7" spans="1:51" ht="35.450000000000003" customHeight="1" x14ac:dyDescent="0.25">
      <c r="A7" s="717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5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6" t="s">
        <v>12</v>
      </c>
      <c r="Z7" s="481" t="s">
        <v>1</v>
      </c>
      <c r="AA7" s="394" t="s">
        <v>2</v>
      </c>
      <c r="AB7" s="394" t="s">
        <v>3</v>
      </c>
      <c r="AC7" s="327" t="s">
        <v>4</v>
      </c>
      <c r="AD7" s="327" t="s">
        <v>5</v>
      </c>
      <c r="AE7" s="327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5" t="s">
        <v>6</v>
      </c>
      <c r="AR7" s="643" t="s">
        <v>7</v>
      </c>
      <c r="AS7" s="660" t="s">
        <v>8</v>
      </c>
      <c r="AT7" s="663" t="s">
        <v>260</v>
      </c>
      <c r="AU7" s="661" t="s">
        <v>268</v>
      </c>
    </row>
    <row r="8" spans="1:51" x14ac:dyDescent="0.25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75">
        <f t="shared" si="1"/>
        <v>1225507.0049999999</v>
      </c>
      <c r="Z8" s="44">
        <v>516961.29000000004</v>
      </c>
      <c r="AA8" s="45">
        <v>35529.1</v>
      </c>
      <c r="AB8" s="45">
        <v>68083.63</v>
      </c>
      <c r="AC8" s="45">
        <v>304889.03000000003</v>
      </c>
      <c r="AD8" s="45">
        <v>1324190.6200000001</v>
      </c>
      <c r="AE8" s="45">
        <v>720025.98</v>
      </c>
      <c r="AF8" s="45">
        <v>197472.54</v>
      </c>
      <c r="AG8" s="45">
        <v>2530.9900000000002</v>
      </c>
      <c r="AH8" s="45">
        <v>120.00999999999999</v>
      </c>
      <c r="AI8" s="45">
        <v>1260.31</v>
      </c>
      <c r="AJ8" s="45">
        <v>917779.23</v>
      </c>
      <c r="AK8" s="45">
        <v>1082072.02</v>
      </c>
      <c r="AL8" s="598">
        <v>111126.97</v>
      </c>
      <c r="AM8" s="45">
        <v>41518.83</v>
      </c>
      <c r="AN8" s="45">
        <v>37024.89</v>
      </c>
      <c r="AO8" s="45">
        <v>26113.780000000002</v>
      </c>
      <c r="AP8" s="45">
        <f>+SUM(AP30,AP37)</f>
        <v>1069431.4099999999</v>
      </c>
      <c r="AQ8" s="45">
        <f>+SUM(AQ30,AQ37)</f>
        <v>929291.24000000011</v>
      </c>
      <c r="AR8" s="45">
        <f>+SUM(AR30,AR37)</f>
        <v>438031.82999999996</v>
      </c>
      <c r="AS8" s="45">
        <f>+SUM(AS30,AS37)</f>
        <v>35295.360000000001</v>
      </c>
      <c r="AT8" s="45">
        <f>+SUM(AT30,AT37)</f>
        <v>953.49</v>
      </c>
      <c r="AU8" s="599">
        <f t="shared" ref="AU8:AU37" si="2">+IFERROR(AT8/AH8-1,"-")</f>
        <v>6.9450879093408888</v>
      </c>
      <c r="AV8" s="590"/>
      <c r="AW8" s="271"/>
      <c r="AX8" s="122"/>
    </row>
    <row r="9" spans="1:51" x14ac:dyDescent="0.25">
      <c r="A9" s="43" t="s">
        <v>85</v>
      </c>
      <c r="B9" s="46">
        <f t="shared" ref="B9:Y9" si="3">+SUM(B10:B20)</f>
        <v>132080.36600000001</v>
      </c>
      <c r="C9" s="9">
        <f t="shared" si="3"/>
        <v>378.96000000000004</v>
      </c>
      <c r="D9" s="9">
        <f t="shared" si="3"/>
        <v>432.32099999999997</v>
      </c>
      <c r="E9" s="9">
        <f t="shared" si="3"/>
        <v>48818.421000000002</v>
      </c>
      <c r="F9" s="9">
        <f t="shared" si="3"/>
        <v>558256.28240000003</v>
      </c>
      <c r="G9" s="9">
        <f t="shared" si="3"/>
        <v>412221.93900000001</v>
      </c>
      <c r="H9" s="9">
        <f t="shared" si="3"/>
        <v>199458.14100000003</v>
      </c>
      <c r="I9" s="9">
        <f t="shared" si="3"/>
        <v>619.20899999999995</v>
      </c>
      <c r="J9" s="9">
        <f t="shared" si="3"/>
        <v>69.975999999999999</v>
      </c>
      <c r="K9" s="9">
        <f t="shared" si="3"/>
        <v>6.1230000000000002</v>
      </c>
      <c r="L9" s="9">
        <f t="shared" si="3"/>
        <v>575087.30649999995</v>
      </c>
      <c r="M9" s="9">
        <f t="shared" si="3"/>
        <v>159996.70699999999</v>
      </c>
      <c r="N9" s="46">
        <f t="shared" si="3"/>
        <v>5220.5</v>
      </c>
      <c r="O9" s="9">
        <f t="shared" si="3"/>
        <v>0</v>
      </c>
      <c r="P9" s="9">
        <f t="shared" si="3"/>
        <v>0</v>
      </c>
      <c r="Q9" s="9">
        <f t="shared" si="3"/>
        <v>0</v>
      </c>
      <c r="R9" s="9">
        <f t="shared" si="3"/>
        <v>381318.38999999996</v>
      </c>
      <c r="S9" s="9">
        <f t="shared" si="3"/>
        <v>817492.20000000019</v>
      </c>
      <c r="T9" s="9">
        <f t="shared" si="3"/>
        <v>364000.84500000003</v>
      </c>
      <c r="U9" s="9">
        <f t="shared" si="3"/>
        <v>262.56</v>
      </c>
      <c r="V9" s="9">
        <f t="shared" si="3"/>
        <v>0</v>
      </c>
      <c r="W9" s="9">
        <f t="shared" si="3"/>
        <v>0</v>
      </c>
      <c r="X9" s="9">
        <f t="shared" si="3"/>
        <v>425582.91499999998</v>
      </c>
      <c r="Y9" s="476">
        <f t="shared" si="3"/>
        <v>974045.10499999998</v>
      </c>
      <c r="Z9" s="46">
        <f t="shared" ref="Z9:AO9" si="4">SUM(Z10:Z20)</f>
        <v>388003.92000000004</v>
      </c>
      <c r="AA9" s="9">
        <f t="shared" si="4"/>
        <v>1209.02</v>
      </c>
      <c r="AB9" s="9">
        <f t="shared" si="4"/>
        <v>66.97</v>
      </c>
      <c r="AC9" s="9">
        <f t="shared" si="4"/>
        <v>172256.02</v>
      </c>
      <c r="AD9" s="9">
        <f t="shared" si="4"/>
        <v>820081.25</v>
      </c>
      <c r="AE9" s="9">
        <f t="shared" si="4"/>
        <v>526609.22</v>
      </c>
      <c r="AF9" s="9">
        <f t="shared" si="4"/>
        <v>166927.57</v>
      </c>
      <c r="AG9" s="9">
        <f t="shared" si="4"/>
        <v>373.32000000000005</v>
      </c>
      <c r="AH9" s="9">
        <f t="shared" si="4"/>
        <v>78.28</v>
      </c>
      <c r="AI9" s="9">
        <f t="shared" si="4"/>
        <v>854.55000000000007</v>
      </c>
      <c r="AJ9" s="9">
        <f t="shared" si="4"/>
        <v>521771.70999999996</v>
      </c>
      <c r="AK9" s="9">
        <f t="shared" si="4"/>
        <v>479110.13</v>
      </c>
      <c r="AL9" s="85">
        <f t="shared" si="4"/>
        <v>51667.85</v>
      </c>
      <c r="AM9" s="9">
        <f t="shared" si="4"/>
        <v>102.1</v>
      </c>
      <c r="AN9" s="9">
        <f t="shared" si="4"/>
        <v>431.23999999999995</v>
      </c>
      <c r="AO9" s="9">
        <f t="shared" si="4"/>
        <v>154.74</v>
      </c>
      <c r="AP9" s="9">
        <f t="shared" ref="AP9:AQ9" si="5">SUM(AP10:AP20)</f>
        <v>353189.01</v>
      </c>
      <c r="AQ9" s="9">
        <f t="shared" si="5"/>
        <v>634112.93000000005</v>
      </c>
      <c r="AR9" s="9">
        <f t="shared" ref="AR9:AS9" si="6">SUM(AR10:AR20)</f>
        <v>191375.43</v>
      </c>
      <c r="AS9" s="9">
        <f t="shared" si="6"/>
        <v>960.13</v>
      </c>
      <c r="AT9" s="9">
        <f t="shared" ref="AT9" si="7">SUM(AT10:AT20)</f>
        <v>722.99</v>
      </c>
      <c r="AU9" s="669">
        <f t="shared" si="2"/>
        <v>8.2359478794072558</v>
      </c>
      <c r="AV9" s="271"/>
      <c r="AW9" s="271"/>
      <c r="AX9" s="122"/>
    </row>
    <row r="10" spans="1:51" x14ac:dyDescent="0.25">
      <c r="A10" s="34" t="s">
        <v>60</v>
      </c>
      <c r="B10" s="323">
        <v>0</v>
      </c>
      <c r="C10" s="323">
        <v>0</v>
      </c>
      <c r="D10" s="323">
        <v>0</v>
      </c>
      <c r="E10" s="323">
        <v>0</v>
      </c>
      <c r="F10" s="323">
        <v>0</v>
      </c>
      <c r="G10" s="323">
        <v>0</v>
      </c>
      <c r="H10" s="323">
        <v>0</v>
      </c>
      <c r="I10" s="323">
        <v>0</v>
      </c>
      <c r="J10" s="323">
        <v>0</v>
      </c>
      <c r="K10" s="323">
        <v>6.1230000000000002</v>
      </c>
      <c r="L10" s="323">
        <v>103.97150000000001</v>
      </c>
      <c r="M10" s="323">
        <v>0</v>
      </c>
      <c r="N10" s="474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77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6">
        <v>0</v>
      </c>
      <c r="AO10" s="26">
        <v>16.04</v>
      </c>
      <c r="AP10" s="26">
        <v>0</v>
      </c>
      <c r="AQ10" s="26">
        <v>0</v>
      </c>
      <c r="AR10" s="26">
        <v>0</v>
      </c>
      <c r="AS10" s="26">
        <v>3.1</v>
      </c>
      <c r="AT10" s="26">
        <v>0</v>
      </c>
      <c r="AU10" s="357" t="str">
        <f t="shared" si="2"/>
        <v>-</v>
      </c>
      <c r="AV10" s="271"/>
      <c r="AW10" s="271"/>
      <c r="AX10" s="122"/>
    </row>
    <row r="11" spans="1:51" s="298" customFormat="1" x14ac:dyDescent="0.25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7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79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6">
        <v>321.89999999999998</v>
      </c>
      <c r="AO11" s="26">
        <v>118.27</v>
      </c>
      <c r="AP11" s="26">
        <v>0</v>
      </c>
      <c r="AQ11" s="26">
        <v>5.57</v>
      </c>
      <c r="AR11" s="26">
        <v>184.21</v>
      </c>
      <c r="AS11" s="26">
        <v>169.47</v>
      </c>
      <c r="AT11" s="26">
        <v>68.930000000000007</v>
      </c>
      <c r="AU11" s="357">
        <f t="shared" si="2"/>
        <v>4.3851562500000005</v>
      </c>
      <c r="AV11" s="271"/>
      <c r="AW11" s="271"/>
      <c r="AX11" s="122"/>
    </row>
    <row r="12" spans="1:51" s="298" customFormat="1" x14ac:dyDescent="0.25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7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79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357" t="str">
        <f t="shared" si="2"/>
        <v>-</v>
      </c>
      <c r="AV12" s="271"/>
      <c r="AW12" s="271"/>
      <c r="AX12" s="122"/>
    </row>
    <row r="13" spans="1:51" s="298" customFormat="1" x14ac:dyDescent="0.25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78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79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6">
        <v>0</v>
      </c>
      <c r="AO13" s="26">
        <v>0</v>
      </c>
      <c r="AP13" s="26">
        <v>17806.05</v>
      </c>
      <c r="AQ13" s="26">
        <v>38395.42</v>
      </c>
      <c r="AR13" s="26">
        <v>2438.7199999999998</v>
      </c>
      <c r="AS13" s="26">
        <v>0</v>
      </c>
      <c r="AT13" s="26">
        <v>0</v>
      </c>
      <c r="AU13" s="357" t="str">
        <f t="shared" si="2"/>
        <v>-</v>
      </c>
      <c r="AV13" s="271"/>
      <c r="AW13" s="271"/>
      <c r="AX13" s="122"/>
    </row>
    <row r="14" spans="1:51" s="298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78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79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6">
        <v>0</v>
      </c>
      <c r="AO14" s="26">
        <v>0</v>
      </c>
      <c r="AP14" s="26">
        <v>57366.07</v>
      </c>
      <c r="AQ14" s="26">
        <v>163119.19</v>
      </c>
      <c r="AR14" s="26">
        <v>10875.09</v>
      </c>
      <c r="AS14" s="26">
        <v>0</v>
      </c>
      <c r="AT14" s="26">
        <v>0</v>
      </c>
      <c r="AU14" s="357" t="str">
        <f t="shared" si="2"/>
        <v>-</v>
      </c>
      <c r="AV14" s="590"/>
      <c r="AW14" s="271"/>
      <c r="AX14" s="122"/>
      <c r="AY14" s="588"/>
    </row>
    <row r="15" spans="1:51" s="298" customFormat="1" x14ac:dyDescent="0.25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78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79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6">
        <v>0</v>
      </c>
      <c r="AO15" s="26">
        <v>0</v>
      </c>
      <c r="AP15" s="641">
        <v>74853.919999999998</v>
      </c>
      <c r="AQ15" s="641">
        <v>131951.28</v>
      </c>
      <c r="AR15" s="26">
        <v>53063.31</v>
      </c>
      <c r="AS15" s="26">
        <v>0</v>
      </c>
      <c r="AT15" s="26">
        <v>0</v>
      </c>
      <c r="AU15" s="357" t="str">
        <f t="shared" si="2"/>
        <v>-</v>
      </c>
      <c r="AV15" s="590"/>
      <c r="AW15" s="271"/>
      <c r="AX15" s="122"/>
      <c r="AY15" s="588"/>
    </row>
    <row r="16" spans="1:51" s="298" customFormat="1" x14ac:dyDescent="0.25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7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79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6">
        <v>13.9</v>
      </c>
      <c r="AO16" s="26">
        <v>6.86</v>
      </c>
      <c r="AP16" s="641">
        <v>131.07</v>
      </c>
      <c r="AQ16" s="641">
        <v>247.33</v>
      </c>
      <c r="AR16" s="26">
        <v>276.83999999999997</v>
      </c>
      <c r="AS16" s="26">
        <v>144.6</v>
      </c>
      <c r="AT16" s="26">
        <v>367.47</v>
      </c>
      <c r="AU16" s="357" t="str">
        <f t="shared" si="2"/>
        <v>-</v>
      </c>
      <c r="AV16" s="271"/>
      <c r="AW16" s="271"/>
      <c r="AX16" s="122"/>
      <c r="AY16" s="588"/>
    </row>
    <row r="17" spans="1:51" s="298" customFormat="1" x14ac:dyDescent="0.25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78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79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6">
        <v>95.44</v>
      </c>
      <c r="AO17" s="26">
        <v>13.57</v>
      </c>
      <c r="AP17" s="641">
        <v>188900.51</v>
      </c>
      <c r="AQ17" s="641">
        <v>281605.78000000003</v>
      </c>
      <c r="AR17" s="26">
        <v>118101.3</v>
      </c>
      <c r="AS17" s="26">
        <v>507.61</v>
      </c>
      <c r="AT17" s="26">
        <v>231.38</v>
      </c>
      <c r="AU17" s="357">
        <f t="shared" si="2"/>
        <v>3.136956910423744</v>
      </c>
      <c r="AV17" s="590"/>
      <c r="AW17" s="271"/>
      <c r="AX17" s="122"/>
      <c r="AY17" s="588"/>
    </row>
    <row r="18" spans="1:51" s="298" customFormat="1" x14ac:dyDescent="0.25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78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79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6">
        <v>0</v>
      </c>
      <c r="AO18" s="26">
        <v>0</v>
      </c>
      <c r="AP18" s="641">
        <v>14131.39</v>
      </c>
      <c r="AQ18" s="641">
        <v>18788.36</v>
      </c>
      <c r="AR18" s="26">
        <v>6389.4</v>
      </c>
      <c r="AS18" s="26">
        <v>0</v>
      </c>
      <c r="AT18" s="26">
        <v>0</v>
      </c>
      <c r="AU18" s="357" t="str">
        <f t="shared" si="2"/>
        <v>-</v>
      </c>
      <c r="AV18" s="590"/>
      <c r="AW18" s="271"/>
      <c r="AX18" s="122"/>
    </row>
    <row r="19" spans="1:51" s="298" customFormat="1" x14ac:dyDescent="0.25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78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79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6">
        <v>0</v>
      </c>
      <c r="AO19" s="26">
        <v>0</v>
      </c>
      <c r="AP19" s="641">
        <v>0</v>
      </c>
      <c r="AQ19" s="641">
        <v>0</v>
      </c>
      <c r="AR19" s="26">
        <v>46.56</v>
      </c>
      <c r="AS19" s="26">
        <v>135.35</v>
      </c>
      <c r="AT19" s="26">
        <v>55.21</v>
      </c>
      <c r="AU19" s="357">
        <f t="shared" si="2"/>
        <v>4.7811518324607327</v>
      </c>
      <c r="AV19" s="271"/>
      <c r="AW19" s="271"/>
      <c r="AX19" s="122"/>
    </row>
    <row r="20" spans="1:51" s="298" customFormat="1" x14ac:dyDescent="0.25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78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79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357" t="str">
        <f t="shared" si="2"/>
        <v>-</v>
      </c>
      <c r="AV20" s="271"/>
      <c r="AW20" s="271"/>
      <c r="AX20" s="122"/>
    </row>
    <row r="21" spans="1:51" x14ac:dyDescent="0.25">
      <c r="A21" s="43" t="s">
        <v>87</v>
      </c>
      <c r="B21" s="46">
        <f t="shared" ref="B21:Y21" si="8">+SUM(B22:B29)</f>
        <v>37571.654999999999</v>
      </c>
      <c r="C21" s="9">
        <f t="shared" si="8"/>
        <v>0</v>
      </c>
      <c r="D21" s="9">
        <f t="shared" si="8"/>
        <v>0</v>
      </c>
      <c r="E21" s="9">
        <f t="shared" si="8"/>
        <v>62678.550999999999</v>
      </c>
      <c r="F21" s="9">
        <f t="shared" si="8"/>
        <v>491012.15600000008</v>
      </c>
      <c r="G21" s="9">
        <f t="shared" si="8"/>
        <v>228621.13099999999</v>
      </c>
      <c r="H21" s="9">
        <f t="shared" si="8"/>
        <v>594.5</v>
      </c>
      <c r="I21" s="9">
        <f t="shared" si="8"/>
        <v>39.671999999999997</v>
      </c>
      <c r="J21" s="9">
        <f t="shared" si="8"/>
        <v>0</v>
      </c>
      <c r="K21" s="9">
        <f t="shared" si="8"/>
        <v>199.03399999999999</v>
      </c>
      <c r="L21" s="9">
        <f t="shared" si="8"/>
        <v>126883.902</v>
      </c>
      <c r="M21" s="9">
        <f t="shared" si="8"/>
        <v>137649.95900000003</v>
      </c>
      <c r="N21" s="46">
        <f t="shared" si="8"/>
        <v>0</v>
      </c>
      <c r="O21" s="9">
        <f t="shared" si="8"/>
        <v>0</v>
      </c>
      <c r="P21" s="9">
        <f t="shared" si="8"/>
        <v>0</v>
      </c>
      <c r="Q21" s="9">
        <f t="shared" si="8"/>
        <v>0</v>
      </c>
      <c r="R21" s="9">
        <f t="shared" si="8"/>
        <v>171324.76</v>
      </c>
      <c r="S21" s="9">
        <f t="shared" si="8"/>
        <v>512725.77100000001</v>
      </c>
      <c r="T21" s="9">
        <f t="shared" si="8"/>
        <v>124621.86399999999</v>
      </c>
      <c r="U21" s="9">
        <f t="shared" si="8"/>
        <v>0</v>
      </c>
      <c r="V21" s="9">
        <f t="shared" si="8"/>
        <v>0</v>
      </c>
      <c r="W21" s="9">
        <f t="shared" si="8"/>
        <v>0</v>
      </c>
      <c r="X21" s="9">
        <f t="shared" si="8"/>
        <v>285616.91499999998</v>
      </c>
      <c r="Y21" s="476">
        <f t="shared" si="8"/>
        <v>251461.9</v>
      </c>
      <c r="Z21" s="46">
        <f t="shared" ref="Z21:AT21" si="9">SUM(Z22:Z29)</f>
        <v>128957.37</v>
      </c>
      <c r="AA21" s="9">
        <f t="shared" si="9"/>
        <v>144.86000000000001</v>
      </c>
      <c r="AB21" s="9">
        <f t="shared" si="9"/>
        <v>21.31</v>
      </c>
      <c r="AC21" s="9">
        <f t="shared" si="9"/>
        <v>98182.35</v>
      </c>
      <c r="AD21" s="9">
        <f t="shared" si="9"/>
        <v>499433.78</v>
      </c>
      <c r="AE21" s="9">
        <f t="shared" si="9"/>
        <v>167657.97</v>
      </c>
      <c r="AF21" s="9">
        <f t="shared" si="9"/>
        <v>12019.35</v>
      </c>
      <c r="AG21" s="9">
        <f t="shared" si="9"/>
        <v>0</v>
      </c>
      <c r="AH21" s="9">
        <f t="shared" si="9"/>
        <v>0</v>
      </c>
      <c r="AI21" s="9">
        <f t="shared" si="9"/>
        <v>0</v>
      </c>
      <c r="AJ21" s="9">
        <f t="shared" si="9"/>
        <v>387931.5</v>
      </c>
      <c r="AK21" s="9">
        <f t="shared" si="9"/>
        <v>556922.75</v>
      </c>
      <c r="AL21" s="85">
        <f t="shared" si="9"/>
        <v>19213.849999999999</v>
      </c>
      <c r="AM21" s="9">
        <f t="shared" si="9"/>
        <v>0</v>
      </c>
      <c r="AN21" s="9">
        <f t="shared" si="9"/>
        <v>0</v>
      </c>
      <c r="AO21" s="9">
        <f t="shared" si="9"/>
        <v>0</v>
      </c>
      <c r="AP21" s="9">
        <f t="shared" si="9"/>
        <v>685652.95</v>
      </c>
      <c r="AQ21" s="9">
        <f t="shared" si="9"/>
        <v>269395.73000000004</v>
      </c>
      <c r="AR21" s="9">
        <f t="shared" si="9"/>
        <v>216656.8</v>
      </c>
      <c r="AS21" s="9">
        <f t="shared" si="9"/>
        <v>0</v>
      </c>
      <c r="AT21" s="9">
        <f t="shared" si="9"/>
        <v>0</v>
      </c>
      <c r="AU21" s="669" t="str">
        <f t="shared" si="2"/>
        <v>-</v>
      </c>
      <c r="AV21" s="271"/>
      <c r="AW21" s="271"/>
      <c r="AX21" s="122"/>
    </row>
    <row r="22" spans="1:51" x14ac:dyDescent="0.25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78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79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6">
        <v>0</v>
      </c>
      <c r="AO22" s="26">
        <v>0</v>
      </c>
      <c r="AP22" s="26">
        <v>88745.81</v>
      </c>
      <c r="AQ22" s="26">
        <v>55001.13</v>
      </c>
      <c r="AR22" s="26">
        <v>21266.26</v>
      </c>
      <c r="AS22" s="26">
        <v>0</v>
      </c>
      <c r="AT22" s="26">
        <v>0</v>
      </c>
      <c r="AU22" s="357" t="str">
        <f t="shared" si="2"/>
        <v>-</v>
      </c>
      <c r="AV22" s="590"/>
      <c r="AW22" s="271"/>
      <c r="AX22" s="122"/>
    </row>
    <row r="23" spans="1:51" x14ac:dyDescent="0.25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78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79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6">
        <v>0</v>
      </c>
      <c r="AO23" s="26">
        <v>0</v>
      </c>
      <c r="AP23" s="26">
        <v>70518.490000000005</v>
      </c>
      <c r="AQ23" s="26">
        <v>44012.22</v>
      </c>
      <c r="AR23" s="26">
        <v>25172.73</v>
      </c>
      <c r="AS23" s="26">
        <v>0</v>
      </c>
      <c r="AT23" s="26">
        <v>0</v>
      </c>
      <c r="AU23" s="357" t="str">
        <f t="shared" si="2"/>
        <v>-</v>
      </c>
      <c r="AV23" s="590"/>
      <c r="AW23" s="271"/>
      <c r="AX23" s="122"/>
    </row>
    <row r="24" spans="1:51" x14ac:dyDescent="0.25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78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79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6">
        <v>0</v>
      </c>
      <c r="AO24" s="26">
        <v>0</v>
      </c>
      <c r="AP24" s="26">
        <v>29326.14</v>
      </c>
      <c r="AQ24" s="26">
        <v>26066.1</v>
      </c>
      <c r="AR24" s="26">
        <v>20979.22</v>
      </c>
      <c r="AS24" s="26">
        <v>0</v>
      </c>
      <c r="AT24" s="26">
        <v>0</v>
      </c>
      <c r="AU24" s="357" t="str">
        <f t="shared" si="2"/>
        <v>-</v>
      </c>
      <c r="AV24" s="271"/>
      <c r="AW24" s="271"/>
      <c r="AX24" s="122"/>
    </row>
    <row r="25" spans="1:51" x14ac:dyDescent="0.25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78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79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6">
        <v>0</v>
      </c>
      <c r="AO25" s="26">
        <v>0</v>
      </c>
      <c r="AP25" s="641">
        <v>0</v>
      </c>
      <c r="AQ25" s="641">
        <v>0</v>
      </c>
      <c r="AR25" s="26">
        <v>0</v>
      </c>
      <c r="AS25" s="26">
        <v>0</v>
      </c>
      <c r="AT25" s="26">
        <v>0</v>
      </c>
      <c r="AU25" s="357" t="str">
        <f t="shared" si="2"/>
        <v>-</v>
      </c>
      <c r="AV25" s="271"/>
      <c r="AW25" s="271"/>
      <c r="AX25" s="122"/>
    </row>
    <row r="26" spans="1:51" x14ac:dyDescent="0.25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78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79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6">
        <v>0</v>
      </c>
      <c r="AO26" s="26">
        <v>0</v>
      </c>
      <c r="AP26" s="641">
        <v>102669.82</v>
      </c>
      <c r="AQ26" s="641">
        <v>48165.63</v>
      </c>
      <c r="AR26" s="26">
        <v>44734.87</v>
      </c>
      <c r="AS26" s="26">
        <v>0</v>
      </c>
      <c r="AT26" s="26">
        <v>0</v>
      </c>
      <c r="AU26" s="357" t="str">
        <f t="shared" si="2"/>
        <v>-</v>
      </c>
      <c r="AV26" s="590"/>
      <c r="AW26" s="271"/>
      <c r="AX26" s="122"/>
    </row>
    <row r="27" spans="1:51" x14ac:dyDescent="0.25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78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79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6">
        <v>0</v>
      </c>
      <c r="AO27" s="26">
        <v>0</v>
      </c>
      <c r="AP27" s="641">
        <v>140030.26999999999</v>
      </c>
      <c r="AQ27" s="641">
        <v>60260.54</v>
      </c>
      <c r="AR27" s="26">
        <v>83177.64</v>
      </c>
      <c r="AS27" s="26">
        <v>0</v>
      </c>
      <c r="AT27" s="26">
        <v>0</v>
      </c>
      <c r="AU27" s="357" t="str">
        <f t="shared" si="2"/>
        <v>-</v>
      </c>
      <c r="AV27" s="590"/>
      <c r="AW27" s="271"/>
      <c r="AX27" s="122"/>
      <c r="AY27" s="588"/>
    </row>
    <row r="28" spans="1:51" x14ac:dyDescent="0.25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78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79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6">
        <v>0</v>
      </c>
      <c r="AO28" s="26">
        <v>0</v>
      </c>
      <c r="AP28" s="641">
        <v>91523.09</v>
      </c>
      <c r="AQ28" s="641">
        <v>15573.66</v>
      </c>
      <c r="AR28" s="26">
        <v>14377.23</v>
      </c>
      <c r="AS28" s="26">
        <v>0</v>
      </c>
      <c r="AT28" s="26">
        <v>0</v>
      </c>
      <c r="AU28" s="357" t="str">
        <f t="shared" si="2"/>
        <v>-</v>
      </c>
      <c r="AV28" s="590"/>
      <c r="AW28" s="271"/>
      <c r="AX28" s="122"/>
    </row>
    <row r="29" spans="1:51" x14ac:dyDescent="0.25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78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79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6">
        <v>0</v>
      </c>
      <c r="AO29" s="26">
        <v>0</v>
      </c>
      <c r="AP29" s="641">
        <v>162839.32999999999</v>
      </c>
      <c r="AQ29" s="641">
        <v>20316.45</v>
      </c>
      <c r="AR29" s="26">
        <v>6948.85</v>
      </c>
      <c r="AS29" s="26">
        <v>0</v>
      </c>
      <c r="AT29" s="26">
        <v>0</v>
      </c>
      <c r="AU29" s="357" t="str">
        <f t="shared" si="2"/>
        <v>-</v>
      </c>
      <c r="AV29" s="590"/>
      <c r="AW29" s="271"/>
      <c r="AX29" s="122"/>
    </row>
    <row r="30" spans="1:51" x14ac:dyDescent="0.25">
      <c r="A30" s="198" t="s">
        <v>89</v>
      </c>
      <c r="B30" s="46">
        <v>169652.02100000001</v>
      </c>
      <c r="C30" s="9">
        <v>378.96000000000004</v>
      </c>
      <c r="D30" s="9">
        <v>432.32099999999997</v>
      </c>
      <c r="E30" s="9">
        <v>111496.97200000001</v>
      </c>
      <c r="F30" s="9">
        <v>1049268.4384000001</v>
      </c>
      <c r="G30" s="9">
        <v>640843.07000000007</v>
      </c>
      <c r="H30" s="9">
        <v>200052.64100000003</v>
      </c>
      <c r="I30" s="9">
        <v>658.88099999999997</v>
      </c>
      <c r="J30" s="9">
        <v>69.975999999999999</v>
      </c>
      <c r="K30" s="9">
        <v>205.15699999999998</v>
      </c>
      <c r="L30" s="9">
        <v>701971.20849999995</v>
      </c>
      <c r="M30" s="9">
        <v>297646.66600000003</v>
      </c>
      <c r="N30" s="46">
        <v>5220.5</v>
      </c>
      <c r="O30" s="9">
        <v>0</v>
      </c>
      <c r="P30" s="9">
        <v>0</v>
      </c>
      <c r="Q30" s="9">
        <v>0</v>
      </c>
      <c r="R30" s="9">
        <v>552643.14999999991</v>
      </c>
      <c r="S30" s="9">
        <v>1330217.9710000001</v>
      </c>
      <c r="T30" s="9">
        <v>488622.70900000003</v>
      </c>
      <c r="U30" s="9">
        <v>262.56</v>
      </c>
      <c r="V30" s="9">
        <v>0</v>
      </c>
      <c r="W30" s="9">
        <v>0</v>
      </c>
      <c r="X30" s="9">
        <v>711199.83</v>
      </c>
      <c r="Y30" s="476">
        <v>1225507.0049999999</v>
      </c>
      <c r="Z30" s="46">
        <f>+Z9+Z21</f>
        <v>516961.29000000004</v>
      </c>
      <c r="AA30" s="9">
        <f t="shared" ref="AA30:AT30" si="10">+AA9+AA21</f>
        <v>1353.88</v>
      </c>
      <c r="AB30" s="9">
        <f t="shared" si="10"/>
        <v>88.28</v>
      </c>
      <c r="AC30" s="9">
        <f t="shared" si="10"/>
        <v>270438.37</v>
      </c>
      <c r="AD30" s="9">
        <f t="shared" si="10"/>
        <v>1319515.03</v>
      </c>
      <c r="AE30" s="400">
        <f t="shared" si="10"/>
        <v>694267.19</v>
      </c>
      <c r="AF30" s="400">
        <f t="shared" si="10"/>
        <v>178946.92</v>
      </c>
      <c r="AG30" s="400">
        <f t="shared" si="10"/>
        <v>373.32000000000005</v>
      </c>
      <c r="AH30" s="400">
        <f t="shared" si="10"/>
        <v>78.28</v>
      </c>
      <c r="AI30" s="400">
        <f t="shared" si="10"/>
        <v>854.55000000000007</v>
      </c>
      <c r="AJ30" s="400">
        <f t="shared" si="10"/>
        <v>909703.21</v>
      </c>
      <c r="AK30" s="9">
        <f t="shared" si="10"/>
        <v>1036032.88</v>
      </c>
      <c r="AL30" s="85">
        <f t="shared" si="10"/>
        <v>70881.7</v>
      </c>
      <c r="AM30" s="400">
        <f t="shared" si="10"/>
        <v>102.1</v>
      </c>
      <c r="AN30" s="9">
        <f t="shared" si="10"/>
        <v>431.23999999999995</v>
      </c>
      <c r="AO30" s="9">
        <f t="shared" si="10"/>
        <v>154.74</v>
      </c>
      <c r="AP30" s="9">
        <f t="shared" si="10"/>
        <v>1038841.96</v>
      </c>
      <c r="AQ30" s="9">
        <f t="shared" si="10"/>
        <v>903508.66000000015</v>
      </c>
      <c r="AR30" s="9">
        <f t="shared" si="10"/>
        <v>408032.23</v>
      </c>
      <c r="AS30" s="9">
        <f t="shared" si="10"/>
        <v>960.13</v>
      </c>
      <c r="AT30" s="9">
        <f t="shared" si="10"/>
        <v>722.99</v>
      </c>
      <c r="AU30" s="669">
        <f t="shared" si="2"/>
        <v>8.2359478794072558</v>
      </c>
      <c r="AV30" s="271"/>
      <c r="AW30" s="271"/>
      <c r="AX30" s="122"/>
    </row>
    <row r="31" spans="1:51" x14ac:dyDescent="0.25">
      <c r="A31" s="35" t="s">
        <v>82</v>
      </c>
      <c r="B31" s="323">
        <v>33214.03</v>
      </c>
      <c r="C31" s="323">
        <v>4301.97</v>
      </c>
      <c r="D31" s="323">
        <v>0</v>
      </c>
      <c r="E31" s="323">
        <v>0</v>
      </c>
      <c r="F31" s="323">
        <v>0</v>
      </c>
      <c r="G31" s="323">
        <v>5742.27</v>
      </c>
      <c r="H31" s="323">
        <v>0</v>
      </c>
      <c r="I31" s="323">
        <v>340.46499999999997</v>
      </c>
      <c r="J31" s="323">
        <v>0</v>
      </c>
      <c r="K31" s="323">
        <v>109.97499999999999</v>
      </c>
      <c r="L31" s="323">
        <v>0</v>
      </c>
      <c r="M31" s="323">
        <v>0</v>
      </c>
      <c r="N31" s="474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77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6">
        <v>5341.39</v>
      </c>
      <c r="AO31" s="26">
        <v>0</v>
      </c>
      <c r="AP31" s="26">
        <v>0</v>
      </c>
      <c r="AQ31" s="167">
        <v>0</v>
      </c>
      <c r="AR31" s="26">
        <v>0</v>
      </c>
      <c r="AS31" s="26">
        <v>0</v>
      </c>
      <c r="AT31" s="26">
        <v>0</v>
      </c>
      <c r="AU31" s="357" t="str">
        <f t="shared" si="2"/>
        <v>-</v>
      </c>
      <c r="AV31" s="590"/>
      <c r="AW31" s="271"/>
      <c r="AX31" s="122"/>
    </row>
    <row r="32" spans="1:51" x14ac:dyDescent="0.25">
      <c r="A32" s="35" t="s">
        <v>90</v>
      </c>
      <c r="B32" s="323">
        <v>26009.535</v>
      </c>
      <c r="C32" s="323">
        <v>4260.57</v>
      </c>
      <c r="D32" s="323">
        <v>0</v>
      </c>
      <c r="E32" s="323">
        <v>0</v>
      </c>
      <c r="F32" s="323">
        <v>0</v>
      </c>
      <c r="G32" s="323">
        <v>1155.5550000000001</v>
      </c>
      <c r="H32" s="323">
        <v>0</v>
      </c>
      <c r="I32" s="323">
        <v>88.185000000000002</v>
      </c>
      <c r="J32" s="323">
        <v>0</v>
      </c>
      <c r="K32" s="323">
        <v>0</v>
      </c>
      <c r="L32" s="323">
        <v>0</v>
      </c>
      <c r="M32" s="323">
        <v>0</v>
      </c>
      <c r="N32" s="474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77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6">
        <v>0</v>
      </c>
      <c r="AO32" s="26">
        <v>0</v>
      </c>
      <c r="AP32" s="26">
        <v>0</v>
      </c>
      <c r="AQ32" s="167">
        <v>0</v>
      </c>
      <c r="AR32" s="26">
        <v>0</v>
      </c>
      <c r="AS32" s="26">
        <v>0</v>
      </c>
      <c r="AT32" s="26">
        <v>0</v>
      </c>
      <c r="AU32" s="357" t="str">
        <f t="shared" si="2"/>
        <v>-</v>
      </c>
      <c r="AV32" s="590"/>
      <c r="AW32" s="271"/>
      <c r="AX32" s="122"/>
    </row>
    <row r="33" spans="1:50" x14ac:dyDescent="0.25">
      <c r="A33" s="35" t="s">
        <v>83</v>
      </c>
      <c r="B33" s="323">
        <v>27795.145</v>
      </c>
      <c r="C33" s="323">
        <v>8884.2800000000007</v>
      </c>
      <c r="D33" s="323">
        <v>0</v>
      </c>
      <c r="E33" s="323">
        <v>0</v>
      </c>
      <c r="F33" s="323">
        <v>0</v>
      </c>
      <c r="G33" s="323">
        <v>5706</v>
      </c>
      <c r="H33" s="323">
        <v>0</v>
      </c>
      <c r="I33" s="323">
        <v>0</v>
      </c>
      <c r="J33" s="323">
        <v>0</v>
      </c>
      <c r="K33" s="323">
        <v>1793.32</v>
      </c>
      <c r="L33" s="323">
        <v>0</v>
      </c>
      <c r="M33" s="323">
        <v>0</v>
      </c>
      <c r="N33" s="474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77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6">
        <v>2180.67</v>
      </c>
      <c r="AO33" s="26">
        <v>0</v>
      </c>
      <c r="AP33" s="26">
        <v>0</v>
      </c>
      <c r="AQ33" s="167">
        <v>0</v>
      </c>
      <c r="AR33" s="26">
        <v>7096.73</v>
      </c>
      <c r="AS33" s="26">
        <v>12731.31</v>
      </c>
      <c r="AT33" s="26">
        <v>0</v>
      </c>
      <c r="AU33" s="357" t="str">
        <f t="shared" si="2"/>
        <v>-</v>
      </c>
      <c r="AV33" s="590"/>
      <c r="AW33" s="271"/>
      <c r="AX33" s="122"/>
    </row>
    <row r="34" spans="1:50" x14ac:dyDescent="0.25">
      <c r="A34" s="35" t="s">
        <v>91</v>
      </c>
      <c r="B34" s="323">
        <v>26195.014999999999</v>
      </c>
      <c r="C34" s="323">
        <v>7128.22</v>
      </c>
      <c r="D34" s="323">
        <v>0</v>
      </c>
      <c r="E34" s="323">
        <v>0</v>
      </c>
      <c r="F34" s="323">
        <v>0</v>
      </c>
      <c r="G34" s="323">
        <v>4117.42</v>
      </c>
      <c r="H34" s="323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  <c r="N34" s="474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77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6">
        <v>7007.8</v>
      </c>
      <c r="AO34" s="26">
        <v>7723.54</v>
      </c>
      <c r="AP34" s="26">
        <v>4048.99</v>
      </c>
      <c r="AQ34" s="167">
        <v>1394.55</v>
      </c>
      <c r="AR34" s="26">
        <v>3958.99</v>
      </c>
      <c r="AS34" s="26">
        <v>9595.74</v>
      </c>
      <c r="AT34" s="26">
        <v>0</v>
      </c>
      <c r="AU34" s="357" t="str">
        <f t="shared" si="2"/>
        <v>-</v>
      </c>
      <c r="AV34" s="590"/>
      <c r="AW34" s="271"/>
      <c r="AX34" s="122"/>
    </row>
    <row r="35" spans="1:50" s="154" customFormat="1" x14ac:dyDescent="0.25">
      <c r="A35" s="182" t="s">
        <v>217</v>
      </c>
      <c r="B35" s="323"/>
      <c r="C35" s="323"/>
      <c r="D35" s="323">
        <v>0</v>
      </c>
      <c r="E35" s="323">
        <v>0</v>
      </c>
      <c r="F35" s="323">
        <v>0</v>
      </c>
      <c r="G35" s="323">
        <v>0</v>
      </c>
      <c r="H35" s="323">
        <v>0</v>
      </c>
      <c r="I35" s="323">
        <v>0</v>
      </c>
      <c r="J35" s="323">
        <v>0</v>
      </c>
      <c r="K35" s="323">
        <v>0</v>
      </c>
      <c r="L35" s="323">
        <v>0</v>
      </c>
      <c r="M35" s="323">
        <v>0</v>
      </c>
      <c r="N35" s="474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77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6">
        <v>14325.15</v>
      </c>
      <c r="AO35" s="26">
        <v>12518.04</v>
      </c>
      <c r="AP35" s="26">
        <v>13565.78</v>
      </c>
      <c r="AQ35" s="167">
        <v>16027.14</v>
      </c>
      <c r="AR35" s="26">
        <v>12369.41</v>
      </c>
      <c r="AS35" s="26">
        <v>3844.99</v>
      </c>
      <c r="AT35" s="26">
        <v>0</v>
      </c>
      <c r="AU35" s="357">
        <f t="shared" si="2"/>
        <v>-1</v>
      </c>
      <c r="AV35" s="590"/>
      <c r="AW35" s="271"/>
      <c r="AX35" s="122"/>
    </row>
    <row r="36" spans="1:50" x14ac:dyDescent="0.25">
      <c r="A36" s="35" t="s">
        <v>70</v>
      </c>
      <c r="B36" s="323">
        <v>19580.36</v>
      </c>
      <c r="C36" s="323">
        <v>8329.67</v>
      </c>
      <c r="D36" s="323">
        <v>0</v>
      </c>
      <c r="E36" s="323">
        <v>0</v>
      </c>
      <c r="F36" s="323">
        <v>0</v>
      </c>
      <c r="G36" s="323">
        <v>21588.935000000001</v>
      </c>
      <c r="H36" s="323">
        <v>0</v>
      </c>
      <c r="I36" s="323">
        <v>2419.9899999999998</v>
      </c>
      <c r="J36" s="323">
        <v>0</v>
      </c>
      <c r="K36" s="323">
        <v>0</v>
      </c>
      <c r="L36" s="323">
        <v>0</v>
      </c>
      <c r="M36" s="323">
        <v>0</v>
      </c>
      <c r="N36" s="474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77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6">
        <v>7738.64</v>
      </c>
      <c r="AO36" s="26">
        <v>5717.46</v>
      </c>
      <c r="AP36" s="26">
        <v>12974.68</v>
      </c>
      <c r="AQ36" s="167">
        <v>8360.89</v>
      </c>
      <c r="AR36" s="26">
        <v>6574.47</v>
      </c>
      <c r="AS36" s="26">
        <v>8163.19</v>
      </c>
      <c r="AT36" s="26">
        <v>230.5</v>
      </c>
      <c r="AU36" s="357" t="str">
        <f t="shared" si="2"/>
        <v>-</v>
      </c>
      <c r="AV36" s="590"/>
      <c r="AW36" s="271"/>
      <c r="AX36" s="122"/>
    </row>
    <row r="37" spans="1:50" x14ac:dyDescent="0.25">
      <c r="A37" s="196" t="s">
        <v>92</v>
      </c>
      <c r="B37" s="324">
        <f t="shared" ref="B37:R37" si="11">+SUM(B31:B36)</f>
        <v>132794.08500000002</v>
      </c>
      <c r="C37" s="325">
        <f t="shared" si="11"/>
        <v>32904.71</v>
      </c>
      <c r="D37" s="197">
        <f t="shared" si="11"/>
        <v>0</v>
      </c>
      <c r="E37" s="197">
        <f t="shared" si="11"/>
        <v>0</v>
      </c>
      <c r="F37" s="197">
        <f t="shared" si="11"/>
        <v>0</v>
      </c>
      <c r="G37" s="197">
        <f t="shared" si="11"/>
        <v>38310.180000000008</v>
      </c>
      <c r="H37" s="197">
        <f t="shared" si="11"/>
        <v>0</v>
      </c>
      <c r="I37" s="197">
        <f t="shared" si="11"/>
        <v>2848.64</v>
      </c>
      <c r="J37" s="197">
        <f t="shared" si="11"/>
        <v>0</v>
      </c>
      <c r="K37" s="197">
        <f t="shared" si="11"/>
        <v>1903.2949999999998</v>
      </c>
      <c r="L37" s="197">
        <f t="shared" si="11"/>
        <v>0</v>
      </c>
      <c r="M37" s="197">
        <f t="shared" si="11"/>
        <v>0</v>
      </c>
      <c r="N37" s="324">
        <f t="shared" si="11"/>
        <v>0</v>
      </c>
      <c r="O37" s="325">
        <f t="shared" si="11"/>
        <v>0</v>
      </c>
      <c r="P37" s="197">
        <f t="shared" si="11"/>
        <v>0</v>
      </c>
      <c r="Q37" s="197">
        <f t="shared" si="11"/>
        <v>0</v>
      </c>
      <c r="R37" s="197">
        <f t="shared" si="11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80">
        <v>0</v>
      </c>
      <c r="Z37" s="482">
        <f t="shared" ref="Z37:AT37" si="12">SUM(Z31:Z36)</f>
        <v>0</v>
      </c>
      <c r="AA37" s="197">
        <f t="shared" si="12"/>
        <v>34175.22</v>
      </c>
      <c r="AB37" s="197">
        <f t="shared" si="12"/>
        <v>67995.350000000006</v>
      </c>
      <c r="AC37" s="197">
        <f t="shared" si="12"/>
        <v>34450.660000000003</v>
      </c>
      <c r="AD37" s="197">
        <f t="shared" si="12"/>
        <v>4675.59</v>
      </c>
      <c r="AE37" s="483">
        <f t="shared" si="12"/>
        <v>25758.79</v>
      </c>
      <c r="AF37" s="483">
        <f t="shared" si="12"/>
        <v>18525.62</v>
      </c>
      <c r="AG37" s="483">
        <f t="shared" si="12"/>
        <v>2157.67</v>
      </c>
      <c r="AH37" s="483">
        <f t="shared" si="12"/>
        <v>41.73</v>
      </c>
      <c r="AI37" s="483">
        <f t="shared" si="12"/>
        <v>405.76</v>
      </c>
      <c r="AJ37" s="483">
        <f t="shared" si="12"/>
        <v>8076.02</v>
      </c>
      <c r="AK37" s="197">
        <f t="shared" si="12"/>
        <v>46039.14</v>
      </c>
      <c r="AL37" s="600">
        <f t="shared" si="12"/>
        <v>40245.270000000004</v>
      </c>
      <c r="AM37" s="626">
        <f t="shared" si="12"/>
        <v>41416.730000000003</v>
      </c>
      <c r="AN37" s="626">
        <f t="shared" si="12"/>
        <v>36593.65</v>
      </c>
      <c r="AO37" s="626">
        <f t="shared" si="12"/>
        <v>25959.040000000001</v>
      </c>
      <c r="AP37" s="626">
        <f t="shared" si="12"/>
        <v>30589.45</v>
      </c>
      <c r="AQ37" s="626">
        <f t="shared" si="12"/>
        <v>25782.579999999998</v>
      </c>
      <c r="AR37" s="626">
        <f t="shared" si="12"/>
        <v>29999.599999999999</v>
      </c>
      <c r="AS37" s="626">
        <f t="shared" si="12"/>
        <v>34335.230000000003</v>
      </c>
      <c r="AT37" s="626">
        <f t="shared" si="12"/>
        <v>230.5</v>
      </c>
      <c r="AU37" s="601">
        <f t="shared" si="2"/>
        <v>4.5236041217349632</v>
      </c>
      <c r="AV37" s="271"/>
      <c r="AW37" s="271"/>
      <c r="AX37" s="122"/>
    </row>
    <row r="38" spans="1:50" ht="14.25" customHeight="1" x14ac:dyDescent="0.25">
      <c r="A38" s="1" t="s">
        <v>23</v>
      </c>
      <c r="AV38" s="276"/>
      <c r="AW38" s="271"/>
      <c r="AX38" s="122"/>
    </row>
    <row r="39" spans="1:50" x14ac:dyDescent="0.25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V39" s="276"/>
      <c r="AW39" s="276"/>
      <c r="AX39" s="122"/>
    </row>
    <row r="40" spans="1:50" x14ac:dyDescent="0.25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C40" s="123"/>
      <c r="AU40" s="180"/>
      <c r="AV40" s="276"/>
      <c r="AW40" s="276"/>
      <c r="AX40" s="122"/>
    </row>
    <row r="41" spans="1:50" x14ac:dyDescent="0.25">
      <c r="A41" s="172"/>
      <c r="B41" s="177"/>
      <c r="L41" s="122"/>
      <c r="AV41" s="276"/>
      <c r="AW41" s="276"/>
      <c r="AX41" s="276"/>
    </row>
    <row r="42" spans="1:50" x14ac:dyDescent="0.25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50" x14ac:dyDescent="0.25">
      <c r="B43" s="177"/>
    </row>
    <row r="45" spans="1:50" ht="15.75" x14ac:dyDescent="0.25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69"/>
    </row>
    <row r="51" spans="2:48" x14ac:dyDescent="0.2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8" ht="15.75" x14ac:dyDescent="0.25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V57" s="169"/>
    </row>
  </sheetData>
  <mergeCells count="5">
    <mergeCell ref="AL6:AU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2022-11-24T17:07:26Z</dcterms:modified>
</cp:coreProperties>
</file>