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463" documentId="8_{8A1F8B03-D72F-4A72-9874-D56AECBD8A25}" xr6:coauthVersionLast="36" xr6:coauthVersionMax="36" xr10:uidLastSave="{244AD729-FD12-41B2-B054-B2B2B2CE561F}"/>
  <bookViews>
    <workbookView xWindow="0" yWindow="0" windowWidth="28800" windowHeight="12225" tabRatio="719" firstSheet="5" activeTab="2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I14" i="24" l="1"/>
  <c r="BI8" i="24" s="1"/>
  <c r="BI16" i="24"/>
  <c r="BH16" i="24"/>
  <c r="BG16" i="24"/>
  <c r="BE16" i="24"/>
  <c r="BE14" i="24" s="1"/>
  <c r="BK9" i="24"/>
  <c r="BK10" i="24"/>
  <c r="BK11" i="24"/>
  <c r="BK12" i="24"/>
  <c r="BK13" i="24"/>
  <c r="BK15" i="24"/>
  <c r="BK17" i="24"/>
  <c r="BK18" i="24"/>
  <c r="BK19" i="24"/>
  <c r="BK20" i="24"/>
  <c r="BK21" i="24"/>
  <c r="BK22" i="24"/>
  <c r="BK23" i="24"/>
  <c r="BK9" i="2"/>
  <c r="BJ14" i="24" l="1"/>
  <c r="BJ8" i="24" s="1"/>
  <c r="BJ7" i="24"/>
  <c r="BK7" i="24"/>
  <c r="BK19" i="22"/>
  <c r="BK18" i="22"/>
  <c r="BK17" i="22"/>
  <c r="BK16" i="22"/>
  <c r="BK15" i="22"/>
  <c r="BK13" i="22"/>
  <c r="BK12" i="22"/>
  <c r="BK11" i="22"/>
  <c r="BJ14" i="22"/>
  <c r="BK14" i="22" s="1"/>
  <c r="BJ10" i="22"/>
  <c r="BJ8" i="22"/>
  <c r="BK18" i="21"/>
  <c r="BK17" i="21"/>
  <c r="BK16" i="21"/>
  <c r="BK15" i="21"/>
  <c r="BK14" i="21"/>
  <c r="BK12" i="21"/>
  <c r="BK11" i="21"/>
  <c r="BK10" i="21"/>
  <c r="BJ13" i="21"/>
  <c r="BK13" i="21" s="1"/>
  <c r="BJ9" i="21"/>
  <c r="BK9" i="21" s="1"/>
  <c r="BJ7" i="21"/>
  <c r="BJ9" i="22" l="1"/>
  <c r="BK9" i="22" s="1"/>
  <c r="BK10" i="22"/>
  <c r="BJ8" i="21"/>
  <c r="BK8" i="21" s="1"/>
  <c r="BK17" i="20" l="1"/>
  <c r="BK16" i="20"/>
  <c r="BK15" i="20"/>
  <c r="BK14" i="20"/>
  <c r="BK13" i="20"/>
  <c r="BK12" i="20"/>
  <c r="BK11" i="20"/>
  <c r="BK10" i="20"/>
  <c r="BK9" i="20"/>
  <c r="BK8" i="20"/>
  <c r="BJ7" i="20"/>
  <c r="BK22" i="19"/>
  <c r="BK21" i="19"/>
  <c r="BK20" i="19"/>
  <c r="BK19" i="19"/>
  <c r="BK18" i="19"/>
  <c r="BK17" i="19"/>
  <c r="BK16" i="19"/>
  <c r="BK15" i="19"/>
  <c r="BK14" i="19"/>
  <c r="BK13" i="19"/>
  <c r="BK12" i="19"/>
  <c r="BK11" i="19"/>
  <c r="BK10" i="19"/>
  <c r="BK9" i="19"/>
  <c r="BJ7" i="19"/>
  <c r="BK23" i="18"/>
  <c r="BK22" i="18"/>
  <c r="BK21" i="18"/>
  <c r="BK20" i="18"/>
  <c r="BK19" i="18"/>
  <c r="BK18" i="18"/>
  <c r="BK17" i="18"/>
  <c r="BK16" i="18"/>
  <c r="BK15" i="18"/>
  <c r="BK14" i="18"/>
  <c r="BK13" i="18"/>
  <c r="BK12" i="18"/>
  <c r="BK11" i="18"/>
  <c r="BK10" i="18"/>
  <c r="BK9" i="18"/>
  <c r="BJ7" i="18"/>
  <c r="BK10" i="17"/>
  <c r="BK9" i="17"/>
  <c r="BJ8" i="17"/>
  <c r="BK8" i="17" s="1"/>
  <c r="BJ7" i="17"/>
  <c r="BJ14" i="16"/>
  <c r="BK14" i="16" s="1"/>
  <c r="BJ9" i="16"/>
  <c r="BK9" i="16" s="1"/>
  <c r="BK18" i="16"/>
  <c r="BK17" i="16"/>
  <c r="BK16" i="16"/>
  <c r="BK15" i="16"/>
  <c r="BK13" i="16"/>
  <c r="BK12" i="16"/>
  <c r="BK11" i="16"/>
  <c r="BK10" i="16"/>
  <c r="BJ7" i="16"/>
  <c r="BJ8" i="19" l="1"/>
  <c r="BK8" i="19" s="1"/>
  <c r="BJ8" i="18"/>
  <c r="BK8" i="18" s="1"/>
  <c r="BJ8" i="16"/>
  <c r="BK8" i="16" s="1"/>
  <c r="BJ8" i="15" l="1"/>
  <c r="BK8" i="15" s="1"/>
  <c r="BK34" i="15"/>
  <c r="BK33" i="15"/>
  <c r="BK32" i="15"/>
  <c r="BK31" i="15"/>
  <c r="BK30" i="15"/>
  <c r="BK29" i="15"/>
  <c r="BK28" i="15"/>
  <c r="BK27" i="15"/>
  <c r="BK26" i="15"/>
  <c r="BK25" i="15"/>
  <c r="BK24" i="15"/>
  <c r="BK23" i="15"/>
  <c r="BK22" i="15"/>
  <c r="BK21" i="15"/>
  <c r="BK20" i="15"/>
  <c r="BK19" i="15"/>
  <c r="BK18" i="15"/>
  <c r="BK17" i="15"/>
  <c r="BK16" i="15"/>
  <c r="BK15" i="15"/>
  <c r="BK14" i="15"/>
  <c r="BK13" i="15"/>
  <c r="BK12" i="15"/>
  <c r="BK11" i="15"/>
  <c r="BK10" i="15"/>
  <c r="BK9" i="15"/>
  <c r="BJ7" i="15"/>
  <c r="BK20" i="14"/>
  <c r="BK8" i="14"/>
  <c r="BK22" i="14"/>
  <c r="BK21" i="14"/>
  <c r="BK19" i="14"/>
  <c r="BK18" i="14"/>
  <c r="BK17" i="14"/>
  <c r="BK16" i="14"/>
  <c r="BK15" i="14"/>
  <c r="BK14" i="14"/>
  <c r="BK13" i="14"/>
  <c r="BK12" i="14"/>
  <c r="BK11" i="14"/>
  <c r="BK10" i="14"/>
  <c r="BK9" i="14"/>
  <c r="BJ8" i="14"/>
  <c r="BJ7" i="14"/>
  <c r="BK8" i="13"/>
  <c r="BK33" i="13"/>
  <c r="BK32" i="13"/>
  <c r="BK31" i="13"/>
  <c r="BK30" i="13"/>
  <c r="BK29" i="13"/>
  <c r="BK28" i="13"/>
  <c r="BK27" i="13"/>
  <c r="BK26" i="13"/>
  <c r="BK25" i="13"/>
  <c r="BK24" i="13"/>
  <c r="BK23" i="13"/>
  <c r="BK22" i="13"/>
  <c r="BK21" i="13"/>
  <c r="BK20" i="13"/>
  <c r="BK19" i="13"/>
  <c r="BK18" i="13"/>
  <c r="BK17" i="13"/>
  <c r="BK16" i="13"/>
  <c r="BK15" i="13"/>
  <c r="BK14" i="13"/>
  <c r="BK13" i="13"/>
  <c r="BK12" i="13"/>
  <c r="BK11" i="13"/>
  <c r="BK10" i="13"/>
  <c r="BK9" i="13"/>
  <c r="BJ8" i="13"/>
  <c r="BJ7" i="13"/>
  <c r="BK32" i="12"/>
  <c r="BK31" i="12"/>
  <c r="BK30" i="12"/>
  <c r="BK29" i="12"/>
  <c r="BK28" i="12"/>
  <c r="BK27" i="12"/>
  <c r="BK26" i="12"/>
  <c r="BK25" i="12"/>
  <c r="BK24" i="12"/>
  <c r="BK23" i="12"/>
  <c r="BK22" i="12"/>
  <c r="BK21" i="12"/>
  <c r="BK20" i="12"/>
  <c r="BK19" i="12"/>
  <c r="BK18" i="12"/>
  <c r="BK17" i="12"/>
  <c r="BK16" i="12"/>
  <c r="BK15" i="12"/>
  <c r="BK14" i="12"/>
  <c r="BK13" i="12"/>
  <c r="BK12" i="12"/>
  <c r="BK11" i="12"/>
  <c r="BK10" i="12"/>
  <c r="BK9" i="12"/>
  <c r="BJ8" i="12"/>
  <c r="BK8" i="12" s="1"/>
  <c r="BJ7" i="12"/>
  <c r="BK20" i="11"/>
  <c r="BK19" i="11"/>
  <c r="BK17" i="11"/>
  <c r="BK16" i="11"/>
  <c r="BK15" i="11"/>
  <c r="BK14" i="11"/>
  <c r="BK13" i="11"/>
  <c r="BK12" i="11"/>
  <c r="BK11" i="11"/>
  <c r="BK10" i="11"/>
  <c r="BJ18" i="11"/>
  <c r="BK18" i="11" s="1"/>
  <c r="BJ10" i="11"/>
  <c r="BJ9" i="11" s="1"/>
  <c r="BK9" i="11" s="1"/>
  <c r="BJ8" i="11"/>
  <c r="BK35" i="15" l="1"/>
  <c r="BL33" i="10" l="1"/>
  <c r="BL31" i="10"/>
  <c r="BL27" i="10"/>
  <c r="BL26" i="10"/>
  <c r="BL25" i="10"/>
  <c r="BL23" i="10"/>
  <c r="BL22" i="10"/>
  <c r="BL21" i="10"/>
  <c r="BL19" i="10"/>
  <c r="BL18" i="10"/>
  <c r="BL17" i="10"/>
  <c r="BL15" i="10"/>
  <c r="BK33" i="10"/>
  <c r="BK31" i="10"/>
  <c r="BK27" i="10"/>
  <c r="BK26" i="10"/>
  <c r="BK25" i="10"/>
  <c r="BK23" i="10"/>
  <c r="BK22" i="10"/>
  <c r="BK21" i="10"/>
  <c r="BK19" i="10"/>
  <c r="BK18" i="10"/>
  <c r="BK15" i="10"/>
  <c r="BJ29" i="10"/>
  <c r="BL29" i="10" s="1"/>
  <c r="BJ25" i="10"/>
  <c r="BJ21" i="10"/>
  <c r="BJ17" i="10"/>
  <c r="BK17" i="10" s="1"/>
  <c r="BJ14" i="10"/>
  <c r="BL14" i="10" s="1"/>
  <c r="BJ8" i="10"/>
  <c r="BK27" i="9"/>
  <c r="BK36" i="9"/>
  <c r="BK35" i="9"/>
  <c r="BK34" i="9"/>
  <c r="BK33" i="9"/>
  <c r="BK32" i="9"/>
  <c r="BK31" i="9"/>
  <c r="BK29" i="9"/>
  <c r="BK28" i="9"/>
  <c r="BK26" i="9"/>
  <c r="BK25" i="9"/>
  <c r="BK24" i="9"/>
  <c r="BK23" i="9"/>
  <c r="BK22" i="9"/>
  <c r="BK20" i="9"/>
  <c r="BK19" i="9"/>
  <c r="BK18" i="9"/>
  <c r="BK17" i="9"/>
  <c r="BK16" i="9"/>
  <c r="BK15" i="9"/>
  <c r="BK14" i="9"/>
  <c r="BK13" i="9"/>
  <c r="BK12" i="9"/>
  <c r="BK11" i="9"/>
  <c r="BK10" i="9"/>
  <c r="BK9" i="9"/>
  <c r="BJ21" i="9"/>
  <c r="BK21" i="9" s="1"/>
  <c r="BJ37" i="9"/>
  <c r="BK37" i="9" s="1"/>
  <c r="BJ9" i="9"/>
  <c r="BJ7" i="9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J7" i="8"/>
  <c r="BK23" i="7"/>
  <c r="BK22" i="7"/>
  <c r="BK21" i="7"/>
  <c r="BK20" i="7"/>
  <c r="BK19" i="7"/>
  <c r="BK18" i="7"/>
  <c r="BK17" i="7"/>
  <c r="BK16" i="7"/>
  <c r="BK15" i="7"/>
  <c r="BK14" i="7"/>
  <c r="BK13" i="7"/>
  <c r="BK12" i="7"/>
  <c r="BK11" i="7"/>
  <c r="BK10" i="7"/>
  <c r="BK9" i="7"/>
  <c r="BJ8" i="7"/>
  <c r="BK8" i="7" s="1"/>
  <c r="BJ7" i="7"/>
  <c r="BK29" i="6"/>
  <c r="BK28" i="6"/>
  <c r="BK27" i="6"/>
  <c r="BK26" i="6"/>
  <c r="BK25" i="6"/>
  <c r="BK24" i="6"/>
  <c r="BK23" i="6"/>
  <c r="BK22" i="6"/>
  <c r="BK21" i="6"/>
  <c r="BK20" i="6"/>
  <c r="BK19" i="6"/>
  <c r="BK18" i="6"/>
  <c r="BK17" i="6"/>
  <c r="BK16" i="6"/>
  <c r="BK15" i="6"/>
  <c r="BK14" i="6"/>
  <c r="BK13" i="6"/>
  <c r="BK12" i="6"/>
  <c r="BK11" i="6"/>
  <c r="BK10" i="6"/>
  <c r="BK9" i="6"/>
  <c r="BJ8" i="6"/>
  <c r="BK8" i="6" s="1"/>
  <c r="BJ7" i="6"/>
  <c r="BK19" i="5"/>
  <c r="BK18" i="5"/>
  <c r="BK17" i="5"/>
  <c r="BK16" i="5"/>
  <c r="BK15" i="5"/>
  <c r="BK14" i="5"/>
  <c r="BK13" i="5"/>
  <c r="BK12" i="5"/>
  <c r="BK11" i="5"/>
  <c r="BK10" i="5"/>
  <c r="BK9" i="5"/>
  <c r="BJ8" i="5"/>
  <c r="BK8" i="5" s="1"/>
  <c r="BJ7" i="5"/>
  <c r="BK25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J7" i="4"/>
  <c r="BK19" i="3"/>
  <c r="BK18" i="3"/>
  <c r="BK17" i="3"/>
  <c r="BK16" i="3"/>
  <c r="BK15" i="3"/>
  <c r="BK14" i="3"/>
  <c r="BK13" i="3"/>
  <c r="BK12" i="3"/>
  <c r="BK11" i="3"/>
  <c r="BK10" i="3"/>
  <c r="BK9" i="3"/>
  <c r="BJ8" i="3"/>
  <c r="BJ7" i="3"/>
  <c r="BK22" i="2"/>
  <c r="BK21" i="2"/>
  <c r="BK19" i="2"/>
  <c r="BK18" i="2"/>
  <c r="BK17" i="2"/>
  <c r="BK16" i="2"/>
  <c r="BK15" i="2"/>
  <c r="BK14" i="2"/>
  <c r="BK13" i="2"/>
  <c r="BK12" i="2"/>
  <c r="BK11" i="2"/>
  <c r="BK10" i="2"/>
  <c r="BK29" i="10" l="1"/>
  <c r="BK14" i="10"/>
  <c r="BJ12" i="10"/>
  <c r="BJ30" i="9"/>
  <c r="BK30" i="9" s="1"/>
  <c r="BJ8" i="9"/>
  <c r="BK8" i="9" s="1"/>
  <c r="BJ8" i="8"/>
  <c r="BK8" i="8" s="1"/>
  <c r="BJ8" i="4"/>
  <c r="BK8" i="4" s="1"/>
  <c r="BK24" i="4"/>
  <c r="BJ10" i="10" l="1"/>
  <c r="BK12" i="10"/>
  <c r="BL12" i="10"/>
  <c r="BL10" i="10" l="1"/>
  <c r="BK10" i="10"/>
  <c r="BJ20" i="2" l="1"/>
  <c r="BK20" i="2" s="1"/>
  <c r="BJ9" i="2"/>
  <c r="BJ8" i="2" l="1"/>
  <c r="BK8" i="2" s="1"/>
  <c r="BI14" i="22"/>
  <c r="BI10" i="22"/>
  <c r="BI9" i="22" l="1"/>
  <c r="BI13" i="21" l="1"/>
  <c r="BI9" i="21"/>
  <c r="BI8" i="18"/>
  <c r="BI8" i="17"/>
  <c r="BI8" i="21" l="1"/>
  <c r="BI8" i="19"/>
  <c r="BI14" i="16" l="1"/>
  <c r="BI9" i="16"/>
  <c r="BI8" i="16" l="1"/>
  <c r="BI8" i="15" l="1"/>
  <c r="BI8" i="14"/>
  <c r="BI8" i="13"/>
  <c r="BI8" i="12"/>
  <c r="BI18" i="11"/>
  <c r="BI10" i="11"/>
  <c r="BI9" i="11" s="1"/>
  <c r="BI29" i="10" l="1"/>
  <c r="BI25" i="10"/>
  <c r="BI21" i="10"/>
  <c r="BI17" i="10"/>
  <c r="BI14" i="10"/>
  <c r="BI37" i="9"/>
  <c r="BI21" i="9"/>
  <c r="BI9" i="9"/>
  <c r="BI8" i="5"/>
  <c r="BI8" i="4"/>
  <c r="BI8" i="3"/>
  <c r="BI7" i="3"/>
  <c r="BI7" i="4" s="1"/>
  <c r="BI7" i="5" s="1"/>
  <c r="BI7" i="6" s="1"/>
  <c r="BI7" i="7" s="1"/>
  <c r="BI7" i="8" s="1"/>
  <c r="BI7" i="9" s="1"/>
  <c r="BI8" i="11" l="1"/>
  <c r="BI7" i="12" s="1"/>
  <c r="BI7" i="13" s="1"/>
  <c r="BI7" i="14" s="1"/>
  <c r="BI7" i="15" s="1"/>
  <c r="BI7" i="16" s="1"/>
  <c r="BI7" i="17" s="1"/>
  <c r="BI7" i="18" s="1"/>
  <c r="BI7" i="19" s="1"/>
  <c r="BI7" i="20" s="1"/>
  <c r="BI7" i="21" s="1"/>
  <c r="BI8" i="22" s="1"/>
  <c r="BI7" i="24" s="1"/>
  <c r="BI8" i="10"/>
  <c r="BI12" i="10"/>
  <c r="BI30" i="9"/>
  <c r="BI8" i="8"/>
  <c r="BI8" i="7"/>
  <c r="BI8" i="6"/>
  <c r="BI10" i="10" l="1"/>
  <c r="BI8" i="9"/>
  <c r="BI20" i="2" l="1"/>
  <c r="BI9" i="2"/>
  <c r="BI8" i="2" l="1"/>
  <c r="BH14" i="22"/>
  <c r="BH10" i="22"/>
  <c r="BH13" i="21"/>
  <c r="BH9" i="21"/>
  <c r="BH9" i="22" l="1"/>
  <c r="BH14" i="24"/>
  <c r="BH8" i="21"/>
  <c r="BH8" i="24" l="1"/>
  <c r="BH8" i="19"/>
  <c r="BH8" i="17"/>
  <c r="BH14" i="16"/>
  <c r="BH9" i="16"/>
  <c r="BH8" i="18" l="1"/>
  <c r="BH8" i="16"/>
  <c r="BH8" i="15" l="1"/>
  <c r="BH8" i="14"/>
  <c r="BH8" i="13"/>
  <c r="BH8" i="12"/>
  <c r="BH18" i="11"/>
  <c r="BH10" i="11"/>
  <c r="BH9" i="11" s="1"/>
  <c r="BH29" i="10" l="1"/>
  <c r="BH25" i="10"/>
  <c r="BH21" i="10"/>
  <c r="BH17" i="10"/>
  <c r="BH14" i="10"/>
  <c r="BH37" i="9"/>
  <c r="BH21" i="9"/>
  <c r="BH9" i="9"/>
  <c r="BH30" i="9" s="1"/>
  <c r="BH8" i="9" s="1"/>
  <c r="BH8" i="7"/>
  <c r="BH8" i="6"/>
  <c r="BH8" i="5"/>
  <c r="BH8" i="4"/>
  <c r="BH7" i="3"/>
  <c r="BH7" i="4" s="1"/>
  <c r="BH7" i="5" s="1"/>
  <c r="BH7" i="6" s="1"/>
  <c r="BH7" i="7" s="1"/>
  <c r="BH7" i="8" s="1"/>
  <c r="BH7" i="9" s="1"/>
  <c r="BH8" i="3"/>
  <c r="BH8" i="11" l="1"/>
  <c r="BH7" i="12" s="1"/>
  <c r="BH7" i="13" s="1"/>
  <c r="BH7" i="14" s="1"/>
  <c r="BH7" i="15" s="1"/>
  <c r="BH7" i="16" s="1"/>
  <c r="BH7" i="17" s="1"/>
  <c r="BH7" i="18" s="1"/>
  <c r="BH7" i="19" s="1"/>
  <c r="BH7" i="20" s="1"/>
  <c r="BH7" i="21" s="1"/>
  <c r="BH8" i="22" s="1"/>
  <c r="BH7" i="24" s="1"/>
  <c r="BH8" i="10"/>
  <c r="BH12" i="10"/>
  <c r="BH8" i="8"/>
  <c r="BH10" i="10" l="1"/>
  <c r="BH20" i="2" l="1"/>
  <c r="BH9" i="2"/>
  <c r="BH8" i="2" l="1"/>
  <c r="BE8" i="24"/>
  <c r="BG14" i="24"/>
  <c r="BG14" i="22"/>
  <c r="BG10" i="22"/>
  <c r="BG8" i="24" l="1"/>
  <c r="BG9" i="22"/>
  <c r="BG13" i="21"/>
  <c r="BG9" i="21"/>
  <c r="BG8" i="19"/>
  <c r="BG8" i="17"/>
  <c r="BG8" i="21" l="1"/>
  <c r="BG8" i="18"/>
  <c r="BG14" i="16" l="1"/>
  <c r="BG8" i="14"/>
  <c r="BG8" i="13"/>
  <c r="BG8" i="12"/>
  <c r="BG9" i="16" l="1"/>
  <c r="BG8" i="15"/>
  <c r="BG8" i="16" l="1"/>
  <c r="BG18" i="11"/>
  <c r="BG10" i="11"/>
  <c r="BG9" i="11" s="1"/>
  <c r="BG29" i="10"/>
  <c r="BG25" i="10"/>
  <c r="BG21" i="10"/>
  <c r="BG17" i="10"/>
  <c r="BG14" i="10"/>
  <c r="BG37" i="9"/>
  <c r="BG21" i="9"/>
  <c r="BG9" i="9"/>
  <c r="BG8" i="6"/>
  <c r="BG8" i="5"/>
  <c r="BG8" i="4"/>
  <c r="BG8" i="3"/>
  <c r="BG7" i="3"/>
  <c r="BG7" i="4" s="1"/>
  <c r="BG7" i="5" s="1"/>
  <c r="BG7" i="6" s="1"/>
  <c r="BG7" i="7" s="1"/>
  <c r="BG7" i="8" s="1"/>
  <c r="BG7" i="9" s="1"/>
  <c r="BG8" i="10" l="1"/>
  <c r="BG8" i="11"/>
  <c r="BG7" i="12" s="1"/>
  <c r="BG7" i="13" s="1"/>
  <c r="BG7" i="14" s="1"/>
  <c r="BG7" i="15" s="1"/>
  <c r="BG7" i="16" s="1"/>
  <c r="BG7" i="17" s="1"/>
  <c r="BG7" i="18" s="1"/>
  <c r="BG7" i="19" s="1"/>
  <c r="BG7" i="20" s="1"/>
  <c r="BG7" i="21" s="1"/>
  <c r="BG8" i="22" s="1"/>
  <c r="BG7" i="24" s="1"/>
  <c r="BG12" i="10"/>
  <c r="BG30" i="9"/>
  <c r="BG8" i="8"/>
  <c r="BG8" i="7"/>
  <c r="BG20" i="2"/>
  <c r="BG9" i="2"/>
  <c r="BG10" i="10" l="1"/>
  <c r="BG8" i="9"/>
  <c r="BG8" i="2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AU14" i="10"/>
  <c r="AT14" i="10"/>
  <c r="AS14" i="10"/>
  <c r="AR14" i="10"/>
  <c r="AQ14" i="10"/>
  <c r="AP14" i="10"/>
  <c r="AP12" i="10" s="1"/>
  <c r="AP10" i="10" s="1"/>
  <c r="AO14" i="10"/>
  <c r="AO12" i="10" s="1"/>
  <c r="AO10" i="10" s="1"/>
  <c r="AN14" i="10"/>
  <c r="AN12" i="10" s="1"/>
  <c r="AM14" i="10"/>
  <c r="AM12" i="10" s="1"/>
  <c r="AM10" i="10" s="1"/>
  <c r="AL14" i="10"/>
  <c r="AL12" i="10" s="1"/>
  <c r="AL10" i="10" s="1"/>
  <c r="AS12" i="10"/>
  <c r="AS10" i="10" s="1"/>
  <c r="AR12" i="10"/>
  <c r="AR10" i="10" s="1"/>
  <c r="AQ12" i="10"/>
  <c r="AQ10" i="10" s="1"/>
  <c r="AN10" i="10" l="1"/>
  <c r="AT12" i="10"/>
  <c r="AT10" i="10" s="1"/>
  <c r="BF16" i="24" l="1"/>
  <c r="BF14" i="24" s="1"/>
  <c r="BD10" i="22"/>
  <c r="BE10" i="22"/>
  <c r="BF10" i="22"/>
  <c r="BD14" i="22"/>
  <c r="BE14" i="22"/>
  <c r="BF14" i="22"/>
  <c r="BE9" i="21"/>
  <c r="BF9" i="21"/>
  <c r="BE13" i="21"/>
  <c r="BF13" i="21"/>
  <c r="BF8" i="21" l="1"/>
  <c r="BE8" i="21"/>
  <c r="BF8" i="24"/>
  <c r="BE9" i="22"/>
  <c r="BF9" i="22"/>
  <c r="BF8" i="17" l="1"/>
  <c r="BF14" i="16"/>
  <c r="BF9" i="16"/>
  <c r="BF8" i="19" l="1"/>
  <c r="BF8" i="18"/>
  <c r="BF8" i="16"/>
  <c r="BF18" i="11" l="1"/>
  <c r="BF15" i="11"/>
  <c r="BF12" i="11"/>
  <c r="BF10" i="11"/>
  <c r="BF9" i="11" s="1"/>
  <c r="BF8" i="14" l="1"/>
  <c r="BF8" i="13"/>
  <c r="BF8" i="15"/>
  <c r="BF8" i="12"/>
  <c r="BF29" i="10" l="1"/>
  <c r="BF25" i="10"/>
  <c r="BF21" i="10"/>
  <c r="BF17" i="10"/>
  <c r="BF14" i="10"/>
  <c r="BF37" i="9"/>
  <c r="BF21" i="9"/>
  <c r="BF9" i="9"/>
  <c r="BF30" i="9" l="1"/>
  <c r="BF12" i="10"/>
  <c r="BF8" i="8"/>
  <c r="BF7" i="3"/>
  <c r="BF7" i="4" s="1"/>
  <c r="BF7" i="5" s="1"/>
  <c r="BF7" i="6" s="1"/>
  <c r="BF7" i="7" s="1"/>
  <c r="BF7" i="8" s="1"/>
  <c r="BF7" i="9" s="1"/>
  <c r="BF20" i="2"/>
  <c r="BF17" i="2"/>
  <c r="BF14" i="2"/>
  <c r="BF11" i="2"/>
  <c r="BF9" i="2" l="1"/>
  <c r="BF8" i="2"/>
  <c r="BF8" i="1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8" i="9"/>
  <c r="BF10" i="10"/>
  <c r="BF8" i="7"/>
  <c r="BF8" i="6"/>
  <c r="BF8" i="5"/>
  <c r="BF8" i="4"/>
  <c r="BF8" i="3"/>
  <c r="BE8" i="19" l="1"/>
  <c r="BE8" i="18" l="1"/>
  <c r="BE8" i="17"/>
  <c r="BE14" i="16"/>
  <c r="BD14" i="16"/>
  <c r="BD9" i="16"/>
  <c r="BE9" i="16"/>
  <c r="BE8" i="13"/>
  <c r="BE18" i="11"/>
  <c r="BE15" i="11"/>
  <c r="BE12" i="11"/>
  <c r="BE10" i="11" s="1"/>
  <c r="BE9" i="11" s="1"/>
  <c r="BD8" i="16" l="1"/>
  <c r="BE8" i="16"/>
  <c r="BE8" i="15"/>
  <c r="BE8" i="14"/>
  <c r="BE8" i="12"/>
  <c r="BE29" i="10" l="1"/>
  <c r="BE25" i="10"/>
  <c r="BE21" i="10"/>
  <c r="BE17" i="10"/>
  <c r="BE14" i="10"/>
  <c r="BE12" i="10" s="1"/>
  <c r="BK8" i="10"/>
  <c r="BE37" i="9"/>
  <c r="BE21" i="9"/>
  <c r="BK7" i="8"/>
  <c r="BK7" i="7"/>
  <c r="BE7" i="3"/>
  <c r="BE7" i="4" s="1"/>
  <c r="BE7" i="5" s="1"/>
  <c r="BE7" i="6" s="1"/>
  <c r="BE7" i="7" s="1"/>
  <c r="BE7" i="8" s="1"/>
  <c r="BE7" i="9" s="1"/>
  <c r="BK7" i="3"/>
  <c r="BE20" i="2"/>
  <c r="BE17" i="2"/>
  <c r="BE14" i="2"/>
  <c r="BE11" i="2"/>
  <c r="BE9" i="2" l="1"/>
  <c r="BE8" i="2"/>
  <c r="BE8" i="1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9" i="10"/>
  <c r="BD25" i="10"/>
  <c r="BD21" i="10"/>
  <c r="BD17" i="10"/>
  <c r="BD14" i="10"/>
  <c r="BK8" i="11"/>
  <c r="BK7" i="12" s="1"/>
  <c r="BD9" i="9"/>
  <c r="BD37" i="9"/>
  <c r="BD21" i="9"/>
  <c r="BK7" i="9"/>
  <c r="BC8" i="7"/>
  <c r="BK7" i="6"/>
  <c r="BD8" i="5"/>
  <c r="BB8" i="5"/>
  <c r="BC8" i="5"/>
  <c r="BK7" i="4"/>
  <c r="BK7" i="5" s="1"/>
  <c r="BD8" i="4"/>
  <c r="BD8" i="3"/>
  <c r="BD20" i="2"/>
  <c r="BD17" i="2"/>
  <c r="BD14" i="2"/>
  <c r="BD11" i="2"/>
  <c r="BD9" i="2" l="1"/>
  <c r="BD8" i="2" s="1"/>
  <c r="BD12" i="10"/>
  <c r="BD10" i="10" s="1"/>
  <c r="BK7" i="15"/>
  <c r="BK7" i="21" s="1"/>
  <c r="BK7" i="14"/>
  <c r="BK7" i="13"/>
  <c r="BD30" i="9"/>
  <c r="BD8" i="9" s="1"/>
  <c r="BD8" i="8"/>
  <c r="BD8" i="7"/>
  <c r="BD8" i="6"/>
  <c r="BK8" i="22" l="1"/>
  <c r="BK7" i="16"/>
  <c r="BK7" i="17" s="1"/>
  <c r="BK7" i="18" s="1"/>
  <c r="BK7" i="19" s="1"/>
  <c r="AX16" i="24"/>
  <c r="BK16" i="24" s="1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5"/>
  <c r="BB8" i="14"/>
  <c r="BB8" i="13"/>
  <c r="BB8" i="12"/>
  <c r="BB18" i="11"/>
  <c r="BB15" i="11"/>
  <c r="BB10" i="11" s="1"/>
  <c r="BB9" i="11" s="1"/>
  <c r="BB12" i="11"/>
  <c r="BC12" i="11"/>
  <c r="BC15" i="11"/>
  <c r="BC18" i="11"/>
  <c r="BC29" i="10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9" i="2" s="1"/>
  <c r="BB8" i="2" s="1"/>
  <c r="BB14" i="2"/>
  <c r="BB11" i="2"/>
  <c r="BB8" i="16" l="1"/>
  <c r="BC10" i="1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0" i="11" s="1"/>
  <c r="BA9" i="11" s="1"/>
  <c r="BA12" i="11"/>
  <c r="BA29" i="10" l="1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 s="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BK14" i="24" s="1"/>
  <c r="AX13" i="21"/>
  <c r="AX9" i="21"/>
  <c r="AX8" i="17"/>
  <c r="AX14" i="16"/>
  <c r="AX9" i="16"/>
  <c r="AX8" i="24" l="1"/>
  <c r="BK8" i="24" s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BK8" i="3" s="1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14" i="22"/>
  <c r="AV10" i="22"/>
  <c r="AV13" i="21"/>
  <c r="AV9" i="21"/>
  <c r="AV8" i="24" l="1"/>
  <c r="AV9" i="22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37" i="9" l="1"/>
  <c r="AV9" i="9"/>
  <c r="AV8" i="8"/>
  <c r="AV8" i="7"/>
  <c r="AV8" i="6"/>
  <c r="AU8" i="6"/>
  <c r="AV8" i="5"/>
  <c r="AV8" i="4"/>
  <c r="AV9" i="2"/>
  <c r="AV30" i="9" l="1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30" i="9"/>
  <c r="AU8" i="9" s="1"/>
  <c r="AS14" i="24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AT20" i="2"/>
  <c r="AT9" i="2" l="1"/>
  <c r="AH12" i="10"/>
  <c r="AH10" i="10" s="1"/>
  <c r="AT21" i="9"/>
  <c r="AT8" i="7"/>
  <c r="AT8" i="6"/>
  <c r="AT8" i="5"/>
  <c r="AT8" i="2"/>
  <c r="AT30" i="9" l="1"/>
  <c r="AT8" i="9" l="1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F9" i="21"/>
  <c r="AE9" i="21"/>
  <c r="AD9" i="21"/>
  <c r="AD8" i="21" s="1"/>
  <c r="AC9" i="21"/>
  <c r="AB9" i="21"/>
  <c r="AA9" i="21"/>
  <c r="AA8" i="21" s="1"/>
  <c r="Z9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E8" i="21" l="1"/>
  <c r="AC8" i="21"/>
  <c r="AG8" i="21"/>
  <c r="Z8" i="21"/>
  <c r="AC10" i="1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10" i="11" l="1"/>
  <c r="U9" i="22"/>
  <c r="H30" i="9"/>
  <c r="T30" i="9"/>
  <c r="T8" i="9" s="1"/>
  <c r="X8" i="2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Z25" i="10"/>
  <c r="Z21" i="10"/>
  <c r="Z17" i="10"/>
  <c r="Z14" i="10"/>
  <c r="AA12" i="10" l="1"/>
  <c r="S12" i="10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 s="1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l="1"/>
  <c r="D8" i="2" s="1"/>
  <c r="D8" i="9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<sst xmlns="http://schemas.openxmlformats.org/spreadsheetml/2006/main" count="1935" uniqueCount="273">
  <si>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</si>
  <si>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</si>
  <si>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</si>
  <si>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</si>
  <si>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</si>
  <si>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</si>
  <si>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</si>
  <si>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</si>
  <si>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</si>
  <si>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</si>
  <si>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</si>
  <si>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</si>
  <si>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</si>
  <si>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</si>
  <si>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</si>
  <si>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</si>
  <si>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</si>
  <si>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</si>
  <si>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</si>
  <si>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</si>
  <si>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</si>
  <si>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</si>
  <si>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</si>
  <si>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</si>
  <si>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</si>
  <si>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</si>
  <si>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</si>
  <si>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</si>
  <si>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</si>
  <si>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</si>
  <si>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</si>
  <si>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</si>
  <si>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</si>
  <si>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</si>
  <si>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</si>
  <si>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</si>
  <si>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</si>
  <si>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</si>
  <si>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</si>
  <si>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</si>
  <si>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</si>
  <si>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</si>
  <si>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</si>
  <si>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</si>
  <si>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</si>
  <si>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</si>
  <si>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</si>
  <si>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</si>
  <si>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</si>
  <si>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</si>
  <si>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</si>
  <si>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</si>
  <si>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</si>
  <si>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</si>
  <si>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</si>
  <si>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</si>
  <si>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</si>
  <si>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</si>
  <si>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</si>
  <si>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</si>
  <si>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</si>
  <si>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</si>
  <si>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</si>
  <si>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</si>
  <si>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</si>
  <si>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</si>
  <si>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</si>
  <si>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</si>
  <si>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</si>
  <si>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</si>
  <si>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</si>
  <si>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</si>
  <si>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</si>
  <si>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</si>
  <si>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</si>
  <si>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</si>
  <si>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</si>
  <si>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</si>
  <si>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</si>
  <si>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</si>
  <si>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</si>
  <si>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</si>
  <si>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</si>
  <si>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</si>
  <si>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</si>
  <si>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</si>
  <si>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</si>
  <si>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</si>
  <si>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</si>
  <si>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</si>
  <si>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</si>
  <si>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</si>
  <si>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</si>
  <si>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</si>
  <si>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</si>
  <si>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</si>
  <si>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</si>
  <si>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</si>
  <si>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</si>
  <si>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</si>
  <si>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</si>
  <si>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</si>
  <si>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</si>
  <si>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</si>
  <si>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</si>
  <si>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</si>
  <si>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</si>
  <si>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</si>
  <si>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</si>
  <si>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</si>
  <si>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</si>
  <si>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</si>
  <si>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</si>
  <si>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</si>
  <si>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</si>
  <si>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</si>
  <si>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</si>
  <si>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</si>
  <si>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</si>
  <si>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</si>
  <si>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</si>
  <si>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</si>
  <si>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</si>
  <si>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</si>
  <si>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</si>
  <si>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</si>
  <si>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</si>
  <si>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</si>
  <si>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</si>
  <si>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</si>
  <si>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</si>
  <si>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</si>
  <si>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</si>
  <si>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</si>
  <si>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</si>
  <si>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</si>
  <si>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</si>
  <si>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</si>
  <si>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</si>
  <si>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</si>
  <si>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</si>
  <si>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</si>
  <si>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</si>
  <si>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</si>
  <si>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</si>
  <si>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</si>
  <si>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</si>
  <si>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</si>
  <si>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</si>
  <si>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</si>
  <si>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</si>
  <si>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</si>
  <si>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</si>
  <si>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</si>
  <si>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</si>
  <si>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</si>
  <si>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</si>
  <si>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</si>
  <si>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</si>
  <si>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</si>
  <si>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</si>
  <si>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</si>
  <si>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</si>
  <si>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</si>
  <si>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</si>
  <si>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</si>
  <si>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</si>
  <si>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</si>
  <si>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</si>
  <si>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</si>
  <si>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</si>
  <si>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</si>
  <si>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</si>
  <si>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</si>
  <si>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</si>
  <si>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</si>
  <si>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</si>
  <si>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</si>
  <si>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</si>
  <si>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</si>
  <si>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</si>
  <si>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</si>
  <si>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</si>
  <si>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</si>
  <si>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</si>
  <si>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</si>
  <si>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</si>
  <si>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</si>
  <si>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</si>
  <si>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</si>
  <si>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</si>
  <si>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</si>
  <si>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</si>
  <si>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</si>
  <si>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</si>
  <si>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</si>
  <si>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</si>
  <si>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</si>
  <si>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</si>
  <si>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</si>
  <si>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</si>
  <si>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</si>
  <si>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</si>
  <si>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</si>
  <si>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</si>
  <si>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</si>
  <si>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</si>
  <si>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</si>
  <si>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</si>
  <si>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</si>
  <si>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</si>
  <si>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</si>
  <si>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</si>
  <si>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</si>
  <si>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</si>
  <si>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</si>
  <si>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</si>
  <si>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</si>
  <si>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</si>
  <si>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</si>
  <si>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</si>
  <si>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</si>
  <si>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</si>
  <si>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</si>
  <si>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</si>
  <si>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</si>
  <si>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</si>
  <si>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</si>
  <si>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</si>
  <si>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</si>
  <si>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</si>
  <si>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</si>
  <si>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</si>
  <si>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</si>
  <si>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</si>
  <si>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</si>
  <si>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</si>
  <si>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</si>
  <si>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</si>
  <si>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</si>
  <si>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</si>
  <si>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</si>
  <si>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</si>
  <si>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</si>
  <si>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</si>
  <si>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</si>
  <si>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</si>
  <si>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</si>
  <si>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</si>
  <si>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</si>
  <si>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</si>
  <si>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</si>
  <si>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</si>
  <si>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</si>
  <si>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</si>
  <si>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</si>
  <si>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</si>
  <si>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</si>
  <si>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</si>
  <si>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</si>
  <si>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</si>
  <si>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</si>
  <si>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</si>
  <si>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</si>
  <si>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</si>
  <si>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</si>
  <si>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</si>
  <si>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</si>
  <si>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https://estadisticas.bcrp.gob.pe/estadisticas/series/mensuales/cotizaciones-de-productos-promedio-del-periodo</t>
  </si>
  <si>
    <t>ANEXO DEL BOLETÍN DE PESCA - ENERO 2024</t>
  </si>
  <si>
    <t>Var. % 
Ene 24/23</t>
  </si>
  <si>
    <t>Ene 24/23</t>
  </si>
  <si>
    <t>Var. %
Ene-24/Dic-23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</si>
</sst>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75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rgb="FF00B0F0"/>
      </top>
      <bottom style="thin">
        <color theme="3" tint="0.59996337778862885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thin">
        <color theme="3" tint="0.59996337778862885"/>
      </top>
      <bottom/>
      <diagonal/>
    </border>
    <border>
      <left style="thin">
        <color rgb="FF00B0F0"/>
      </left>
      <right/>
      <top style="thin">
        <color theme="3" tint="0.59996337778862885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683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8" fontId="46" fillId="0" borderId="15" xfId="7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8" fontId="48" fillId="6" borderId="15" xfId="7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8" fillId="2" borderId="15" xfId="7" applyNumberFormat="1" applyFont="1" applyFill="1" applyBorder="1" applyAlignment="1">
      <alignment horizontal="right" vertical="center"/>
    </xf>
    <xf numFmtId="168" fontId="50" fillId="0" borderId="15" xfId="7" applyNumberFormat="1" applyFont="1" applyBorder="1" applyAlignment="1">
      <alignment horizontal="right" vertical="center"/>
    </xf>
    <xf numFmtId="168" fontId="50" fillId="0" borderId="18" xfId="7" applyNumberFormat="1" applyFont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7" fillId="10" borderId="12" xfId="2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165" fontId="7" fillId="10" borderId="15" xfId="1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0" fontId="60" fillId="0" borderId="0" xfId="0" applyFont="1"/>
    <xf numFmtId="169" fontId="0" fillId="0" borderId="0" xfId="1" applyNumberFormat="1" applyFont="1"/>
    <xf numFmtId="165" fontId="55" fillId="6" borderId="0" xfId="4" applyNumberFormat="1" applyFont="1" applyFill="1" applyAlignment="1">
      <alignment horizontal="right"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61" fillId="0" borderId="0" xfId="5" applyFont="1" applyAlignment="1">
      <alignment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62" xfId="2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/>
    </xf>
    <xf numFmtId="165" fontId="4" fillId="2" borderId="64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 wrapText="1"/>
    </xf>
    <xf numFmtId="165" fontId="11" fillId="0" borderId="64" xfId="0" applyNumberFormat="1" applyFont="1" applyBorder="1" applyAlignment="1">
      <alignment vertical="center" wrapText="1"/>
    </xf>
    <xf numFmtId="165" fontId="12" fillId="0" borderId="0" xfId="3" applyNumberFormat="1" applyFont="1" applyBorder="1" applyAlignment="1">
      <alignment horizontal="right" vertical="center"/>
    </xf>
    <xf numFmtId="165" fontId="12" fillId="0" borderId="64" xfId="3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 wrapText="1"/>
    </xf>
    <xf numFmtId="0" fontId="7" fillId="10" borderId="66" xfId="2" applyFont="1" applyFill="1" applyBorder="1" applyAlignment="1">
      <alignment horizontal="center" vertical="center" wrapText="1"/>
    </xf>
    <xf numFmtId="165" fontId="4" fillId="2" borderId="64" xfId="1" applyNumberFormat="1" applyFont="1" applyFill="1" applyBorder="1" applyAlignment="1">
      <alignment vertical="center"/>
    </xf>
    <xf numFmtId="165" fontId="11" fillId="0" borderId="64" xfId="1" applyNumberFormat="1" applyFont="1" applyBorder="1" applyAlignment="1">
      <alignment vertical="center" wrapText="1"/>
    </xf>
    <xf numFmtId="165" fontId="12" fillId="0" borderId="64" xfId="1" applyNumberFormat="1" applyFont="1" applyBorder="1" applyAlignment="1">
      <alignment horizontal="right" vertical="center"/>
    </xf>
    <xf numFmtId="165" fontId="48" fillId="2" borderId="0" xfId="0" applyNumberFormat="1" applyFont="1" applyFill="1" applyBorder="1" applyAlignment="1">
      <alignment vertical="center"/>
    </xf>
    <xf numFmtId="165" fontId="48" fillId="2" borderId="64" xfId="0" applyNumberFormat="1" applyFont="1" applyFill="1" applyBorder="1" applyAlignment="1">
      <alignment vertical="center"/>
    </xf>
    <xf numFmtId="165" fontId="49" fillId="0" borderId="0" xfId="0" applyNumberFormat="1" applyFont="1" applyBorder="1" applyAlignment="1">
      <alignment vertical="center" wrapText="1"/>
    </xf>
    <xf numFmtId="165" fontId="49" fillId="0" borderId="64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 applyProtection="1">
      <alignment vertical="center"/>
      <protection locked="0"/>
    </xf>
    <xf numFmtId="165" fontId="46" fillId="0" borderId="64" xfId="0" applyNumberFormat="1" applyFont="1" applyBorder="1" applyAlignment="1" applyProtection="1">
      <alignment vertical="center"/>
      <protection locked="0"/>
    </xf>
    <xf numFmtId="165" fontId="50" fillId="0" borderId="65" xfId="3" applyNumberFormat="1" applyFont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6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64" xfId="0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/>
    </xf>
    <xf numFmtId="165" fontId="16" fillId="0" borderId="65" xfId="3" applyNumberFormat="1" applyFont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5" fontId="6" fillId="2" borderId="64" xfId="2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64" xfId="0" applyNumberFormat="1" applyFont="1" applyFill="1" applyBorder="1" applyAlignment="1">
      <alignment horizontal="right" vertical="center"/>
    </xf>
    <xf numFmtId="165" fontId="8" fillId="6" borderId="65" xfId="0" applyNumberFormat="1" applyFont="1" applyFill="1" applyBorder="1" applyAlignment="1">
      <alignment horizontal="right" vertical="center"/>
    </xf>
    <xf numFmtId="170" fontId="12" fillId="0" borderId="0" xfId="0" applyNumberFormat="1" applyFont="1" applyBorder="1" applyAlignment="1">
      <alignment vertical="center"/>
    </xf>
    <xf numFmtId="170" fontId="12" fillId="0" borderId="64" xfId="0" applyNumberFormat="1" applyFont="1" applyBorder="1" applyAlignment="1">
      <alignment vertical="center"/>
    </xf>
    <xf numFmtId="165" fontId="7" fillId="10" borderId="64" xfId="1" applyNumberFormat="1" applyFont="1" applyFill="1" applyBorder="1" applyAlignment="1">
      <alignment horizontal="right" vertical="center"/>
    </xf>
    <xf numFmtId="165" fontId="12" fillId="0" borderId="64" xfId="0" applyNumberFormat="1" applyFont="1" applyBorder="1" applyAlignment="1">
      <alignment horizontal="right" vertical="center"/>
    </xf>
    <xf numFmtId="170" fontId="12" fillId="0" borderId="65" xfId="0" applyNumberFormat="1" applyFont="1" applyBorder="1" applyAlignment="1">
      <alignment horizontal="right" vertical="center"/>
    </xf>
    <xf numFmtId="165" fontId="18" fillId="2" borderId="0" xfId="2" applyNumberFormat="1" applyFont="1" applyFill="1" applyBorder="1" applyAlignment="1">
      <alignment horizontal="right" vertical="center"/>
    </xf>
    <xf numFmtId="165" fontId="18" fillId="2" borderId="64" xfId="2" applyNumberFormat="1" applyFont="1" applyFill="1" applyBorder="1" applyAlignment="1">
      <alignment horizontal="right" vertical="center"/>
    </xf>
    <xf numFmtId="165" fontId="48" fillId="6" borderId="0" xfId="0" applyNumberFormat="1" applyFont="1" applyFill="1" applyBorder="1" applyAlignment="1">
      <alignment horizontal="right" vertical="center"/>
    </xf>
    <xf numFmtId="165" fontId="48" fillId="6" borderId="64" xfId="0" applyNumberFormat="1" applyFont="1" applyFill="1" applyBorder="1" applyAlignment="1">
      <alignment horizontal="right" vertical="center"/>
    </xf>
    <xf numFmtId="165" fontId="46" fillId="0" borderId="0" xfId="0" applyNumberFormat="1" applyFont="1" applyBorder="1" applyAlignment="1">
      <alignment horizontal="right" vertical="center"/>
    </xf>
    <xf numFmtId="165" fontId="8" fillId="0" borderId="64" xfId="0" applyNumberFormat="1" applyFont="1" applyBorder="1" applyAlignment="1">
      <alignment horizontal="right"/>
    </xf>
    <xf numFmtId="165" fontId="4" fillId="6" borderId="64" xfId="0" applyNumberFormat="1" applyFont="1" applyFill="1" applyBorder="1" applyAlignment="1">
      <alignment horizontal="right"/>
    </xf>
    <xf numFmtId="165" fontId="46" fillId="0" borderId="64" xfId="0" applyNumberFormat="1" applyFont="1" applyBorder="1" applyAlignment="1">
      <alignment horizontal="right" vertical="center"/>
    </xf>
    <xf numFmtId="165" fontId="46" fillId="0" borderId="6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64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horizontal="right" vertical="center"/>
    </xf>
    <xf numFmtId="165" fontId="6" fillId="2" borderId="67" xfId="2" applyNumberFormat="1" applyFont="1" applyFill="1" applyBorder="1" applyAlignment="1">
      <alignment horizontal="right" vertical="center"/>
    </xf>
    <xf numFmtId="165" fontId="12" fillId="0" borderId="65" xfId="1" applyNumberFormat="1" applyFont="1" applyBorder="1" applyAlignment="1">
      <alignment horizontal="right" vertical="center"/>
    </xf>
    <xf numFmtId="167" fontId="4" fillId="2" borderId="67" xfId="1" applyNumberFormat="1" applyFont="1" applyFill="1" applyBorder="1" applyAlignment="1">
      <alignment horizontal="right" vertical="center"/>
    </xf>
    <xf numFmtId="167" fontId="8" fillId="0" borderId="64" xfId="1" applyNumberFormat="1" applyFont="1" applyFill="1" applyBorder="1" applyAlignment="1">
      <alignment horizontal="right" vertical="center"/>
    </xf>
    <xf numFmtId="167" fontId="8" fillId="0" borderId="65" xfId="1" applyNumberFormat="1" applyFont="1" applyFill="1" applyBorder="1" applyAlignment="1">
      <alignment horizontal="right" vertical="center"/>
    </xf>
    <xf numFmtId="165" fontId="12" fillId="0" borderId="65" xfId="3" applyNumberFormat="1" applyFont="1" applyBorder="1" applyAlignment="1">
      <alignment horizontal="right" vertical="center"/>
    </xf>
    <xf numFmtId="165" fontId="8" fillId="0" borderId="64" xfId="1" applyNumberFormat="1" applyFont="1" applyBorder="1" applyAlignment="1">
      <alignment horizontal="right" vertical="center"/>
    </xf>
    <xf numFmtId="165" fontId="8" fillId="0" borderId="65" xfId="1" applyNumberFormat="1" applyFont="1" applyBorder="1" applyAlignment="1">
      <alignment horizontal="right" vertical="center"/>
    </xf>
    <xf numFmtId="0" fontId="7" fillId="10" borderId="69" xfId="2" applyFont="1" applyFill="1" applyBorder="1" applyAlignment="1">
      <alignment horizontal="center" vertical="center" wrapText="1"/>
    </xf>
    <xf numFmtId="0" fontId="7" fillId="10" borderId="70" xfId="2" applyFont="1" applyFill="1" applyBorder="1" applyAlignment="1">
      <alignment horizontal="center" vertical="center" wrapText="1"/>
    </xf>
    <xf numFmtId="165" fontId="12" fillId="0" borderId="71" xfId="3" applyNumberFormat="1" applyFont="1" applyBorder="1" applyAlignment="1">
      <alignment horizontal="right" vertical="center"/>
    </xf>
    <xf numFmtId="165" fontId="8" fillId="0" borderId="72" xfId="0" applyNumberFormat="1" applyFont="1" applyBorder="1" applyAlignment="1">
      <alignment horizontal="right" vertical="center"/>
    </xf>
    <xf numFmtId="165" fontId="4" fillId="6" borderId="64" xfId="0" applyNumberFormat="1" applyFont="1" applyFill="1" applyBorder="1" applyAlignment="1">
      <alignment horizontal="right" vertical="center"/>
    </xf>
    <xf numFmtId="165" fontId="30" fillId="7" borderId="65" xfId="0" applyNumberFormat="1" applyFont="1" applyFill="1" applyBorder="1" applyAlignment="1">
      <alignment horizontal="right" vertical="center"/>
    </xf>
    <xf numFmtId="43" fontId="0" fillId="0" borderId="0" xfId="1" applyNumberFormat="1" applyFont="1"/>
    <xf numFmtId="0" fontId="42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63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1" fontId="7" fillId="10" borderId="23" xfId="2" applyNumberFormat="1" applyFont="1" applyFill="1" applyBorder="1" applyAlignment="1">
      <alignment horizontal="center" vertical="center" wrapText="1"/>
    </xf>
    <xf numFmtId="1" fontId="7" fillId="10" borderId="63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6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51" fillId="10" borderId="6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vertical="center" wrapText="1"/>
    </xf>
    <xf numFmtId="0" fontId="7" fillId="10" borderId="74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68" xfId="2" applyFont="1" applyFill="1" applyBorder="1" applyAlignment="1">
      <alignment horizontal="center" vertical="center" wrapText="1"/>
    </xf>
  </cellXfs>
  <cellStyles count="18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Millares 2 2" xfId="15" xr:uid="{00000000-0005-0000-0000-000002000000}"/>
    <cellStyle name="Normal" xfId="0" builtinId="0"/>
    <cellStyle name="Normal 2" xfId="2" xr:uid="{00000000-0005-0000-0000-000008000000}"/>
    <cellStyle name="Normal 2 2" xfId="16" xr:uid="{00000000-0005-0000-0000-000004000000}"/>
    <cellStyle name="Normal 3" xfId="3" xr:uid="{00000000-0005-0000-0000-000009000000}"/>
    <cellStyle name="Normal 3 2" xfId="17" xr:uid="{00000000-0005-0000-0000-000005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estadisticas.bcrp.gob.pe/estadisticas/series/mensuales/cotizaciones-de-productos-promedio-del-periodo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opLeftCell="B4" zoomScale="85" zoomScaleNormal="85" workbookViewId="0">
      <selection activeCell="N3" sqref="N3"/>
    </sheetView>
  </sheetViews>
  <sheetFormatPr baseColWidth="10" defaultColWidth="9.140625" defaultRowHeight="15" x14ac:dyDescent="0.25"/>
  <cols>
    <col min="1" max="1" width="2.5703125" style="38" customWidth="1"/>
    <col min="2" max="2" width="12.5703125" style="399" customWidth="1"/>
    <col min="3" max="3" width="24.42578125" style="399" bestFit="1" customWidth="1"/>
    <col min="4" max="4" width="4.140625" style="399" customWidth="1"/>
    <col min="5" max="25" width="9.140625" style="399"/>
    <col min="26" max="16384" width="9.140625" style="38"/>
  </cols>
  <sheetData>
    <row r="1" spans="2:25" ht="15.75" customHeight="1" x14ac:dyDescent="0.25"/>
    <row r="2" spans="2:25" ht="26.25" customHeight="1" x14ac:dyDescent="0.25">
      <c r="B2" s="615" t="s">
        <v>269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0"/>
      <c r="C4" s="400"/>
      <c r="D4" s="400"/>
      <c r="E4" s="400"/>
      <c r="F4" s="400"/>
      <c r="G4" s="400"/>
      <c r="H4" s="400"/>
      <c r="I4" s="400"/>
    </row>
    <row r="5" spans="2:25" ht="31.5" customHeight="1" x14ac:dyDescent="0.25">
      <c r="B5" s="525" t="s">
        <v>248</v>
      </c>
      <c r="C5" s="526" t="s">
        <v>190</v>
      </c>
      <c r="D5" s="526"/>
      <c r="E5" s="526" t="s">
        <v>185</v>
      </c>
      <c r="F5" s="527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 x14ac:dyDescent="0.25">
      <c r="B6" s="401" t="s">
        <v>163</v>
      </c>
      <c r="C6" s="40" t="str">
        <f>'Cdr 1 '!A5</f>
        <v>(En Miles TM)</v>
      </c>
      <c r="D6" s="402"/>
      <c r="E6" s="482" t="str">
        <f>'Cdr 1 '!A4</f>
        <v>DESEMBARQUE DE RECURSOS HIDROBIOLÓGICOS MARÍTIMOS Y CONTINENTALES SEGÚN UTILIZACIÓN</v>
      </c>
      <c r="F6" s="482"/>
      <c r="Y6" s="403"/>
    </row>
    <row r="7" spans="2:25" x14ac:dyDescent="0.25">
      <c r="B7" s="401" t="s">
        <v>164</v>
      </c>
      <c r="C7" s="40" t="str">
        <f>'Cdr 2'!A5</f>
        <v>(En TM)</v>
      </c>
      <c r="D7" s="402"/>
      <c r="E7" s="482" t="str">
        <f>'Cdr 2'!A4</f>
        <v>DESEMBARQUE DE RECURSOS HIDROBIOLÓGICOS PARA ENLATADO SEGÚN ESPECIE</v>
      </c>
      <c r="F7" s="482"/>
      <c r="Y7" s="403"/>
    </row>
    <row r="8" spans="2:25" x14ac:dyDescent="0.25">
      <c r="B8" s="401" t="s">
        <v>165</v>
      </c>
      <c r="C8" s="40" t="str">
        <f>'Cdr 3'!A5</f>
        <v>(En TM)</v>
      </c>
      <c r="D8" s="402"/>
      <c r="E8" s="482" t="str">
        <f>'Cdr 3'!A4</f>
        <v>DESEMBARQUE DE RECURSOS HIDROBIOLÓGICOS PARA CONGELADO SEGÚN ESPECIE</v>
      </c>
      <c r="F8" s="482"/>
      <c r="Y8" s="403"/>
    </row>
    <row r="9" spans="2:25" x14ac:dyDescent="0.25">
      <c r="B9" s="401" t="s">
        <v>166</v>
      </c>
      <c r="C9" s="40" t="str">
        <f>'Cdr 4'!A5</f>
        <v>(En TM)</v>
      </c>
      <c r="D9" s="402"/>
      <c r="E9" s="482" t="str">
        <f>'Cdr 4'!A4</f>
        <v>DESEMBARQUE DE RECURSOS HIDROBIOLÓGICOS PARA CURADO SEGÚN ESPECIE</v>
      </c>
      <c r="F9" s="482"/>
      <c r="Y9" s="403"/>
    </row>
    <row r="10" spans="2:25" x14ac:dyDescent="0.25">
      <c r="B10" s="401" t="s">
        <v>167</v>
      </c>
      <c r="C10" s="40" t="str">
        <f>'Cdr 5'!A5</f>
        <v>(En TM)</v>
      </c>
      <c r="D10" s="402"/>
      <c r="E10" s="482" t="str">
        <f>'Cdr 5'!A4</f>
        <v>DESEMBARQUE DE RECURSOS HIDROBIOLÓGICOS PARA FRESCO SEGÚN ESPECIE</v>
      </c>
      <c r="F10" s="482"/>
      <c r="Y10" s="403"/>
    </row>
    <row r="11" spans="2:25" x14ac:dyDescent="0.25">
      <c r="B11" s="401" t="s">
        <v>168</v>
      </c>
      <c r="C11" s="40" t="str">
        <f>'Cdr 6'!A5</f>
        <v>(En TM)</v>
      </c>
      <c r="D11" s="402"/>
      <c r="E11" s="482" t="str">
        <f>'Cdr 6'!A4</f>
        <v>DESEMBARQUE DE RECURSOS HIDROBIOLÓGICOS PARA ENLATADO SEGÚN LUGAR DE PROCESAMIENTO</v>
      </c>
      <c r="F11" s="482"/>
      <c r="Y11" s="403"/>
    </row>
    <row r="12" spans="2:25" x14ac:dyDescent="0.25">
      <c r="B12" s="401" t="s">
        <v>169</v>
      </c>
      <c r="C12" s="40" t="str">
        <f>'Cdr 7'!A5</f>
        <v>(En TM)</v>
      </c>
      <c r="D12" s="402"/>
      <c r="E12" s="482" t="str">
        <f>'Cdr 7'!A4</f>
        <v>DESEMBARQUE DE RECURSOS HIDROBIOLÓGICOS PARA CONGELADO SEGÚN LUGAR DE PROCEDENCIA</v>
      </c>
      <c r="F12" s="482"/>
      <c r="Y12" s="403"/>
    </row>
    <row r="13" spans="2:25" x14ac:dyDescent="0.25">
      <c r="B13" s="401" t="s">
        <v>170</v>
      </c>
      <c r="C13" s="40" t="str">
        <f>'Cdr 8'!A5</f>
        <v>(En TM)</v>
      </c>
      <c r="D13" s="402"/>
      <c r="E13" s="482" t="str">
        <f>'Cdr 8'!A4</f>
        <v>DESEMBARQUE DE ANCHOVETA PARA HARINA SEGÚN LUGAR DE PROCEDENCIA</v>
      </c>
      <c r="F13" s="482"/>
      <c r="Y13" s="403"/>
    </row>
    <row r="14" spans="2:25" x14ac:dyDescent="0.25">
      <c r="B14" s="401" t="s">
        <v>171</v>
      </c>
      <c r="C14" s="40" t="str">
        <f>'Cdr 9'!A5</f>
        <v>(Soles constantes 2007)</v>
      </c>
      <c r="D14" s="402"/>
      <c r="E14" s="482" t="str">
        <f>'Cdr 9'!A4</f>
        <v>VALOR BRUTO DEL DESEMBARQUE DE RECURSOS HIDROBIOLÓGICOS SEGÚN UTILIZACIÓN</v>
      </c>
      <c r="F14" s="482"/>
      <c r="Y14" s="403"/>
    </row>
    <row r="15" spans="2:25" x14ac:dyDescent="0.25">
      <c r="B15" s="401"/>
      <c r="C15" s="40"/>
      <c r="D15" s="402"/>
      <c r="E15" s="40"/>
      <c r="Y15" s="403"/>
    </row>
    <row r="16" spans="2:25" ht="30.75" customHeight="1" x14ac:dyDescent="0.25">
      <c r="B16" s="404"/>
      <c r="C16" s="46"/>
      <c r="D16" s="405"/>
      <c r="E16" s="42" t="s">
        <v>186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 x14ac:dyDescent="0.25">
      <c r="B17" s="401" t="s">
        <v>172</v>
      </c>
      <c r="C17" s="40" t="str">
        <f>'Cdr 10'!A6</f>
        <v>(En Miles TMB)</v>
      </c>
      <c r="D17" s="402"/>
      <c r="E17" s="482" t="str">
        <f>'Cdr 10'!A5</f>
        <v>PROCESAMIENTO DE RECURSOS HIDROBIOLÓGICOS MARÍTIMOS Y CONTINENTALES SEGÚN UTILIZACIÓN</v>
      </c>
      <c r="Y17" s="403"/>
    </row>
    <row r="18" spans="2:25" x14ac:dyDescent="0.25">
      <c r="B18" s="401" t="s">
        <v>173</v>
      </c>
      <c r="C18" s="40" t="str">
        <f>'Crd 11'!A5</f>
        <v>(En TMB)</v>
      </c>
      <c r="D18" s="402"/>
      <c r="E18" s="482" t="str">
        <f>'Crd 11'!A4</f>
        <v>PRODUCCIÓN DE HARINA DE PESCADO SEGÚN LUGAR DE PROCESAMIENTO</v>
      </c>
      <c r="Y18" s="403"/>
    </row>
    <row r="19" spans="2:25" x14ac:dyDescent="0.25">
      <c r="B19" s="401" t="s">
        <v>174</v>
      </c>
      <c r="C19" s="40" t="str">
        <f>'Cdr 12'!A5</f>
        <v>(En TMB)</v>
      </c>
      <c r="D19" s="402"/>
      <c r="E19" s="482" t="str">
        <f>'Cdr 12'!A4</f>
        <v>PRODUCCIÓN DE ACEITE CRUDO DE PESCADO SEGÚN LUGAR DE PROCESAMIENTO</v>
      </c>
      <c r="Y19" s="403"/>
    </row>
    <row r="20" spans="2:25" x14ac:dyDescent="0.25">
      <c r="B20" s="401" t="s">
        <v>175</v>
      </c>
      <c r="C20" s="40" t="str">
        <f>'Cdr 13'!A5</f>
        <v>(En TMB)</v>
      </c>
      <c r="D20" s="402"/>
      <c r="E20" s="482" t="str">
        <f>'Cdr 13'!A4</f>
        <v>PRODUCCIÓN DE RECURSOS HIDROBIOLÓGICOS ENLATADOS SEGÚN LUGAR DE PROCESAMIENTO</v>
      </c>
      <c r="Y20" s="403"/>
    </row>
    <row r="21" spans="2:25" x14ac:dyDescent="0.25">
      <c r="B21" s="401" t="s">
        <v>176</v>
      </c>
      <c r="C21" s="40" t="str">
        <f>'Cdr 14'!A5</f>
        <v>(En TMB)</v>
      </c>
      <c r="D21" s="402"/>
      <c r="E21" s="482" t="str">
        <f>'Cdr 14'!A4</f>
        <v>PRODUCCIÓN DE CONGELADO DE RECURSOS HIDROBIOLÓGICOS SEGÚN LUGAR DE PROCESAMIENTO</v>
      </c>
      <c r="Y21" s="403"/>
    </row>
    <row r="22" spans="2:25" x14ac:dyDescent="0.25">
      <c r="B22" s="401"/>
      <c r="C22" s="40"/>
      <c r="D22" s="402"/>
      <c r="E22" s="40"/>
      <c r="Y22" s="403"/>
    </row>
    <row r="23" spans="2:25" ht="30.75" customHeight="1" x14ac:dyDescent="0.25">
      <c r="B23" s="404"/>
      <c r="C23" s="46"/>
      <c r="D23" s="405"/>
      <c r="E23" s="42" t="s">
        <v>187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x14ac:dyDescent="0.25">
      <c r="B24" s="401" t="s">
        <v>177</v>
      </c>
      <c r="C24" s="40" t="str">
        <f>'Cdr 15'!A5</f>
        <v>(En Miles TMB)</v>
      </c>
      <c r="D24" s="402"/>
      <c r="E24" s="482" t="str">
        <f>'Cdr 15'!A4</f>
        <v>VENTA INTERNA DE PRODUCTOS HIDROBIOLÓGICOS MARÍTIMOS Y CONTINENTALES SEGÚN UTILIZACIÓN</v>
      </c>
      <c r="Y24" s="403"/>
    </row>
    <row r="25" spans="2:25" x14ac:dyDescent="0.25">
      <c r="B25" s="401" t="s">
        <v>178</v>
      </c>
      <c r="C25" s="40" t="str">
        <f>'Cdr 16'!A5</f>
        <v>(En TMB)</v>
      </c>
      <c r="D25" s="402"/>
      <c r="E25" s="482" t="str">
        <f>'Cdr 16'!A4</f>
        <v>INGRESO DE RECURSOS HIDROBIOLÓGICOS A LOS MERCADOS MAYORISTAS PESQUEROS DE LIMA Y CALLAO</v>
      </c>
      <c r="Y25" s="403"/>
    </row>
    <row r="26" spans="2:25" x14ac:dyDescent="0.25">
      <c r="B26" s="401" t="s">
        <v>179</v>
      </c>
      <c r="C26" s="40" t="str">
        <f>'Cdr 17'!A5</f>
        <v>(En TMB)</v>
      </c>
      <c r="D26" s="402"/>
      <c r="E26" s="482" t="str">
        <f>'Cdr 17'!A4</f>
        <v>INGRESO DE LOS PRINCIPALES RECURSOS HIDROBIOLÓGICOS AL MERCADO MAYORISTA PESQUERO DE VENTANILLA</v>
      </c>
      <c r="Y26" s="403"/>
    </row>
    <row r="27" spans="2:25" x14ac:dyDescent="0.25">
      <c r="B27" s="401" t="s">
        <v>180</v>
      </c>
      <c r="C27" s="40" t="str">
        <f>'Cdr 18'!A5</f>
        <v>(En TMB)</v>
      </c>
      <c r="D27" s="402"/>
      <c r="E27" s="482" t="str">
        <f>'Cdr 18'!A4</f>
        <v>INGRESO DE LOS PRINCIPALES RECURSOS HIDROBIOLÓGICOS AL MERCADO MAYORISTA PESQUERO DE VILLA MARIA DEL TRIUNFO</v>
      </c>
      <c r="Y27" s="403"/>
    </row>
    <row r="28" spans="2:25" x14ac:dyDescent="0.25">
      <c r="B28" s="401" t="s">
        <v>181</v>
      </c>
      <c r="C28" s="40" t="str">
        <f>'Cdr 19'!A5</f>
        <v>(En Soles x Kilo)</v>
      </c>
      <c r="D28" s="402"/>
      <c r="E28" s="482" t="str">
        <f>'Cdr 19'!A4</f>
        <v>PRECIO PROMEDIO DE LOS PESCADOS DE MAYOR CONSUMO POPULAR COMERCIALIZADOS EN LOS MERCADOS MAYORISTAS PESQUEROS DE VENTANILLA Y VILLA MARIA DEL TRIUNFO</v>
      </c>
      <c r="Y28" s="403"/>
    </row>
    <row r="29" spans="2:25" x14ac:dyDescent="0.25">
      <c r="B29" s="401"/>
      <c r="C29" s="40"/>
      <c r="D29" s="402"/>
      <c r="E29" s="40"/>
      <c r="Y29" s="403"/>
    </row>
    <row r="30" spans="2:25" ht="30.75" customHeight="1" x14ac:dyDescent="0.25">
      <c r="B30" s="404"/>
      <c r="C30" s="46"/>
      <c r="D30" s="405"/>
      <c r="E30" s="42" t="s">
        <v>188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 x14ac:dyDescent="0.25">
      <c r="B31" s="401" t="s">
        <v>182</v>
      </c>
      <c r="C31" s="40" t="str">
        <f>'Cdr 20 '!A5</f>
        <v>(En Miles TMB)</v>
      </c>
      <c r="D31" s="402"/>
      <c r="E31" s="40" t="str">
        <f>'Cdr 20 '!A4</f>
        <v>EXPORTACIÓN DE PRODUCTOS HIDROBIOLÓGICOS MARÍTIMOS Y CONTINENTALES SEGÚN UTILIZACIÓN</v>
      </c>
      <c r="Y31" s="403"/>
    </row>
    <row r="32" spans="2:25" x14ac:dyDescent="0.25">
      <c r="B32" s="401" t="s">
        <v>197</v>
      </c>
      <c r="C32" s="40" t="str">
        <f>'Cdr 21'!A5</f>
        <v>(En Millones US$ FOB)</v>
      </c>
      <c r="D32" s="402"/>
      <c r="E32" s="40" t="str">
        <f>'Cdr 21'!A4</f>
        <v>EXPORTACIÓN DE PRODUCTOS HIDROBIOLÓGICOS MARÍTIMOS Y CONTINENTALES SEGÚN UTILIZACIÓN</v>
      </c>
      <c r="Y32" s="403"/>
    </row>
    <row r="33" spans="2:25" x14ac:dyDescent="0.25">
      <c r="B33" s="401" t="s">
        <v>183</v>
      </c>
      <c r="C33" s="40"/>
      <c r="D33" s="402"/>
      <c r="E33" s="40" t="str">
        <f>'Cdr 22'!A4</f>
        <v>COTIZACIÓN INTERNACIONAL DE HARINA DE PESCADO Y SOYA</v>
      </c>
      <c r="Y33" s="403"/>
    </row>
    <row r="34" spans="2:25" x14ac:dyDescent="0.25">
      <c r="B34" s="406" t="s">
        <v>184</v>
      </c>
      <c r="C34" s="41" t="str">
        <f>'Cdr 23'!A5</f>
        <v>(En Millones US$ FOB)</v>
      </c>
      <c r="D34" s="407"/>
      <c r="E34" s="41" t="str">
        <f>'Cdr 23'!A4</f>
        <v>INGRESO DE DIVISAS POR EXPORTACIONES SEGÚN SECTORES ECONÓMICOS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O54"/>
  <sheetViews>
    <sheetView showGridLines="0" zoomScaleNormal="100" workbookViewId="0">
      <pane xSplit="1" ySplit="8" topLeftCell="BD18" activePane="bottomRight" state="frozen"/>
      <selection activeCell="AS38" sqref="AS38"/>
      <selection pane="topRight" activeCell="AS38" sqref="AS38"/>
      <selection pane="bottomLeft" activeCell="AS38" sqref="AS38"/>
      <selection pane="bottomRight" activeCell="BL14" sqref="BL14"/>
    </sheetView>
  </sheetViews>
  <sheetFormatPr baseColWidth="10" defaultColWidth="11.42578125" defaultRowHeight="12.75" x14ac:dyDescent="0.2"/>
  <cols>
    <col min="1" max="1" width="28.140625" style="179" customWidth="1"/>
    <col min="2" max="2" width="18.42578125" style="179" bestFit="1" customWidth="1"/>
    <col min="3" max="3" width="17.7109375" style="179" bestFit="1" customWidth="1"/>
    <col min="4" max="4" width="17.5703125" style="179" bestFit="1" customWidth="1"/>
    <col min="5" max="5" width="17.7109375" style="179" bestFit="1" customWidth="1"/>
    <col min="6" max="6" width="18" style="179" bestFit="1" customWidth="1"/>
    <col min="7" max="7" width="18.28515625" style="179" bestFit="1" customWidth="1"/>
    <col min="8" max="8" width="18" style="179" bestFit="1" customWidth="1"/>
    <col min="9" max="9" width="17" style="179" bestFit="1" customWidth="1"/>
    <col min="10" max="10" width="16.85546875" style="179" bestFit="1" customWidth="1"/>
    <col min="11" max="11" width="17.7109375" style="179" bestFit="1" customWidth="1"/>
    <col min="12" max="12" width="18" style="179" bestFit="1" customWidth="1"/>
    <col min="13" max="13" width="17.5703125" style="179" bestFit="1" customWidth="1"/>
    <col min="14" max="14" width="19.5703125" style="179" customWidth="1"/>
    <col min="15" max="15" width="17" style="179" customWidth="1"/>
    <col min="16" max="16" width="16.85546875" style="179" bestFit="1" customWidth="1"/>
    <col min="17" max="62" width="16.85546875" style="179" customWidth="1"/>
    <col min="63" max="63" width="13" style="179" customWidth="1"/>
    <col min="64" max="64" width="18.85546875" style="179" customWidth="1"/>
    <col min="65" max="65" width="16.42578125" style="4" bestFit="1" customWidth="1"/>
    <col min="66" max="66" width="16.85546875" style="4" bestFit="1" customWidth="1"/>
    <col min="67" max="68" width="13.7109375" style="4" bestFit="1" customWidth="1"/>
    <col min="69" max="69" width="14.7109375" style="4" bestFit="1" customWidth="1"/>
    <col min="70" max="16384" width="11.42578125" style="4"/>
  </cols>
  <sheetData>
    <row r="1" spans="1:64" ht="15" x14ac:dyDescent="0.2">
      <c r="A1" s="16" t="s">
        <v>189</v>
      </c>
    </row>
    <row r="2" spans="1:64" ht="15" x14ac:dyDescent="0.2">
      <c r="A2" s="273"/>
    </row>
    <row r="3" spans="1:64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x14ac:dyDescent="0.2">
      <c r="A5" s="274" t="s">
        <v>193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</row>
    <row r="6" spans="1:64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</row>
    <row r="7" spans="1:64" ht="25.5" x14ac:dyDescent="0.2">
      <c r="A7" s="651" t="s">
        <v>264</v>
      </c>
      <c r="B7" s="649">
        <v>2019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8"/>
      <c r="N7" s="649">
        <v>2020</v>
      </c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9">
        <v>2021</v>
      </c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9">
        <v>2022</v>
      </c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9">
        <v>2023</v>
      </c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50"/>
      <c r="BJ7" s="647">
        <v>2024</v>
      </c>
      <c r="BK7" s="648"/>
      <c r="BL7" s="498" t="s">
        <v>257</v>
      </c>
    </row>
    <row r="8" spans="1:64" ht="25.5" x14ac:dyDescent="0.2">
      <c r="A8" s="652"/>
      <c r="B8" s="98" t="s">
        <v>1</v>
      </c>
      <c r="C8" s="98" t="s">
        <v>2</v>
      </c>
      <c r="D8" s="98" t="s">
        <v>3</v>
      </c>
      <c r="E8" s="98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8" t="s">
        <v>10</v>
      </c>
      <c r="L8" s="98" t="s">
        <v>11</v>
      </c>
      <c r="M8" s="98" t="s">
        <v>12</v>
      </c>
      <c r="N8" s="98" t="s">
        <v>1</v>
      </c>
      <c r="O8" s="98" t="s">
        <v>2</v>
      </c>
      <c r="P8" s="98" t="s">
        <v>3</v>
      </c>
      <c r="Q8" s="98" t="s">
        <v>4</v>
      </c>
      <c r="R8" s="98" t="s">
        <v>5</v>
      </c>
      <c r="S8" s="98" t="s">
        <v>6</v>
      </c>
      <c r="T8" s="98" t="s">
        <v>7</v>
      </c>
      <c r="U8" s="98" t="s">
        <v>8</v>
      </c>
      <c r="V8" s="98" t="s">
        <v>9</v>
      </c>
      <c r="W8" s="98" t="s">
        <v>10</v>
      </c>
      <c r="X8" s="98" t="s">
        <v>11</v>
      </c>
      <c r="Y8" s="52" t="s">
        <v>12</v>
      </c>
      <c r="Z8" s="98" t="s">
        <v>1</v>
      </c>
      <c r="AA8" s="98" t="s">
        <v>2</v>
      </c>
      <c r="AB8" s="98" t="s">
        <v>3</v>
      </c>
      <c r="AC8" s="98" t="s">
        <v>4</v>
      </c>
      <c r="AD8" s="98" t="s">
        <v>5</v>
      </c>
      <c r="AE8" s="98" t="s">
        <v>6</v>
      </c>
      <c r="AF8" s="98" t="s">
        <v>7</v>
      </c>
      <c r="AG8" s="98" t="s">
        <v>8</v>
      </c>
      <c r="AH8" s="98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8" t="s">
        <v>255</v>
      </c>
      <c r="AU8" s="98" t="s">
        <v>10</v>
      </c>
      <c r="AV8" s="98" t="s">
        <v>11</v>
      </c>
      <c r="AW8" s="96" t="s">
        <v>12</v>
      </c>
      <c r="AX8" s="547" t="s">
        <v>1</v>
      </c>
      <c r="AY8" s="547" t="s">
        <v>2</v>
      </c>
      <c r="AZ8" s="547" t="s">
        <v>3</v>
      </c>
      <c r="BA8" s="547" t="s">
        <v>4</v>
      </c>
      <c r="BB8" s="547" t="s">
        <v>5</v>
      </c>
      <c r="BC8" s="547" t="s">
        <v>6</v>
      </c>
      <c r="BD8" s="547" t="s">
        <v>7</v>
      </c>
      <c r="BE8" s="547" t="str">
        <f>+'Cdr 8'!BE7</f>
        <v>Ago</v>
      </c>
      <c r="BF8" s="547" t="str">
        <f>+'Cdr 8'!BF7</f>
        <v>Sept</v>
      </c>
      <c r="BG8" s="547" t="str">
        <f>+'Cdr 8'!BG7</f>
        <v>Oct</v>
      </c>
      <c r="BH8" s="547" t="str">
        <f>+'Cdr 8'!BH7</f>
        <v>Nov</v>
      </c>
      <c r="BI8" s="552" t="str">
        <f>+'Cdr 8'!BI7</f>
        <v>Dic</v>
      </c>
      <c r="BJ8" s="544" t="str">
        <f>+'Cdr 8'!BJ7</f>
        <v>Ene</v>
      </c>
      <c r="BK8" s="524" t="str">
        <f>'Cdr 1 '!BK7</f>
        <v>Var. % 
Ene 24/23</v>
      </c>
      <c r="BL8" s="498" t="s">
        <v>271</v>
      </c>
    </row>
    <row r="9" spans="1:64" x14ac:dyDescent="0.2">
      <c r="A9" s="276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7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7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3"/>
      <c r="BJ9" s="278"/>
      <c r="BK9" s="280"/>
      <c r="BL9" s="280"/>
    </row>
    <row r="10" spans="1:64" x14ac:dyDescent="0.2">
      <c r="A10" s="53" t="s">
        <v>94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468216576.88198209</v>
      </c>
      <c r="AA10" s="55">
        <f t="shared" si="2"/>
        <v>309594742.97743332</v>
      </c>
      <c r="AB10" s="55">
        <f t="shared" si="2"/>
        <v>263510504.00596923</v>
      </c>
      <c r="AC10" s="55">
        <f t="shared" si="2"/>
        <v>304498510.9454478</v>
      </c>
      <c r="AD10" s="55">
        <f t="shared" si="2"/>
        <v>737724892.97830081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171329717.62916178</v>
      </c>
      <c r="AJ10" s="55">
        <f t="shared" si="2"/>
        <v>586121086.35682487</v>
      </c>
      <c r="AK10" s="55">
        <f t="shared" si="2"/>
        <v>675822337.36834466</v>
      </c>
      <c r="AL10" s="54">
        <f t="shared" si="2"/>
        <v>352273324.80508733</v>
      </c>
      <c r="AM10" s="55">
        <f t="shared" si="2"/>
        <v>269673357.24958038</v>
      </c>
      <c r="AN10" s="55">
        <f t="shared" si="2"/>
        <v>197381457.22301725</v>
      </c>
      <c r="AO10" s="55">
        <f t="shared" si="2"/>
        <v>190416786.31240302</v>
      </c>
      <c r="AP10" s="55">
        <f t="shared" si="2"/>
        <v>629967426.31689692</v>
      </c>
      <c r="AQ10" s="55">
        <f t="shared" si="2"/>
        <v>559004896.74373555</v>
      </c>
      <c r="AR10" s="55">
        <f t="shared" si="2"/>
        <v>329192522.53887975</v>
      </c>
      <c r="AS10" s="55">
        <f>+AS12+AS29</f>
        <v>145031320.35413778</v>
      </c>
      <c r="AT10" s="55">
        <f>+AT12+AT29</f>
        <v>164927631.28595772</v>
      </c>
      <c r="AU10" s="55">
        <v>194973623.98632619</v>
      </c>
      <c r="AV10" s="55">
        <v>314748413.43817914</v>
      </c>
      <c r="AW10" s="532">
        <v>676560439.14513159</v>
      </c>
      <c r="AX10" s="54">
        <f t="shared" ref="AX10:AZ10" si="3">+AX12+AX29</f>
        <v>468386671.84759259</v>
      </c>
      <c r="AY10" s="55">
        <f t="shared" si="3"/>
        <v>293826669.54664093</v>
      </c>
      <c r="AZ10" s="55">
        <f t="shared" si="3"/>
        <v>268635807.18116933</v>
      </c>
      <c r="BA10" s="55">
        <f t="shared" ref="BA10:BB10" si="4">+BA12+BA29</f>
        <v>197427561.12097466</v>
      </c>
      <c r="BB10" s="55">
        <f t="shared" si="4"/>
        <v>185179467.8507193</v>
      </c>
      <c r="BC10" s="55">
        <f t="shared" ref="BC10" si="5">+BC12+BC29</f>
        <v>180568034.37930644</v>
      </c>
      <c r="BD10" s="55">
        <f t="shared" ref="BD10:BI10" si="6">+BD12+BD29</f>
        <v>182389816.88286382</v>
      </c>
      <c r="BE10" s="55">
        <f t="shared" si="6"/>
        <v>252350304.7398631</v>
      </c>
      <c r="BF10" s="55">
        <f t="shared" si="6"/>
        <v>192831598.00688383</v>
      </c>
      <c r="BG10" s="55">
        <f t="shared" si="6"/>
        <v>319283388.03476954</v>
      </c>
      <c r="BH10" s="55">
        <f t="shared" si="6"/>
        <v>534510766.92375737</v>
      </c>
      <c r="BI10" s="584">
        <f t="shared" si="6"/>
        <v>337286065.29594117</v>
      </c>
      <c r="BJ10" s="55">
        <f t="shared" ref="BJ10" si="7">+BJ12+BJ29</f>
        <v>343074197.54120266</v>
      </c>
      <c r="BK10" s="89">
        <f>+IFERROR(BJ10/AX10-1,"-")</f>
        <v>-0.26754064929320853</v>
      </c>
      <c r="BL10" s="90">
        <f>+IFERROR(SUM(BJ10)/SUM(AX10)-1,"-")</f>
        <v>-0.26754064929320853</v>
      </c>
    </row>
    <row r="11" spans="1:64" x14ac:dyDescent="0.2">
      <c r="A11" s="27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8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1"/>
      <c r="AM11" s="282"/>
      <c r="AN11" s="282"/>
      <c r="AO11" s="282"/>
      <c r="AP11" s="533"/>
      <c r="AQ11" s="533"/>
      <c r="AR11" s="533"/>
      <c r="AS11" s="533"/>
      <c r="AT11" s="533"/>
      <c r="AU11" s="533"/>
      <c r="AV11" s="533"/>
      <c r="AW11" s="534"/>
      <c r="AX11" s="281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85"/>
      <c r="BJ11" s="282"/>
      <c r="BK11" s="284"/>
      <c r="BL11" s="280"/>
    </row>
    <row r="12" spans="1:64" x14ac:dyDescent="0.2">
      <c r="A12" s="53" t="s">
        <v>95</v>
      </c>
      <c r="B12" s="54">
        <f>B14+B17+B21+B25</f>
        <v>275244901.72592974</v>
      </c>
      <c r="C12" s="55">
        <f t="shared" ref="C12:M12" si="8">C14+C17+C21+C25</f>
        <v>250934041.07284319</v>
      </c>
      <c r="D12" s="55">
        <f t="shared" si="8"/>
        <v>239305279.76053688</v>
      </c>
      <c r="E12" s="55">
        <f t="shared" si="8"/>
        <v>224119734.53947878</v>
      </c>
      <c r="F12" s="55">
        <f t="shared" si="8"/>
        <v>231478342.14297202</v>
      </c>
      <c r="G12" s="55">
        <f t="shared" si="8"/>
        <v>210577698.17564237</v>
      </c>
      <c r="H12" s="55">
        <f t="shared" si="8"/>
        <v>224106073.57932499</v>
      </c>
      <c r="I12" s="55">
        <f t="shared" si="8"/>
        <v>205506522.09978032</v>
      </c>
      <c r="J12" s="55">
        <f t="shared" si="8"/>
        <v>196089484.78790465</v>
      </c>
      <c r="K12" s="55">
        <f t="shared" si="8"/>
        <v>234196985.77874863</v>
      </c>
      <c r="L12" s="55">
        <f t="shared" si="8"/>
        <v>220392328.39443445</v>
      </c>
      <c r="M12" s="71">
        <f t="shared" si="8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9">+P14+P17+P21+P25</f>
        <v>194134255.36235923</v>
      </c>
      <c r="Q12" s="55">
        <f t="shared" si="9"/>
        <v>126198760.48278505</v>
      </c>
      <c r="R12" s="55">
        <f t="shared" si="9"/>
        <v>137415063.11827222</v>
      </c>
      <c r="S12" s="55">
        <f t="shared" si="9"/>
        <v>174003524.85706291</v>
      </c>
      <c r="T12" s="55">
        <f t="shared" si="9"/>
        <v>183108893.7479803</v>
      </c>
      <c r="U12" s="55">
        <f t="shared" si="9"/>
        <v>212302421.46200866</v>
      </c>
      <c r="V12" s="55">
        <f>+V14+V17+V21+V25</f>
        <v>214058962.41670436</v>
      </c>
      <c r="W12" s="55">
        <f t="shared" si="9"/>
        <v>255838463.24533302</v>
      </c>
      <c r="X12" s="55">
        <f t="shared" si="9"/>
        <v>214016242.10965502</v>
      </c>
      <c r="Y12" s="71">
        <f t="shared" ref="Y12:AH12" si="10">+Y14+Y17+Y21+Y25</f>
        <v>250166443.81925786</v>
      </c>
      <c r="Z12" s="54">
        <f t="shared" si="10"/>
        <v>247722261.35737395</v>
      </c>
      <c r="AA12" s="55">
        <f t="shared" si="10"/>
        <v>294440881.02331984</v>
      </c>
      <c r="AB12" s="55">
        <f t="shared" si="10"/>
        <v>234471476.52890146</v>
      </c>
      <c r="AC12" s="55">
        <f t="shared" si="10"/>
        <v>174457248.3098214</v>
      </c>
      <c r="AD12" s="55">
        <f t="shared" si="10"/>
        <v>172931156.23048908</v>
      </c>
      <c r="AE12" s="55">
        <f t="shared" si="10"/>
        <v>179133134.43340641</v>
      </c>
      <c r="AF12" s="55">
        <f t="shared" si="10"/>
        <v>170908451.03551501</v>
      </c>
      <c r="AG12" s="55">
        <f t="shared" si="10"/>
        <v>168971882.68319726</v>
      </c>
      <c r="AH12" s="55">
        <f t="shared" si="10"/>
        <v>157867527.84503692</v>
      </c>
      <c r="AI12" s="55">
        <f t="shared" ref="AI12:AT12" si="11">+AI14+AI17+AI21+AI25</f>
        <v>170792170.25221342</v>
      </c>
      <c r="AJ12" s="55">
        <f t="shared" si="11"/>
        <v>194669925.66721672</v>
      </c>
      <c r="AK12" s="55">
        <f t="shared" si="11"/>
        <v>214296932.0873436</v>
      </c>
      <c r="AL12" s="54">
        <f t="shared" si="11"/>
        <v>304875457.72774422</v>
      </c>
      <c r="AM12" s="55">
        <f t="shared" si="11"/>
        <v>251964747.33577725</v>
      </c>
      <c r="AN12" s="55">
        <f t="shared" si="11"/>
        <v>181589602.4402242</v>
      </c>
      <c r="AO12" s="55">
        <f t="shared" si="11"/>
        <v>179278742.04890198</v>
      </c>
      <c r="AP12" s="55">
        <f t="shared" si="11"/>
        <v>173833578.87325555</v>
      </c>
      <c r="AQ12" s="55">
        <f t="shared" si="11"/>
        <v>162643625.42273444</v>
      </c>
      <c r="AR12" s="55">
        <f t="shared" si="11"/>
        <v>142363197.52212387</v>
      </c>
      <c r="AS12" s="55">
        <f t="shared" si="11"/>
        <v>129977144.64621799</v>
      </c>
      <c r="AT12" s="55">
        <f t="shared" si="11"/>
        <v>164520949.40441632</v>
      </c>
      <c r="AU12" s="55">
        <v>194505057.68329921</v>
      </c>
      <c r="AV12" s="55">
        <v>182297475.07852048</v>
      </c>
      <c r="AW12" s="532">
        <v>233221751.33257532</v>
      </c>
      <c r="AX12" s="54">
        <f t="shared" ref="AX12:AZ12" si="12">+AX14+AX17+AX21+AX25</f>
        <v>235152158.05457461</v>
      </c>
      <c r="AY12" s="55">
        <f t="shared" si="12"/>
        <v>275117887.37597334</v>
      </c>
      <c r="AZ12" s="55">
        <f t="shared" si="12"/>
        <v>268623740.93136263</v>
      </c>
      <c r="BA12" s="55">
        <f t="shared" ref="BA12:BB12" si="13">+BA14+BA17+BA21+BA25</f>
        <v>194678878.79844993</v>
      </c>
      <c r="BB12" s="55">
        <f t="shared" si="13"/>
        <v>181929326.0054754</v>
      </c>
      <c r="BC12" s="55">
        <f t="shared" ref="BC12" si="14">+BC14+BC17+BC21+BC25</f>
        <v>162852706.77605629</v>
      </c>
      <c r="BD12" s="55">
        <f t="shared" ref="BD12:BI12" si="15">+BD14+BD17+BD21+BD25</f>
        <v>182371471.832654</v>
      </c>
      <c r="BE12" s="55">
        <f t="shared" si="15"/>
        <v>174388716.47136706</v>
      </c>
      <c r="BF12" s="55">
        <f t="shared" si="15"/>
        <v>192645481.75500518</v>
      </c>
      <c r="BG12" s="55">
        <f t="shared" si="15"/>
        <v>219492891.83125886</v>
      </c>
      <c r="BH12" s="55">
        <f t="shared" si="15"/>
        <v>207617825.93202883</v>
      </c>
      <c r="BI12" s="584">
        <f t="shared" si="15"/>
        <v>267625147.55388266</v>
      </c>
      <c r="BJ12" s="55">
        <f t="shared" ref="BJ12" si="16">+BJ14+BJ17+BJ21+BJ25</f>
        <v>290622551.70053351</v>
      </c>
      <c r="BK12" s="89">
        <f>+IFERROR(BJ12/AX12-1,"-")</f>
        <v>0.23589149300124745</v>
      </c>
      <c r="BL12" s="90">
        <f>+IFERROR(SUM(BJ12)/SUM(AX12)-1,"-")</f>
        <v>0.23589149300124745</v>
      </c>
    </row>
    <row r="13" spans="1:64" x14ac:dyDescent="0.2">
      <c r="A13" s="276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1"/>
      <c r="AM13" s="282"/>
      <c r="AN13" s="282"/>
      <c r="AO13" s="282"/>
      <c r="AP13" s="533"/>
      <c r="AQ13" s="533"/>
      <c r="AR13" s="533"/>
      <c r="AS13" s="533"/>
      <c r="AT13" s="533"/>
      <c r="AU13" s="533"/>
      <c r="AV13" s="533"/>
      <c r="AW13" s="534"/>
      <c r="AX13" s="281"/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85"/>
      <c r="BJ13" s="282"/>
      <c r="BK13" s="284"/>
      <c r="BL13" s="280"/>
    </row>
    <row r="14" spans="1:64" x14ac:dyDescent="0.2">
      <c r="A14" s="276" t="s">
        <v>258</v>
      </c>
      <c r="B14" s="281">
        <f t="shared" ref="B14:M14" si="17">+B15</f>
        <v>7004879.6846101144</v>
      </c>
      <c r="C14" s="282">
        <f t="shared" si="17"/>
        <v>10359088.546611063</v>
      </c>
      <c r="D14" s="282">
        <f t="shared" si="17"/>
        <v>8914998.2053846866</v>
      </c>
      <c r="E14" s="282">
        <f t="shared" si="17"/>
        <v>5524219.7077316958</v>
      </c>
      <c r="F14" s="282">
        <f t="shared" si="17"/>
        <v>4625193.820860846</v>
      </c>
      <c r="G14" s="282">
        <f t="shared" si="17"/>
        <v>5506237.7309148954</v>
      </c>
      <c r="H14" s="282">
        <f t="shared" si="17"/>
        <v>4921850.9247844424</v>
      </c>
      <c r="I14" s="282">
        <f t="shared" si="17"/>
        <v>5050754.4981988436</v>
      </c>
      <c r="J14" s="282">
        <f t="shared" si="17"/>
        <v>2239452.5248923013</v>
      </c>
      <c r="K14" s="282">
        <f t="shared" si="17"/>
        <v>4921602.6553167235</v>
      </c>
      <c r="L14" s="282">
        <f t="shared" si="17"/>
        <v>5713440.2337632207</v>
      </c>
      <c r="M14" s="283">
        <f t="shared" si="17"/>
        <v>7007459.7580083935</v>
      </c>
      <c r="N14" s="281">
        <f>+N15</f>
        <v>7411971.3086977564</v>
      </c>
      <c r="O14" s="282">
        <f t="shared" ref="O14:X14" si="18">+O15</f>
        <v>11445592.197695056</v>
      </c>
      <c r="P14" s="282">
        <f t="shared" si="18"/>
        <v>6157523.68869875</v>
      </c>
      <c r="Q14" s="282">
        <f t="shared" si="18"/>
        <v>2596619.7617390417</v>
      </c>
      <c r="R14" s="282">
        <f t="shared" si="18"/>
        <v>2863441.0040582297</v>
      </c>
      <c r="S14" s="282">
        <f t="shared" si="18"/>
        <v>4112884.0013525882</v>
      </c>
      <c r="T14" s="282">
        <f t="shared" si="18"/>
        <v>4434958.0357997548</v>
      </c>
      <c r="U14" s="282">
        <f t="shared" si="18"/>
        <v>4704538.7473573023</v>
      </c>
      <c r="V14" s="282">
        <f t="shared" si="18"/>
        <v>6859089.9991808841</v>
      </c>
      <c r="W14" s="282">
        <f t="shared" si="18"/>
        <v>10701375.669016901</v>
      </c>
      <c r="X14" s="282">
        <f t="shared" si="18"/>
        <v>6368772.8242747076</v>
      </c>
      <c r="Y14" s="283">
        <f t="shared" ref="Y14:AH14" si="19">+Y15</f>
        <v>10656008.198138386</v>
      </c>
      <c r="Z14" s="281">
        <f t="shared" si="19"/>
        <v>8791978.1349184904</v>
      </c>
      <c r="AA14" s="282">
        <f t="shared" si="19"/>
        <v>15227083.1882283</v>
      </c>
      <c r="AB14" s="282">
        <f t="shared" si="19"/>
        <v>11804159.49316325</v>
      </c>
      <c r="AC14" s="282">
        <f t="shared" si="19"/>
        <v>5507098.6201512273</v>
      </c>
      <c r="AD14" s="282">
        <f t="shared" si="19"/>
        <v>6556983.8113457197</v>
      </c>
      <c r="AE14" s="282">
        <f t="shared" si="19"/>
        <v>2076173.7326027472</v>
      </c>
      <c r="AF14" s="282">
        <f t="shared" si="19"/>
        <v>2724293.4366977322</v>
      </c>
      <c r="AG14" s="282">
        <f t="shared" si="19"/>
        <v>3248904.5507143866</v>
      </c>
      <c r="AH14" s="282">
        <f t="shared" si="19"/>
        <v>1943364.7913432792</v>
      </c>
      <c r="AI14" s="282">
        <f t="shared" ref="AI14:AW14" si="20">+AI15</f>
        <v>4056874.5345184384</v>
      </c>
      <c r="AJ14" s="282">
        <f t="shared" si="20"/>
        <v>10149485.08570076</v>
      </c>
      <c r="AK14" s="282">
        <f t="shared" si="20"/>
        <v>7177752.9179892065</v>
      </c>
      <c r="AL14" s="281">
        <f t="shared" si="20"/>
        <v>11506288.603825023</v>
      </c>
      <c r="AM14" s="282">
        <f t="shared" si="20"/>
        <v>9197356.9656668659</v>
      </c>
      <c r="AN14" s="282">
        <f t="shared" si="20"/>
        <v>6890594.2403139621</v>
      </c>
      <c r="AO14" s="282">
        <f t="shared" si="20"/>
        <v>7212128.3255407326</v>
      </c>
      <c r="AP14" s="533">
        <f t="shared" si="20"/>
        <v>4601633.1393508427</v>
      </c>
      <c r="AQ14" s="533">
        <f t="shared" si="20"/>
        <v>4175416.8468985828</v>
      </c>
      <c r="AR14" s="533">
        <f t="shared" si="20"/>
        <v>3484789.6830388135</v>
      </c>
      <c r="AS14" s="533">
        <f t="shared" si="20"/>
        <v>4024745.2689629225</v>
      </c>
      <c r="AT14" s="533">
        <f t="shared" si="20"/>
        <v>3864833.5508487234</v>
      </c>
      <c r="AU14" s="533">
        <f t="shared" si="20"/>
        <v>14592551.37119153</v>
      </c>
      <c r="AV14" s="533">
        <f t="shared" si="20"/>
        <v>8937473.6817055419</v>
      </c>
      <c r="AW14" s="533">
        <f t="shared" si="20"/>
        <v>6494947.4933823925</v>
      </c>
      <c r="AX14" s="281">
        <f t="shared" ref="AX14:BC14" si="21">+AX15</f>
        <v>6433068.8073948538</v>
      </c>
      <c r="AY14" s="533">
        <f t="shared" si="21"/>
        <v>12351598.116502549</v>
      </c>
      <c r="AZ14" s="533">
        <f t="shared" si="21"/>
        <v>12503613.540430458</v>
      </c>
      <c r="BA14" s="533">
        <f t="shared" si="21"/>
        <v>5010912.9580550045</v>
      </c>
      <c r="BB14" s="533">
        <f t="shared" si="21"/>
        <v>2779075.1401599008</v>
      </c>
      <c r="BC14" s="533">
        <f t="shared" si="21"/>
        <v>4322198.9959610589</v>
      </c>
      <c r="BD14" s="533">
        <f t="shared" ref="BD14:BJ14" si="22">+BD15</f>
        <v>6802516.4860112797</v>
      </c>
      <c r="BE14" s="533">
        <f t="shared" si="22"/>
        <v>6661297.1023014402</v>
      </c>
      <c r="BF14" s="533">
        <f t="shared" si="22"/>
        <v>9844130.6498312838</v>
      </c>
      <c r="BG14" s="533">
        <f t="shared" si="22"/>
        <v>7840820.0594168585</v>
      </c>
      <c r="BH14" s="533">
        <f t="shared" si="22"/>
        <v>7774580.8920144727</v>
      </c>
      <c r="BI14" s="585">
        <f t="shared" si="22"/>
        <v>11974189.796652675</v>
      </c>
      <c r="BJ14" s="282">
        <f t="shared" si="22"/>
        <v>14601933.485057883</v>
      </c>
      <c r="BK14" s="284">
        <f>+IFERROR(BJ14/AX14-1,"-")</f>
        <v>1.2698239242012872</v>
      </c>
      <c r="BL14" s="280">
        <f>+IFERROR(SUM(BJ14)/SUM(AX14)-1,"-")</f>
        <v>1.2698239242012872</v>
      </c>
    </row>
    <row r="15" spans="1:64" x14ac:dyDescent="0.2">
      <c r="A15" s="276" t="s">
        <v>96</v>
      </c>
      <c r="B15" s="281">
        <v>7004879.6846101144</v>
      </c>
      <c r="C15" s="282">
        <v>10359088.546611063</v>
      </c>
      <c r="D15" s="282">
        <v>8914998.2053846866</v>
      </c>
      <c r="E15" s="282">
        <v>5524219.7077316958</v>
      </c>
      <c r="F15" s="282">
        <v>4625193.820860846</v>
      </c>
      <c r="G15" s="282">
        <v>5506237.7309148954</v>
      </c>
      <c r="H15" s="282">
        <v>4921850.9247844424</v>
      </c>
      <c r="I15" s="282">
        <v>5050754.4981988436</v>
      </c>
      <c r="J15" s="282">
        <v>2239452.5248923013</v>
      </c>
      <c r="K15" s="282">
        <v>4921602.6553167235</v>
      </c>
      <c r="L15" s="282">
        <v>5713440.2337632207</v>
      </c>
      <c r="M15" s="283">
        <v>7007459.7580083935</v>
      </c>
      <c r="N15" s="281">
        <v>7411971.3086977564</v>
      </c>
      <c r="O15" s="282">
        <v>11445592.197695056</v>
      </c>
      <c r="P15" s="282">
        <v>6157523.68869875</v>
      </c>
      <c r="Q15" s="282">
        <v>2596619.7617390417</v>
      </c>
      <c r="R15" s="282">
        <v>2863441.0040582297</v>
      </c>
      <c r="S15" s="282">
        <v>4112884.0013525882</v>
      </c>
      <c r="T15" s="282">
        <v>4434958.0357997548</v>
      </c>
      <c r="U15" s="282">
        <v>4704538.7473573023</v>
      </c>
      <c r="V15" s="282">
        <v>6859089.9991808841</v>
      </c>
      <c r="W15" s="282">
        <v>10701375.669016901</v>
      </c>
      <c r="X15" s="282">
        <v>6368772.8242747076</v>
      </c>
      <c r="Y15" s="283">
        <v>10656008.198138386</v>
      </c>
      <c r="Z15" s="281">
        <v>8791978.1349184904</v>
      </c>
      <c r="AA15" s="282">
        <v>15227083.1882283</v>
      </c>
      <c r="AB15" s="282">
        <v>11804159.49316325</v>
      </c>
      <c r="AC15" s="282">
        <v>5507098.6201512273</v>
      </c>
      <c r="AD15" s="282">
        <v>6556983.8113457197</v>
      </c>
      <c r="AE15" s="282">
        <v>2076173.7326027472</v>
      </c>
      <c r="AF15" s="282">
        <v>2724293.4366977322</v>
      </c>
      <c r="AG15" s="282">
        <v>3248904.5507143866</v>
      </c>
      <c r="AH15" s="282">
        <v>1943364.7913432792</v>
      </c>
      <c r="AI15" s="282">
        <v>4056874.5345184384</v>
      </c>
      <c r="AJ15" s="282">
        <v>10149485.08570076</v>
      </c>
      <c r="AK15" s="282">
        <v>7177752.9179892065</v>
      </c>
      <c r="AL15" s="281">
        <v>11506288.603825023</v>
      </c>
      <c r="AM15" s="282">
        <v>9197356.9656668659</v>
      </c>
      <c r="AN15" s="282">
        <v>6890594.2403139621</v>
      </c>
      <c r="AO15" s="282">
        <v>7212128.3255407326</v>
      </c>
      <c r="AP15" s="533">
        <v>4601633.1393508427</v>
      </c>
      <c r="AQ15" s="533">
        <v>4175416.8468985828</v>
      </c>
      <c r="AR15" s="533">
        <v>3484789.6830388135</v>
      </c>
      <c r="AS15" s="533">
        <v>4024745.2689629225</v>
      </c>
      <c r="AT15" s="533">
        <v>3864833.5508487234</v>
      </c>
      <c r="AU15" s="533">
        <v>14592551.37119153</v>
      </c>
      <c r="AV15" s="533">
        <v>8937473.6817055419</v>
      </c>
      <c r="AW15" s="534">
        <v>6494947.4933823925</v>
      </c>
      <c r="AX15" s="281">
        <v>6433068.8073948538</v>
      </c>
      <c r="AY15" s="533">
        <v>12351598.116502549</v>
      </c>
      <c r="AZ15" s="533">
        <v>12503613.540430458</v>
      </c>
      <c r="BA15" s="533">
        <v>5010912.9580550045</v>
      </c>
      <c r="BB15" s="533">
        <v>2779075.1401599008</v>
      </c>
      <c r="BC15" s="533">
        <v>4322198.9959610589</v>
      </c>
      <c r="BD15" s="533">
        <v>6802516.4860112797</v>
      </c>
      <c r="BE15" s="533">
        <v>6661297.1023014402</v>
      </c>
      <c r="BF15" s="533">
        <v>9844130.6498312838</v>
      </c>
      <c r="BG15" s="533">
        <v>7840820.0594168585</v>
      </c>
      <c r="BH15" s="533">
        <v>7774580.8920144727</v>
      </c>
      <c r="BI15" s="585">
        <v>11974189.796652675</v>
      </c>
      <c r="BJ15" s="282">
        <v>14601933.485057883</v>
      </c>
      <c r="BK15" s="284">
        <f>+IFERROR(BJ15/AX15-1,"-")</f>
        <v>1.2698239242012872</v>
      </c>
      <c r="BL15" s="280">
        <f>+IFERROR(SUM(BJ15)/SUM(AX15)-1,"-")</f>
        <v>1.2698239242012872</v>
      </c>
    </row>
    <row r="16" spans="1:64" x14ac:dyDescent="0.2">
      <c r="A16" s="285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1"/>
      <c r="AM16" s="282"/>
      <c r="AN16" s="282"/>
      <c r="AO16" s="282"/>
      <c r="AP16" s="533"/>
      <c r="AQ16" s="533"/>
      <c r="AR16" s="533"/>
      <c r="AS16" s="533"/>
      <c r="AT16" s="533"/>
      <c r="AU16" s="533"/>
      <c r="AV16" s="533"/>
      <c r="AW16" s="534"/>
      <c r="AX16" s="281"/>
      <c r="AY16" s="533"/>
      <c r="AZ16" s="533"/>
      <c r="BA16" s="533"/>
      <c r="BB16" s="533"/>
      <c r="BC16" s="533"/>
      <c r="BD16" s="533"/>
      <c r="BE16" s="533"/>
      <c r="BF16" s="533"/>
      <c r="BG16" s="533"/>
      <c r="BH16" s="533"/>
      <c r="BI16" s="585"/>
      <c r="BJ16" s="282"/>
      <c r="BK16" s="284"/>
      <c r="BL16" s="280"/>
    </row>
    <row r="17" spans="1:64" x14ac:dyDescent="0.2">
      <c r="A17" s="285" t="s">
        <v>259</v>
      </c>
      <c r="B17" s="281">
        <f>+B18+B19</f>
        <v>147823177.9754307</v>
      </c>
      <c r="C17" s="282">
        <f t="shared" ref="C17:M17" si="23">+C18+C19</f>
        <v>133671840.98415977</v>
      </c>
      <c r="D17" s="282">
        <f t="shared" si="23"/>
        <v>108465828.61569531</v>
      </c>
      <c r="E17" s="282">
        <f t="shared" si="23"/>
        <v>87115250.134372637</v>
      </c>
      <c r="F17" s="282">
        <f t="shared" si="23"/>
        <v>99697531.370773554</v>
      </c>
      <c r="G17" s="282">
        <f t="shared" si="23"/>
        <v>83666289.988190159</v>
      </c>
      <c r="H17" s="282">
        <f t="shared" si="23"/>
        <v>120081498.93537891</v>
      </c>
      <c r="I17" s="282">
        <f t="shared" si="23"/>
        <v>95031395.686061502</v>
      </c>
      <c r="J17" s="282">
        <f t="shared" si="23"/>
        <v>100462688.79139823</v>
      </c>
      <c r="K17" s="282">
        <f t="shared" si="23"/>
        <v>108662271.83181038</v>
      </c>
      <c r="L17" s="282">
        <f t="shared" si="23"/>
        <v>92137859.643796533</v>
      </c>
      <c r="M17" s="283">
        <f t="shared" si="23"/>
        <v>101642389.99264394</v>
      </c>
      <c r="N17" s="281">
        <f>+N18+N19</f>
        <v>133987406.64841093</v>
      </c>
      <c r="O17" s="282">
        <f>+O18+O19</f>
        <v>142853418.83489731</v>
      </c>
      <c r="P17" s="282">
        <f t="shared" ref="P17:X17" si="24">+P18+P19</f>
        <v>61744618.632078752</v>
      </c>
      <c r="Q17" s="282">
        <f t="shared" si="24"/>
        <v>54077380.091656357</v>
      </c>
      <c r="R17" s="282">
        <f t="shared" si="24"/>
        <v>53720525.782051027</v>
      </c>
      <c r="S17" s="282">
        <f t="shared" si="24"/>
        <v>69651926.081445307</v>
      </c>
      <c r="T17" s="282">
        <f t="shared" si="24"/>
        <v>82029432.685578644</v>
      </c>
      <c r="U17" s="282">
        <f t="shared" si="24"/>
        <v>99838200.670963466</v>
      </c>
      <c r="V17" s="282">
        <f t="shared" si="24"/>
        <v>104573299.37344214</v>
      </c>
      <c r="W17" s="282">
        <f t="shared" si="24"/>
        <v>122833581.03255586</v>
      </c>
      <c r="X17" s="282">
        <f t="shared" si="24"/>
        <v>99185520.396876246</v>
      </c>
      <c r="Y17" s="283">
        <f t="shared" ref="Y17:AH17" si="25">+Y18+Y19</f>
        <v>129741092.46860842</v>
      </c>
      <c r="Z17" s="281">
        <f t="shared" si="25"/>
        <v>137313407.37252641</v>
      </c>
      <c r="AA17" s="282">
        <f t="shared" si="25"/>
        <v>183162039.9839828</v>
      </c>
      <c r="AB17" s="282">
        <f t="shared" si="25"/>
        <v>120935505.41033328</v>
      </c>
      <c r="AC17" s="282">
        <f t="shared" si="25"/>
        <v>81363886.783989996</v>
      </c>
      <c r="AD17" s="282">
        <f t="shared" si="25"/>
        <v>78758577.80953379</v>
      </c>
      <c r="AE17" s="282">
        <f t="shared" si="25"/>
        <v>82970491.185790151</v>
      </c>
      <c r="AF17" s="282">
        <f t="shared" si="25"/>
        <v>71256254.203208566</v>
      </c>
      <c r="AG17" s="282">
        <f t="shared" si="25"/>
        <v>75721111.872845247</v>
      </c>
      <c r="AH17" s="282">
        <f t="shared" si="25"/>
        <v>65307539.288971879</v>
      </c>
      <c r="AI17" s="282">
        <f t="shared" ref="AI17:AW17" si="26">+AI18+AI19</f>
        <v>73418086.286898613</v>
      </c>
      <c r="AJ17" s="282">
        <f t="shared" si="26"/>
        <v>93837238.600601912</v>
      </c>
      <c r="AK17" s="282">
        <f t="shared" si="26"/>
        <v>119900043.99599665</v>
      </c>
      <c r="AL17" s="281">
        <f t="shared" si="26"/>
        <v>192593499.84556493</v>
      </c>
      <c r="AM17" s="282">
        <f t="shared" si="26"/>
        <v>144204427.88898081</v>
      </c>
      <c r="AN17" s="282">
        <f t="shared" si="26"/>
        <v>86607188.817918599</v>
      </c>
      <c r="AO17" s="282">
        <f t="shared" si="26"/>
        <v>76335654.77888909</v>
      </c>
      <c r="AP17" s="533">
        <f t="shared" si="26"/>
        <v>76704988.754045412</v>
      </c>
      <c r="AQ17" s="533">
        <f t="shared" si="26"/>
        <v>80856063.649686396</v>
      </c>
      <c r="AR17" s="533">
        <f t="shared" si="26"/>
        <v>58244586.410968788</v>
      </c>
      <c r="AS17" s="533">
        <f t="shared" si="26"/>
        <v>51594446.081895269</v>
      </c>
      <c r="AT17" s="533">
        <f t="shared" si="26"/>
        <v>62455778.023987196</v>
      </c>
      <c r="AU17" s="533">
        <f t="shared" si="26"/>
        <v>68446588.688317358</v>
      </c>
      <c r="AV17" s="533">
        <f t="shared" si="26"/>
        <v>84815959.92761299</v>
      </c>
      <c r="AW17" s="533">
        <f t="shared" si="26"/>
        <v>121218423.15295327</v>
      </c>
      <c r="AX17" s="281">
        <f t="shared" ref="AX17:BB17" si="27">+AX18+AX19</f>
        <v>122511572.33705811</v>
      </c>
      <c r="AY17" s="533">
        <f t="shared" si="27"/>
        <v>155690145.65624535</v>
      </c>
      <c r="AZ17" s="533">
        <f t="shared" si="27"/>
        <v>136954149.57180014</v>
      </c>
      <c r="BA17" s="533">
        <f t="shared" si="27"/>
        <v>72631268.352873877</v>
      </c>
      <c r="BB17" s="533">
        <f t="shared" si="27"/>
        <v>67992885.493597642</v>
      </c>
      <c r="BC17" s="533">
        <f t="shared" ref="BC17" si="28">+BC18+BC19</f>
        <v>64788728.770599134</v>
      </c>
      <c r="BD17" s="533">
        <f t="shared" ref="BD17:BJ17" si="29">+BD18+BD19</f>
        <v>68486480.56302169</v>
      </c>
      <c r="BE17" s="533">
        <f t="shared" si="29"/>
        <v>58884282.712733984</v>
      </c>
      <c r="BF17" s="533">
        <f t="shared" si="29"/>
        <v>74999668.471632034</v>
      </c>
      <c r="BG17" s="533">
        <f t="shared" si="29"/>
        <v>98823715.365747944</v>
      </c>
      <c r="BH17" s="533">
        <f t="shared" si="29"/>
        <v>91003451.290428668</v>
      </c>
      <c r="BI17" s="585">
        <f t="shared" si="29"/>
        <v>133257094.24153827</v>
      </c>
      <c r="BJ17" s="282">
        <f t="shared" si="29"/>
        <v>154051786.93638441</v>
      </c>
      <c r="BK17" s="284">
        <f>+IFERROR(BJ17/AX17-1,"-")</f>
        <v>0.25744681908539846</v>
      </c>
      <c r="BL17" s="280">
        <f t="shared" ref="BL17:BL19" si="30">+IFERROR(SUM(BJ17)/SUM(AX17)-1,"-")</f>
        <v>0.25744681908539846</v>
      </c>
    </row>
    <row r="18" spans="1:64" x14ac:dyDescent="0.2">
      <c r="A18" s="285" t="s">
        <v>96</v>
      </c>
      <c r="B18" s="281">
        <v>141003843.72432938</v>
      </c>
      <c r="C18" s="282">
        <v>127123813.57960764</v>
      </c>
      <c r="D18" s="282">
        <v>99710683.351378128</v>
      </c>
      <c r="E18" s="282">
        <v>78492091.9845929</v>
      </c>
      <c r="F18" s="282">
        <v>90530336.486822203</v>
      </c>
      <c r="G18" s="282">
        <v>76480324.863373712</v>
      </c>
      <c r="H18" s="282">
        <v>111978956.62627465</v>
      </c>
      <c r="I18" s="282">
        <v>86042612.910330027</v>
      </c>
      <c r="J18" s="282">
        <v>90837679.515675023</v>
      </c>
      <c r="K18" s="282">
        <v>100721047.10714078</v>
      </c>
      <c r="L18" s="282">
        <v>84567166.422703221</v>
      </c>
      <c r="M18" s="283">
        <v>94295559.765822902</v>
      </c>
      <c r="N18" s="281">
        <v>126479251.06929412</v>
      </c>
      <c r="O18" s="282">
        <v>134542237.91623014</v>
      </c>
      <c r="P18" s="282">
        <v>52647278.107390784</v>
      </c>
      <c r="Q18" s="282">
        <v>45725350.274671309</v>
      </c>
      <c r="R18" s="282">
        <v>43682175.548749194</v>
      </c>
      <c r="S18" s="282">
        <v>59281268.146510527</v>
      </c>
      <c r="T18" s="282">
        <v>70128523.756883994</v>
      </c>
      <c r="U18" s="282">
        <v>88822643.606356084</v>
      </c>
      <c r="V18" s="282">
        <v>92946488.647604018</v>
      </c>
      <c r="W18" s="282">
        <v>112544697.57761772</v>
      </c>
      <c r="X18" s="282">
        <v>89234905.873762026</v>
      </c>
      <c r="Y18" s="283">
        <v>120422806.14469294</v>
      </c>
      <c r="Z18" s="281">
        <v>125341076.191359</v>
      </c>
      <c r="AA18" s="282">
        <v>169499173.84411499</v>
      </c>
      <c r="AB18" s="282">
        <v>111907440.12362255</v>
      </c>
      <c r="AC18" s="282">
        <v>71196259.415597931</v>
      </c>
      <c r="AD18" s="282">
        <v>69443440.548704132</v>
      </c>
      <c r="AE18" s="282">
        <v>75988805.945307061</v>
      </c>
      <c r="AF18" s="282">
        <v>64612031.963381372</v>
      </c>
      <c r="AG18" s="282">
        <v>70977849.866294727</v>
      </c>
      <c r="AH18" s="282">
        <v>58027817.909060955</v>
      </c>
      <c r="AI18" s="282">
        <v>65303005.201913297</v>
      </c>
      <c r="AJ18" s="282">
        <v>85097565.159155503</v>
      </c>
      <c r="AK18" s="282">
        <v>108945480.12026244</v>
      </c>
      <c r="AL18" s="281">
        <v>183046431.89402309</v>
      </c>
      <c r="AM18" s="282">
        <v>132275432.47708653</v>
      </c>
      <c r="AN18" s="282">
        <v>74685012.740275428</v>
      </c>
      <c r="AO18" s="282">
        <v>67938487.899667352</v>
      </c>
      <c r="AP18" s="533">
        <v>65879698.924383156</v>
      </c>
      <c r="AQ18" s="533">
        <v>71924935.565985948</v>
      </c>
      <c r="AR18" s="533">
        <v>48192887.724845439</v>
      </c>
      <c r="AS18" s="533">
        <v>41343080.221946664</v>
      </c>
      <c r="AT18" s="533">
        <v>54258432.035917148</v>
      </c>
      <c r="AU18" s="533">
        <v>60390388.521650687</v>
      </c>
      <c r="AV18" s="533">
        <v>74291087.435872898</v>
      </c>
      <c r="AW18" s="534">
        <v>111051675.69865811</v>
      </c>
      <c r="AX18" s="281">
        <v>116109390.69406986</v>
      </c>
      <c r="AY18" s="533">
        <v>149062192.72122332</v>
      </c>
      <c r="AZ18" s="533">
        <v>127330529.09382656</v>
      </c>
      <c r="BA18" s="533">
        <v>63412994.968879752</v>
      </c>
      <c r="BB18" s="533">
        <v>59654232.901820846</v>
      </c>
      <c r="BC18" s="533">
        <v>57478989.062816463</v>
      </c>
      <c r="BD18" s="533">
        <v>61835209.904431388</v>
      </c>
      <c r="BE18" s="533">
        <v>51431923.595076129</v>
      </c>
      <c r="BF18" s="533">
        <v>68991615.017887548</v>
      </c>
      <c r="BG18" s="533">
        <v>91562664.237994641</v>
      </c>
      <c r="BH18" s="533">
        <v>83356191.200303853</v>
      </c>
      <c r="BI18" s="585">
        <v>127072471.35901257</v>
      </c>
      <c r="BJ18" s="282">
        <v>146786974.17586678</v>
      </c>
      <c r="BK18" s="284">
        <f>+IFERROR(BJ18/AX18-1,"-")</f>
        <v>0.26421276779091518</v>
      </c>
      <c r="BL18" s="280">
        <f t="shared" si="30"/>
        <v>0.26421276779091518</v>
      </c>
    </row>
    <row r="19" spans="1:64" x14ac:dyDescent="0.2">
      <c r="A19" s="285" t="s">
        <v>97</v>
      </c>
      <c r="B19" s="281">
        <v>6819334.2511013215</v>
      </c>
      <c r="C19" s="282">
        <v>6548027.4045521291</v>
      </c>
      <c r="D19" s="282">
        <v>8755145.264317181</v>
      </c>
      <c r="E19" s="282">
        <v>8623158.149779737</v>
      </c>
      <c r="F19" s="282">
        <v>9167194.8839513585</v>
      </c>
      <c r="G19" s="282">
        <v>7185965.1248164466</v>
      </c>
      <c r="H19" s="282">
        <v>8102542.3091042591</v>
      </c>
      <c r="I19" s="282">
        <v>8988782.7757314797</v>
      </c>
      <c r="J19" s="282">
        <v>9625009.2757232022</v>
      </c>
      <c r="K19" s="282">
        <v>7941224.7246696036</v>
      </c>
      <c r="L19" s="282">
        <v>7570693.2210933184</v>
      </c>
      <c r="M19" s="283">
        <v>7346830.2268210351</v>
      </c>
      <c r="N19" s="281">
        <v>7508155.5791168064</v>
      </c>
      <c r="O19" s="282">
        <v>8311180.9186671721</v>
      </c>
      <c r="P19" s="282">
        <v>9097340.5246879682</v>
      </c>
      <c r="Q19" s="282">
        <v>8352029.8169850521</v>
      </c>
      <c r="R19" s="282">
        <v>10038350.233301835</v>
      </c>
      <c r="S19" s="282">
        <v>10370657.934934786</v>
      </c>
      <c r="T19" s="282">
        <v>11900908.928694654</v>
      </c>
      <c r="U19" s="282">
        <v>11015557.064607378</v>
      </c>
      <c r="V19" s="282">
        <v>11626810.725838119</v>
      </c>
      <c r="W19" s="282">
        <v>10288883.454938149</v>
      </c>
      <c r="X19" s="282">
        <v>9950614.5231142193</v>
      </c>
      <c r="Y19" s="283">
        <v>9318286.3239154797</v>
      </c>
      <c r="Z19" s="281">
        <v>11972331.1811674</v>
      </c>
      <c r="AA19" s="282">
        <v>13662866.139867799</v>
      </c>
      <c r="AB19" s="282">
        <v>9028065.2867107205</v>
      </c>
      <c r="AC19" s="282">
        <v>10167627.368392073</v>
      </c>
      <c r="AD19" s="282">
        <v>9315137.260829661</v>
      </c>
      <c r="AE19" s="282">
        <v>6981685.2404830903</v>
      </c>
      <c r="AF19" s="282">
        <v>6644222.2398271933</v>
      </c>
      <c r="AG19" s="282">
        <v>4743262.0065505179</v>
      </c>
      <c r="AH19" s="282">
        <v>7279721.3799109263</v>
      </c>
      <c r="AI19" s="282">
        <v>8115081.0849853167</v>
      </c>
      <c r="AJ19" s="282">
        <v>8739673.441446403</v>
      </c>
      <c r="AK19" s="282">
        <v>10954563.875734216</v>
      </c>
      <c r="AL19" s="281">
        <v>9547067.9515418503</v>
      </c>
      <c r="AM19" s="282">
        <v>11928995.411894273</v>
      </c>
      <c r="AN19" s="282">
        <v>11922176.077643173</v>
      </c>
      <c r="AO19" s="282">
        <v>8397166.8792217337</v>
      </c>
      <c r="AP19" s="533">
        <v>10825289.829662262</v>
      </c>
      <c r="AQ19" s="533">
        <v>8931128.0837004408</v>
      </c>
      <c r="AR19" s="533">
        <v>10051698.686123349</v>
      </c>
      <c r="AS19" s="533">
        <v>10251365.859948605</v>
      </c>
      <c r="AT19" s="533">
        <v>8197345.9880700503</v>
      </c>
      <c r="AU19" s="533">
        <v>8056200.1666666679</v>
      </c>
      <c r="AV19" s="533">
        <v>10524872.491740087</v>
      </c>
      <c r="AW19" s="534">
        <v>10166747.454295155</v>
      </c>
      <c r="AX19" s="281">
        <v>6402181.6429882534</v>
      </c>
      <c r="AY19" s="533">
        <v>6627952.9350220263</v>
      </c>
      <c r="AZ19" s="533">
        <v>9623620.4779735692</v>
      </c>
      <c r="BA19" s="533">
        <v>9218273.3839941267</v>
      </c>
      <c r="BB19" s="533">
        <v>8338652.5917767994</v>
      </c>
      <c r="BC19" s="533">
        <v>7309739.7077826727</v>
      </c>
      <c r="BD19" s="533">
        <v>6651270.6585903093</v>
      </c>
      <c r="BE19" s="533">
        <v>7452359.117657857</v>
      </c>
      <c r="BF19" s="533">
        <v>6008053.4537444934</v>
      </c>
      <c r="BG19" s="533">
        <v>7261051.1277533043</v>
      </c>
      <c r="BH19" s="533">
        <v>7647260.0901248176</v>
      </c>
      <c r="BI19" s="585">
        <v>6184622.8825256983</v>
      </c>
      <c r="BJ19" s="282">
        <v>7264812.7605176214</v>
      </c>
      <c r="BK19" s="284">
        <f>+IFERROR(BJ19/AX19-1,"-")</f>
        <v>0.13474018164950574</v>
      </c>
      <c r="BL19" s="280">
        <f t="shared" si="30"/>
        <v>0.13474018164950574</v>
      </c>
    </row>
    <row r="20" spans="1:64" x14ac:dyDescent="0.2">
      <c r="A20" s="285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1"/>
      <c r="AM20" s="282"/>
      <c r="AN20" s="282"/>
      <c r="AO20" s="282"/>
      <c r="AP20" s="533"/>
      <c r="AQ20" s="533"/>
      <c r="AR20" s="533"/>
      <c r="AS20" s="533"/>
      <c r="AT20" s="533"/>
      <c r="AU20" s="533"/>
      <c r="AV20" s="533"/>
      <c r="AW20" s="534"/>
      <c r="AX20" s="281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85"/>
      <c r="BJ20" s="282"/>
      <c r="BK20" s="284"/>
      <c r="BL20" s="280"/>
    </row>
    <row r="21" spans="1:64" x14ac:dyDescent="0.2">
      <c r="A21" s="285" t="s">
        <v>260</v>
      </c>
      <c r="B21" s="281">
        <f t="shared" ref="B21:M21" si="31">+B22+B23</f>
        <v>7170506.858968962</v>
      </c>
      <c r="C21" s="282">
        <f t="shared" si="31"/>
        <v>6502417.6914516017</v>
      </c>
      <c r="D21" s="282">
        <f t="shared" si="31"/>
        <v>5717015.8242717898</v>
      </c>
      <c r="E21" s="282">
        <f t="shared" si="31"/>
        <v>4652742.9190319087</v>
      </c>
      <c r="F21" s="282">
        <f t="shared" si="31"/>
        <v>5510105.4139776714</v>
      </c>
      <c r="G21" s="282">
        <f t="shared" si="31"/>
        <v>6028230.7479001973</v>
      </c>
      <c r="H21" s="282">
        <f t="shared" si="31"/>
        <v>4071545.7741416376</v>
      </c>
      <c r="I21" s="282">
        <f t="shared" si="31"/>
        <v>4821323.9959902298</v>
      </c>
      <c r="J21" s="282">
        <f t="shared" si="31"/>
        <v>4788324.7726885248</v>
      </c>
      <c r="K21" s="282">
        <f t="shared" si="31"/>
        <v>6299986.0075699622</v>
      </c>
      <c r="L21" s="282">
        <f t="shared" si="31"/>
        <v>5546117.1526682889</v>
      </c>
      <c r="M21" s="283">
        <f t="shared" si="31"/>
        <v>4773340.6448856611</v>
      </c>
      <c r="N21" s="281">
        <f>+N22+N23</f>
        <v>6385255.4037147136</v>
      </c>
      <c r="O21" s="282">
        <f>+O22+O23</f>
        <v>6232578.3052544063</v>
      </c>
      <c r="P21" s="282">
        <f t="shared" ref="P21:X21" si="32">+P22+P23</f>
        <v>5014701.8571100151</v>
      </c>
      <c r="Q21" s="282">
        <f t="shared" si="32"/>
        <v>2153036.1617461811</v>
      </c>
      <c r="R21" s="282">
        <f t="shared" si="32"/>
        <v>3007835.7262417302</v>
      </c>
      <c r="S21" s="282">
        <f t="shared" si="32"/>
        <v>4794213.3831701446</v>
      </c>
      <c r="T21" s="282">
        <f t="shared" si="32"/>
        <v>6305601.6436074125</v>
      </c>
      <c r="U21" s="282">
        <f t="shared" si="32"/>
        <v>7088117.2492389437</v>
      </c>
      <c r="V21" s="282">
        <f t="shared" si="32"/>
        <v>7011325.2662385274</v>
      </c>
      <c r="W21" s="282">
        <f t="shared" si="32"/>
        <v>7780562.0502660479</v>
      </c>
      <c r="X21" s="282">
        <f t="shared" si="32"/>
        <v>6846192.6968533769</v>
      </c>
      <c r="Y21" s="283">
        <f t="shared" ref="Y21:AH21" si="33">+Y22+Y23</f>
        <v>5627608.5517757218</v>
      </c>
      <c r="Z21" s="281">
        <f t="shared" si="33"/>
        <v>5093212.7350803502</v>
      </c>
      <c r="AA21" s="282">
        <f t="shared" si="33"/>
        <v>5607574.1720749903</v>
      </c>
      <c r="AB21" s="282">
        <f t="shared" si="33"/>
        <v>5859241.2717854213</v>
      </c>
      <c r="AC21" s="282">
        <f t="shared" si="33"/>
        <v>5833031.0159752881</v>
      </c>
      <c r="AD21" s="282">
        <f t="shared" si="33"/>
        <v>6420048.7227883227</v>
      </c>
      <c r="AE21" s="282">
        <f t="shared" si="33"/>
        <v>5969145.654317948</v>
      </c>
      <c r="AF21" s="282">
        <f t="shared" si="33"/>
        <v>4818525.7714374363</v>
      </c>
      <c r="AG21" s="282">
        <f t="shared" si="33"/>
        <v>5466264.8147313558</v>
      </c>
      <c r="AH21" s="282">
        <f t="shared" si="33"/>
        <v>4882837.0041048937</v>
      </c>
      <c r="AI21" s="282">
        <f t="shared" ref="AI21:AW21" si="34">+AI22+AI23</f>
        <v>4626479.3824851401</v>
      </c>
      <c r="AJ21" s="282">
        <f t="shared" si="34"/>
        <v>5320264.0765253464</v>
      </c>
      <c r="AK21" s="282">
        <f t="shared" si="34"/>
        <v>5428084.1849627653</v>
      </c>
      <c r="AL21" s="281">
        <f t="shared" si="34"/>
        <v>5044447.9863596279</v>
      </c>
      <c r="AM21" s="282">
        <f t="shared" si="34"/>
        <v>5091896.4767108504</v>
      </c>
      <c r="AN21" s="282">
        <f t="shared" si="34"/>
        <v>5570827.183913067</v>
      </c>
      <c r="AO21" s="282">
        <f t="shared" si="34"/>
        <v>5170538.8142258991</v>
      </c>
      <c r="AP21" s="533">
        <f t="shared" si="34"/>
        <v>4364312.9477761164</v>
      </c>
      <c r="AQ21" s="533">
        <f t="shared" si="34"/>
        <v>4108105.8735305471</v>
      </c>
      <c r="AR21" s="533">
        <f t="shared" si="34"/>
        <v>3797013.7916861624</v>
      </c>
      <c r="AS21" s="533">
        <f t="shared" si="34"/>
        <v>3984244.679440897</v>
      </c>
      <c r="AT21" s="533">
        <f t="shared" si="34"/>
        <v>6253449.5611866806</v>
      </c>
      <c r="AU21" s="533">
        <f t="shared" si="34"/>
        <v>4346133.8021082953</v>
      </c>
      <c r="AV21" s="533">
        <f t="shared" si="34"/>
        <v>4387944.1012458745</v>
      </c>
      <c r="AW21" s="533">
        <f t="shared" si="34"/>
        <v>4359156.1872903984</v>
      </c>
      <c r="AX21" s="281">
        <f t="shared" ref="AX21:BB21" si="35">+AX22+AX23</f>
        <v>2681596.6920189364</v>
      </c>
      <c r="AY21" s="533">
        <f t="shared" si="35"/>
        <v>2538487.7959081531</v>
      </c>
      <c r="AZ21" s="533">
        <f t="shared" si="35"/>
        <v>3064875.2943326039</v>
      </c>
      <c r="BA21" s="533">
        <f t="shared" si="35"/>
        <v>3985629.6939083729</v>
      </c>
      <c r="BB21" s="533">
        <f t="shared" si="35"/>
        <v>3673013.7678013188</v>
      </c>
      <c r="BC21" s="533">
        <f t="shared" ref="BC21" si="36">+BC22+BC23</f>
        <v>2937808.6871253764</v>
      </c>
      <c r="BD21" s="533">
        <f t="shared" ref="BD21:BJ21" si="37">+BD22+BD23</f>
        <v>3172486.8528324952</v>
      </c>
      <c r="BE21" s="533">
        <f t="shared" si="37"/>
        <v>3173515.5961008389</v>
      </c>
      <c r="BF21" s="533">
        <f t="shared" si="37"/>
        <v>3578415.3859528941</v>
      </c>
      <c r="BG21" s="533">
        <f t="shared" si="37"/>
        <v>3328093.1794765345</v>
      </c>
      <c r="BH21" s="533">
        <f t="shared" si="37"/>
        <v>3578677.3370487262</v>
      </c>
      <c r="BI21" s="585">
        <f t="shared" si="37"/>
        <v>3036719.8783931788</v>
      </c>
      <c r="BJ21" s="282">
        <f t="shared" si="37"/>
        <v>2061155.8954615621</v>
      </c>
      <c r="BK21" s="284">
        <f>+IFERROR(BJ21/AX21-1,"-")</f>
        <v>-0.23136991420221853</v>
      </c>
      <c r="BL21" s="280">
        <f t="shared" ref="BL21:BL23" si="38">+IFERROR(SUM(BJ21)/SUM(AX21)-1,"-")</f>
        <v>-0.23136991420221853</v>
      </c>
    </row>
    <row r="22" spans="1:64" x14ac:dyDescent="0.2">
      <c r="A22" s="285" t="s">
        <v>96</v>
      </c>
      <c r="B22" s="281">
        <v>6926508.3925387366</v>
      </c>
      <c r="C22" s="282">
        <v>5971567.9968145043</v>
      </c>
      <c r="D22" s="282">
        <v>5366967.9009687034</v>
      </c>
      <c r="E22" s="282">
        <v>4384609.3745214017</v>
      </c>
      <c r="F22" s="282">
        <v>5046142.1593096228</v>
      </c>
      <c r="G22" s="282">
        <v>5356341.0420350246</v>
      </c>
      <c r="H22" s="282">
        <v>3332859.1249144543</v>
      </c>
      <c r="I22" s="282">
        <v>3616887.3047210504</v>
      </c>
      <c r="J22" s="282">
        <v>3714185.1379654519</v>
      </c>
      <c r="K22" s="282">
        <v>4556124.3036653325</v>
      </c>
      <c r="L22" s="282">
        <v>4613783.3196663121</v>
      </c>
      <c r="M22" s="283">
        <v>4019877.3911272511</v>
      </c>
      <c r="N22" s="281">
        <v>5537825.6563996375</v>
      </c>
      <c r="O22" s="282">
        <v>5552755.1536695613</v>
      </c>
      <c r="P22" s="282">
        <v>4177459.1631112965</v>
      </c>
      <c r="Q22" s="282">
        <v>1774675.0351915986</v>
      </c>
      <c r="R22" s="282">
        <v>2229241.8026061682</v>
      </c>
      <c r="S22" s="282">
        <v>3484889.8717881767</v>
      </c>
      <c r="T22" s="282">
        <v>4677246.2974360846</v>
      </c>
      <c r="U22" s="282">
        <v>5196721.7344180802</v>
      </c>
      <c r="V22" s="282">
        <v>5019806.8552554892</v>
      </c>
      <c r="W22" s="282">
        <v>5533913.0783671103</v>
      </c>
      <c r="X22" s="282">
        <v>5414311.0231473837</v>
      </c>
      <c r="Y22" s="283">
        <v>4455206.6522607896</v>
      </c>
      <c r="Z22" s="281">
        <v>2475357.5592147498</v>
      </c>
      <c r="AA22" s="282">
        <v>2815195.3178183502</v>
      </c>
      <c r="AB22" s="282">
        <v>2892338.7391377408</v>
      </c>
      <c r="AC22" s="282">
        <v>2691604.8049365683</v>
      </c>
      <c r="AD22" s="282">
        <v>2580527.7981854435</v>
      </c>
      <c r="AE22" s="282">
        <v>4938774.16017788</v>
      </c>
      <c r="AF22" s="282">
        <v>3539957.5668715192</v>
      </c>
      <c r="AG22" s="282">
        <v>3672482.4959855773</v>
      </c>
      <c r="AH22" s="282">
        <v>4121642.0921916324</v>
      </c>
      <c r="AI22" s="282">
        <v>2183147.8850105805</v>
      </c>
      <c r="AJ22" s="282">
        <v>2527885.2222687067</v>
      </c>
      <c r="AK22" s="282">
        <v>2286657.9739240455</v>
      </c>
      <c r="AL22" s="281">
        <v>2077545.4537119474</v>
      </c>
      <c r="AM22" s="282">
        <v>2299517.6224542102</v>
      </c>
      <c r="AN22" s="282">
        <v>2778448.3296564277</v>
      </c>
      <c r="AO22" s="282">
        <v>2727207.316751339</v>
      </c>
      <c r="AP22" s="533">
        <v>2270028.8070836361</v>
      </c>
      <c r="AQ22" s="533">
        <v>2013821.7328380675</v>
      </c>
      <c r="AR22" s="533">
        <v>1877253.3293847227</v>
      </c>
      <c r="AS22" s="533">
        <v>1715436.8603573774</v>
      </c>
      <c r="AT22" s="533">
        <v>3169333.3541072179</v>
      </c>
      <c r="AU22" s="533">
        <v>1728278.6262426949</v>
      </c>
      <c r="AV22" s="533">
        <v>1944612.6037713145</v>
      </c>
      <c r="AW22" s="534">
        <v>1915824.6898158381</v>
      </c>
      <c r="AX22" s="281">
        <v>2308853.6004682593</v>
      </c>
      <c r="AY22" s="533">
        <v>2160468.817617347</v>
      </c>
      <c r="AZ22" s="533">
        <v>2318311.24142286</v>
      </c>
      <c r="BA22" s="533">
        <v>2661142.3895016471</v>
      </c>
      <c r="BB22" s="533">
        <v>2517776.694247386</v>
      </c>
      <c r="BC22" s="533">
        <v>1792815.7431985794</v>
      </c>
      <c r="BD22" s="533">
        <v>1897414.1567007403</v>
      </c>
      <c r="BE22" s="533">
        <v>1645593.0340581138</v>
      </c>
      <c r="BF22" s="533">
        <v>1798368.2041748809</v>
      </c>
      <c r="BG22" s="533">
        <v>1762411.5542923131</v>
      </c>
      <c r="BH22" s="533">
        <v>1939922.8582537477</v>
      </c>
      <c r="BI22" s="585">
        <v>1634043.8816220649</v>
      </c>
      <c r="BJ22" s="282">
        <v>1693159.2120024725</v>
      </c>
      <c r="BK22" s="284">
        <f>+IFERROR(BJ22/AX22-1,"-")</f>
        <v>-0.26666670781591251</v>
      </c>
      <c r="BL22" s="280">
        <f t="shared" si="38"/>
        <v>-0.26666670781591251</v>
      </c>
    </row>
    <row r="23" spans="1:64" x14ac:dyDescent="0.2">
      <c r="A23" s="285" t="s">
        <v>97</v>
      </c>
      <c r="B23" s="281">
        <v>243998.46643022544</v>
      </c>
      <c r="C23" s="282">
        <v>530849.69463709788</v>
      </c>
      <c r="D23" s="282">
        <v>350047.92330308596</v>
      </c>
      <c r="E23" s="282">
        <v>268133.54451050708</v>
      </c>
      <c r="F23" s="282">
        <v>463963.25466804847</v>
      </c>
      <c r="G23" s="282">
        <v>671889.7058651729</v>
      </c>
      <c r="H23" s="282">
        <v>738686.64922718355</v>
      </c>
      <c r="I23" s="282">
        <v>1204436.6912691791</v>
      </c>
      <c r="J23" s="282">
        <v>1074139.6347230726</v>
      </c>
      <c r="K23" s="282">
        <v>1743861.7039046299</v>
      </c>
      <c r="L23" s="282">
        <v>932333.83300197683</v>
      </c>
      <c r="M23" s="283">
        <v>753463.25375841046</v>
      </c>
      <c r="N23" s="281">
        <v>847429.74731507618</v>
      </c>
      <c r="O23" s="282">
        <v>679823.15158484539</v>
      </c>
      <c r="P23" s="282">
        <v>837242.69399871863</v>
      </c>
      <c r="Q23" s="282">
        <v>378361.1265545825</v>
      </c>
      <c r="R23" s="282">
        <v>778593.92363556172</v>
      </c>
      <c r="S23" s="282">
        <v>1309323.5113819682</v>
      </c>
      <c r="T23" s="282">
        <v>1628355.3461713281</v>
      </c>
      <c r="U23" s="282">
        <v>1891395.514820863</v>
      </c>
      <c r="V23" s="282">
        <v>1991518.4109830379</v>
      </c>
      <c r="W23" s="282">
        <v>2246648.9718989371</v>
      </c>
      <c r="X23" s="282">
        <v>1431881.6737059937</v>
      </c>
      <c r="Y23" s="283">
        <v>1172401.899514932</v>
      </c>
      <c r="Z23" s="281">
        <v>2617855.1758655999</v>
      </c>
      <c r="AA23" s="282">
        <v>2792378.8542566402</v>
      </c>
      <c r="AB23" s="282">
        <v>2966902.53264768</v>
      </c>
      <c r="AC23" s="282">
        <v>3141426.2110387199</v>
      </c>
      <c r="AD23" s="282">
        <v>3839520.9246028797</v>
      </c>
      <c r="AE23" s="282">
        <v>1030371.4941400684</v>
      </c>
      <c r="AF23" s="282">
        <v>1278568.2045659176</v>
      </c>
      <c r="AG23" s="282">
        <v>1793782.3187457789</v>
      </c>
      <c r="AH23" s="282">
        <v>761194.91191326175</v>
      </c>
      <c r="AI23" s="282">
        <v>2443331.49747456</v>
      </c>
      <c r="AJ23" s="282">
        <v>2792378.8542566397</v>
      </c>
      <c r="AK23" s="282">
        <v>3141426.2110387199</v>
      </c>
      <c r="AL23" s="281">
        <v>2966902.53264768</v>
      </c>
      <c r="AM23" s="282">
        <v>2792378.8542566397</v>
      </c>
      <c r="AN23" s="282">
        <v>2792378.8542566397</v>
      </c>
      <c r="AO23" s="282">
        <v>2443331.49747456</v>
      </c>
      <c r="AP23" s="533">
        <v>2094284.1406924799</v>
      </c>
      <c r="AQ23" s="533">
        <v>2094284.1406924799</v>
      </c>
      <c r="AR23" s="533">
        <v>1919760.4623014398</v>
      </c>
      <c r="AS23" s="533">
        <v>2268807.8190835197</v>
      </c>
      <c r="AT23" s="533">
        <v>3084116.2070794627</v>
      </c>
      <c r="AU23" s="533">
        <v>2617855.1758655999</v>
      </c>
      <c r="AV23" s="533">
        <v>2443331.49747456</v>
      </c>
      <c r="AW23" s="534">
        <v>2443331.49747456</v>
      </c>
      <c r="AX23" s="281">
        <v>372743.09155067697</v>
      </c>
      <c r="AY23" s="533">
        <v>378018.97829080606</v>
      </c>
      <c r="AZ23" s="533">
        <v>746564.0529097442</v>
      </c>
      <c r="BA23" s="533">
        <v>1324487.304406726</v>
      </c>
      <c r="BB23" s="533">
        <v>1155237.0735539328</v>
      </c>
      <c r="BC23" s="533">
        <v>1144992.943926797</v>
      </c>
      <c r="BD23" s="533">
        <v>1275072.6961317551</v>
      </c>
      <c r="BE23" s="533">
        <v>1527922.5620427248</v>
      </c>
      <c r="BF23" s="533">
        <v>1780047.1817780132</v>
      </c>
      <c r="BG23" s="533">
        <v>1565681.6251842214</v>
      </c>
      <c r="BH23" s="533">
        <v>1638754.4787949785</v>
      </c>
      <c r="BI23" s="585">
        <v>1402675.9967711139</v>
      </c>
      <c r="BJ23" s="282">
        <v>367996.6834590896</v>
      </c>
      <c r="BK23" s="284">
        <f>+IFERROR(BJ23/AX23-1,"-")</f>
        <v>-1.2733725182783373E-2</v>
      </c>
      <c r="BL23" s="280">
        <f t="shared" si="38"/>
        <v>-1.2733725182783373E-2</v>
      </c>
    </row>
    <row r="24" spans="1:64" x14ac:dyDescent="0.2">
      <c r="A24" s="28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81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1"/>
      <c r="AM24" s="282"/>
      <c r="AN24" s="282"/>
      <c r="AO24" s="282"/>
      <c r="AP24" s="533"/>
      <c r="AQ24" s="533"/>
      <c r="AR24" s="533"/>
      <c r="AS24" s="533"/>
      <c r="AT24" s="533"/>
      <c r="AU24" s="533"/>
      <c r="AV24" s="533"/>
      <c r="AW24" s="534"/>
      <c r="AX24" s="281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85"/>
      <c r="BJ24" s="282"/>
      <c r="BK24" s="284"/>
      <c r="BL24" s="280"/>
    </row>
    <row r="25" spans="1:64" x14ac:dyDescent="0.2">
      <c r="A25" s="285" t="s">
        <v>98</v>
      </c>
      <c r="B25" s="281">
        <f>+B26+B27</f>
        <v>113246337.20691991</v>
      </c>
      <c r="C25" s="282">
        <f t="shared" ref="C25:M25" si="39">+C26+C27</f>
        <v>100400693.85062073</v>
      </c>
      <c r="D25" s="282">
        <f t="shared" si="39"/>
        <v>116207437.1151851</v>
      </c>
      <c r="E25" s="282">
        <f t="shared" si="39"/>
        <v>126827521.77834256</v>
      </c>
      <c r="F25" s="282">
        <f t="shared" si="39"/>
        <v>121645511.53735995</v>
      </c>
      <c r="G25" s="282">
        <f t="shared" si="39"/>
        <v>115376939.70863712</v>
      </c>
      <c r="H25" s="282">
        <f t="shared" si="39"/>
        <v>95031177.945020005</v>
      </c>
      <c r="I25" s="282">
        <f t="shared" si="39"/>
        <v>100603047.91952975</v>
      </c>
      <c r="J25" s="282">
        <f t="shared" si="39"/>
        <v>88599018.698925599</v>
      </c>
      <c r="K25" s="282">
        <f t="shared" si="39"/>
        <v>114313125.28405157</v>
      </c>
      <c r="L25" s="282">
        <f t="shared" si="39"/>
        <v>116994911.36420643</v>
      </c>
      <c r="M25" s="283">
        <f t="shared" si="39"/>
        <v>121676295.24264802</v>
      </c>
      <c r="N25" s="281">
        <f>+N26+N27</f>
        <v>124458307.6395105</v>
      </c>
      <c r="O25" s="282">
        <f>+O26+O27</f>
        <v>129367019.77541074</v>
      </c>
      <c r="P25" s="282">
        <f t="shared" ref="P25:X25" si="40">+P26+P27</f>
        <v>121217411.18447173</v>
      </c>
      <c r="Q25" s="282">
        <f t="shared" si="40"/>
        <v>67371724.467643455</v>
      </c>
      <c r="R25" s="282">
        <f t="shared" si="40"/>
        <v>77823260.605921239</v>
      </c>
      <c r="S25" s="282">
        <f t="shared" si="40"/>
        <v>95444501.391094863</v>
      </c>
      <c r="T25" s="282">
        <f t="shared" si="40"/>
        <v>90338901.382994473</v>
      </c>
      <c r="U25" s="282">
        <f t="shared" si="40"/>
        <v>100671564.79444896</v>
      </c>
      <c r="V25" s="282">
        <f t="shared" si="40"/>
        <v>95615247.777842805</v>
      </c>
      <c r="W25" s="282">
        <f t="shared" si="40"/>
        <v>114522944.49349423</v>
      </c>
      <c r="X25" s="282">
        <f t="shared" si="40"/>
        <v>101615756.1916507</v>
      </c>
      <c r="Y25" s="283">
        <f t="shared" ref="Y25:AH25" si="41">+Y26+Y27</f>
        <v>104141734.60073535</v>
      </c>
      <c r="Z25" s="281">
        <f t="shared" si="41"/>
        <v>96523663.114848688</v>
      </c>
      <c r="AA25" s="282">
        <f t="shared" si="41"/>
        <v>90444183.679033697</v>
      </c>
      <c r="AB25" s="282">
        <f t="shared" si="41"/>
        <v>95872570.353619501</v>
      </c>
      <c r="AC25" s="282">
        <f t="shared" si="41"/>
        <v>81753231.889704898</v>
      </c>
      <c r="AD25" s="282">
        <f t="shared" si="41"/>
        <v>81195545.88682124</v>
      </c>
      <c r="AE25" s="282">
        <f t="shared" si="41"/>
        <v>88117323.860695571</v>
      </c>
      <c r="AF25" s="282">
        <f t="shared" si="41"/>
        <v>92109377.624171257</v>
      </c>
      <c r="AG25" s="282">
        <f t="shared" si="41"/>
        <v>84535601.44490625</v>
      </c>
      <c r="AH25" s="282">
        <f t="shared" si="41"/>
        <v>85733786.760616884</v>
      </c>
      <c r="AI25" s="282">
        <f t="shared" ref="AI25:AW25" si="42">+AI26+AI27</f>
        <v>88690730.048311219</v>
      </c>
      <c r="AJ25" s="282">
        <f t="shared" si="42"/>
        <v>85362937.904388711</v>
      </c>
      <c r="AK25" s="282">
        <f t="shared" si="42"/>
        <v>81791050.988394976</v>
      </c>
      <c r="AL25" s="281">
        <f t="shared" si="42"/>
        <v>95731221.291994631</v>
      </c>
      <c r="AM25" s="282">
        <f t="shared" si="42"/>
        <v>93471066.004418731</v>
      </c>
      <c r="AN25" s="282">
        <f t="shared" si="42"/>
        <v>82520992.198078573</v>
      </c>
      <c r="AO25" s="282">
        <f t="shared" si="42"/>
        <v>90560420.130246252</v>
      </c>
      <c r="AP25" s="533">
        <f t="shared" si="42"/>
        <v>88162644.032083198</v>
      </c>
      <c r="AQ25" s="533">
        <f t="shared" si="42"/>
        <v>73504039.052618891</v>
      </c>
      <c r="AR25" s="533">
        <f t="shared" si="42"/>
        <v>76836807.6364301</v>
      </c>
      <c r="AS25" s="533">
        <f t="shared" si="42"/>
        <v>70373708.615918905</v>
      </c>
      <c r="AT25" s="533">
        <f t="shared" si="42"/>
        <v>91946888.26839371</v>
      </c>
      <c r="AU25" s="533">
        <f t="shared" si="42"/>
        <v>107119783.82168204</v>
      </c>
      <c r="AV25" s="533">
        <f t="shared" si="42"/>
        <v>84156097.367956087</v>
      </c>
      <c r="AW25" s="533">
        <f t="shared" si="42"/>
        <v>101149224.49894926</v>
      </c>
      <c r="AX25" s="281">
        <f t="shared" ref="AX25:BB25" si="43">+AX26+AX27</f>
        <v>103525920.21810269</v>
      </c>
      <c r="AY25" s="533">
        <f t="shared" si="43"/>
        <v>104537655.80731727</v>
      </c>
      <c r="AZ25" s="533">
        <f t="shared" si="43"/>
        <v>116101102.52479941</v>
      </c>
      <c r="BA25" s="533">
        <f t="shared" si="43"/>
        <v>113051067.79361266</v>
      </c>
      <c r="BB25" s="533">
        <f t="shared" si="43"/>
        <v>107484351.60391653</v>
      </c>
      <c r="BC25" s="533">
        <f t="shared" ref="BC25" si="44">+BC26+BC27</f>
        <v>90803970.322370708</v>
      </c>
      <c r="BD25" s="533">
        <f t="shared" ref="BD25:BJ25" si="45">+BD26+BD27</f>
        <v>103909987.93078855</v>
      </c>
      <c r="BE25" s="533">
        <f t="shared" si="45"/>
        <v>105669621.06023081</v>
      </c>
      <c r="BF25" s="533">
        <f t="shared" si="45"/>
        <v>104223267.24758899</v>
      </c>
      <c r="BG25" s="533">
        <f t="shared" si="45"/>
        <v>109500263.22661753</v>
      </c>
      <c r="BH25" s="533">
        <f t="shared" si="45"/>
        <v>105261116.41253695</v>
      </c>
      <c r="BI25" s="585">
        <f t="shared" si="45"/>
        <v>119357143.63729851</v>
      </c>
      <c r="BJ25" s="282">
        <f t="shared" si="45"/>
        <v>119907675.38362968</v>
      </c>
      <c r="BK25" s="284">
        <f>+IFERROR(BJ25/AX25-1,"-")</f>
        <v>0.15823819900383218</v>
      </c>
      <c r="BL25" s="280">
        <f t="shared" ref="BL25:BL27" si="46">+IFERROR(SUM(BJ25)/SUM(AX25)-1,"-")</f>
        <v>0.15823819900383218</v>
      </c>
    </row>
    <row r="26" spans="1:64" x14ac:dyDescent="0.2">
      <c r="A26" s="285" t="s">
        <v>96</v>
      </c>
      <c r="B26" s="281">
        <v>82440897.335030019</v>
      </c>
      <c r="C26" s="282">
        <v>75698037.081863135</v>
      </c>
      <c r="D26" s="282">
        <v>86462688.300548971</v>
      </c>
      <c r="E26" s="282">
        <v>90839000.666886568</v>
      </c>
      <c r="F26" s="282">
        <v>93055313.946203336</v>
      </c>
      <c r="G26" s="282">
        <v>81740546.515738025</v>
      </c>
      <c r="H26" s="282">
        <v>74071206.640742928</v>
      </c>
      <c r="I26" s="282">
        <v>76554194.067910254</v>
      </c>
      <c r="J26" s="282">
        <v>64389846.238717094</v>
      </c>
      <c r="K26" s="282">
        <v>82965417.291905075</v>
      </c>
      <c r="L26" s="282">
        <v>85384079.552920789</v>
      </c>
      <c r="M26" s="283">
        <v>93353773.829603076</v>
      </c>
      <c r="N26" s="281">
        <v>99777455.866038278</v>
      </c>
      <c r="O26" s="282">
        <v>100660257.56280464</v>
      </c>
      <c r="P26" s="282">
        <v>89992898.89655751</v>
      </c>
      <c r="Q26" s="282">
        <v>34722662.673348427</v>
      </c>
      <c r="R26" s="282">
        <v>47945516.588797443</v>
      </c>
      <c r="S26" s="282">
        <v>51253493.260275751</v>
      </c>
      <c r="T26" s="282">
        <v>60447537.873206161</v>
      </c>
      <c r="U26" s="282">
        <v>68171210.314140126</v>
      </c>
      <c r="V26" s="282">
        <v>71714353.928604975</v>
      </c>
      <c r="W26" s="282">
        <v>90533235.909931615</v>
      </c>
      <c r="X26" s="282">
        <v>85672719.261736885</v>
      </c>
      <c r="Y26" s="283">
        <v>88210118.819354817</v>
      </c>
      <c r="Z26" s="281">
        <v>86729421.145406604</v>
      </c>
      <c r="AA26" s="282">
        <v>78813521.340321198</v>
      </c>
      <c r="AB26" s="282">
        <v>83017627.768726796</v>
      </c>
      <c r="AC26" s="282">
        <v>67061868.935541801</v>
      </c>
      <c r="AD26" s="282">
        <v>65279902.686477862</v>
      </c>
      <c r="AE26" s="282">
        <v>51976506.856489167</v>
      </c>
      <c r="AF26" s="282">
        <v>61549528.574858047</v>
      </c>
      <c r="AG26" s="282">
        <v>59727331.943902865</v>
      </c>
      <c r="AH26" s="282">
        <v>56880864.372448541</v>
      </c>
      <c r="AI26" s="282">
        <v>70938666.478697449</v>
      </c>
      <c r="AJ26" s="282">
        <v>67610874.334774941</v>
      </c>
      <c r="AK26" s="282">
        <v>64038987.418781206</v>
      </c>
      <c r="AL26" s="281">
        <v>67766733.768799737</v>
      </c>
      <c r="AM26" s="282">
        <v>66077282.30822777</v>
      </c>
      <c r="AN26" s="282">
        <v>67523559.18237038</v>
      </c>
      <c r="AO26" s="282">
        <v>75256917.052993</v>
      </c>
      <c r="AP26" s="533">
        <v>58486045.027876318</v>
      </c>
      <c r="AQ26" s="533">
        <v>56976255.72918538</v>
      </c>
      <c r="AR26" s="533">
        <v>60002954.251451522</v>
      </c>
      <c r="AS26" s="533">
        <v>52927715.107850201</v>
      </c>
      <c r="AT26" s="533">
        <v>54478578.506234646</v>
      </c>
      <c r="AU26" s="533">
        <v>89061650.190523207</v>
      </c>
      <c r="AV26" s="533">
        <v>66404033.798342317</v>
      </c>
      <c r="AW26" s="534">
        <v>65765587.224702604</v>
      </c>
      <c r="AX26" s="281">
        <v>69913046.777160466</v>
      </c>
      <c r="AY26" s="533">
        <v>71216220.88893728</v>
      </c>
      <c r="AZ26" s="533">
        <v>85640560.614174142</v>
      </c>
      <c r="BA26" s="533">
        <v>78647423.919926956</v>
      </c>
      <c r="BB26" s="533">
        <v>71907826.658018351</v>
      </c>
      <c r="BC26" s="533">
        <v>56593130.855618455</v>
      </c>
      <c r="BD26" s="533">
        <v>67748008.191422015</v>
      </c>
      <c r="BE26" s="533">
        <v>70399032.361096516</v>
      </c>
      <c r="BF26" s="533">
        <v>69941097.454610959</v>
      </c>
      <c r="BG26" s="533">
        <v>73592873.192436978</v>
      </c>
      <c r="BH26" s="533">
        <v>68659685.915658057</v>
      </c>
      <c r="BI26" s="585">
        <v>79377530.848711476</v>
      </c>
      <c r="BJ26" s="282">
        <v>90086303.014058456</v>
      </c>
      <c r="BK26" s="284">
        <f>+IFERROR(BJ26/AX26-1,"-")</f>
        <v>0.2885478056935189</v>
      </c>
      <c r="BL26" s="280">
        <f t="shared" si="46"/>
        <v>0.2885478056935189</v>
      </c>
    </row>
    <row r="27" spans="1:64" x14ac:dyDescent="0.2">
      <c r="A27" s="276" t="s">
        <v>97</v>
      </c>
      <c r="B27" s="281">
        <v>30805439.871889882</v>
      </c>
      <c r="C27" s="282">
        <v>24702656.768757597</v>
      </c>
      <c r="D27" s="282">
        <v>29744748.814636126</v>
      </c>
      <c r="E27" s="282">
        <v>35988521.111455992</v>
      </c>
      <c r="F27" s="282">
        <v>28590197.591156621</v>
      </c>
      <c r="G27" s="282">
        <v>33636393.192899093</v>
      </c>
      <c r="H27" s="282">
        <v>20959971.304277074</v>
      </c>
      <c r="I27" s="282">
        <v>24048853.851619493</v>
      </c>
      <c r="J27" s="282">
        <v>24209172.460208502</v>
      </c>
      <c r="K27" s="282">
        <v>31347707.992146499</v>
      </c>
      <c r="L27" s="282">
        <v>31610831.811285645</v>
      </c>
      <c r="M27" s="283">
        <v>28322521.413044948</v>
      </c>
      <c r="N27" s="281">
        <v>24680851.77347222</v>
      </c>
      <c r="O27" s="282">
        <v>28706762.212606102</v>
      </c>
      <c r="P27" s="282">
        <v>31224512.287914209</v>
      </c>
      <c r="Q27" s="282">
        <v>32649061.794295028</v>
      </c>
      <c r="R27" s="282">
        <v>29877744.0171238</v>
      </c>
      <c r="S27" s="282">
        <v>44191008.130819105</v>
      </c>
      <c r="T27" s="282">
        <v>29891363.509788308</v>
      </c>
      <c r="U27" s="282">
        <v>32500354.480308827</v>
      </c>
      <c r="V27" s="282">
        <v>23900893.849237829</v>
      </c>
      <c r="W27" s="282">
        <v>23989708.583562616</v>
      </c>
      <c r="X27" s="282">
        <v>15943036.929913824</v>
      </c>
      <c r="Y27" s="283">
        <v>15931615.781380534</v>
      </c>
      <c r="Z27" s="281">
        <v>9794241.9694420807</v>
      </c>
      <c r="AA27" s="282">
        <v>11630662.3387125</v>
      </c>
      <c r="AB27" s="282">
        <v>12854942.584892699</v>
      </c>
      <c r="AC27" s="282">
        <v>14691362.954163101</v>
      </c>
      <c r="AD27" s="282">
        <v>15915643.200343382</v>
      </c>
      <c r="AE27" s="282">
        <v>36140817.004206404</v>
      </c>
      <c r="AF27" s="282">
        <v>30559849.04931321</v>
      </c>
      <c r="AG27" s="282">
        <v>24808269.501003381</v>
      </c>
      <c r="AH27" s="282">
        <v>28852922.388168342</v>
      </c>
      <c r="AI27" s="282">
        <v>17752063.569613773</v>
      </c>
      <c r="AJ27" s="282">
        <v>17752063.569613773</v>
      </c>
      <c r="AK27" s="282">
        <v>17752063.569613773</v>
      </c>
      <c r="AL27" s="281">
        <v>27964487.523194902</v>
      </c>
      <c r="AM27" s="282">
        <v>27393783.696190961</v>
      </c>
      <c r="AN27" s="282">
        <v>14997433.015708186</v>
      </c>
      <c r="AO27" s="282">
        <v>15303503.077253252</v>
      </c>
      <c r="AP27" s="533">
        <v>29676599.004206881</v>
      </c>
      <c r="AQ27" s="533">
        <v>16527783.323433511</v>
      </c>
      <c r="AR27" s="533">
        <v>16833853.384978577</v>
      </c>
      <c r="AS27" s="533">
        <v>17445993.508068707</v>
      </c>
      <c r="AT27" s="533">
        <v>37468309.762159064</v>
      </c>
      <c r="AU27" s="533">
        <v>18058133.631158836</v>
      </c>
      <c r="AV27" s="533">
        <v>17752063.569613773</v>
      </c>
      <c r="AW27" s="534">
        <v>35383637.274246663</v>
      </c>
      <c r="AX27" s="281">
        <v>33612873.44094222</v>
      </c>
      <c r="AY27" s="533">
        <v>33321434.918379996</v>
      </c>
      <c r="AZ27" s="533">
        <v>30460541.910625264</v>
      </c>
      <c r="BA27" s="533">
        <v>34403643.873685703</v>
      </c>
      <c r="BB27" s="533">
        <v>35576524.945898175</v>
      </c>
      <c r="BC27" s="533">
        <v>34210839.466752246</v>
      </c>
      <c r="BD27" s="533">
        <v>36161979.739366524</v>
      </c>
      <c r="BE27" s="533">
        <v>35270588.69913429</v>
      </c>
      <c r="BF27" s="533">
        <v>34282169.792978041</v>
      </c>
      <c r="BG27" s="533">
        <v>35907390.034180552</v>
      </c>
      <c r="BH27" s="533">
        <v>36601430.4968789</v>
      </c>
      <c r="BI27" s="585">
        <v>39979612.788587034</v>
      </c>
      <c r="BJ27" s="282">
        <v>29821372.369571231</v>
      </c>
      <c r="BK27" s="284">
        <f>+IFERROR(BJ27/AX27-1,"-")</f>
        <v>-0.11279907616445384</v>
      </c>
      <c r="BL27" s="280">
        <f t="shared" si="46"/>
        <v>-0.11279907616445384</v>
      </c>
    </row>
    <row r="28" spans="1:64" x14ac:dyDescent="0.2">
      <c r="A28" s="276"/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1"/>
      <c r="AM28" s="282"/>
      <c r="AN28" s="282"/>
      <c r="AO28" s="282"/>
      <c r="AP28" s="533"/>
      <c r="AQ28" s="533"/>
      <c r="AR28" s="533"/>
      <c r="AS28" s="533"/>
      <c r="AT28" s="533"/>
      <c r="AU28" s="533"/>
      <c r="AV28" s="533"/>
      <c r="AW28" s="534"/>
      <c r="AX28" s="281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85"/>
      <c r="BJ28" s="282"/>
      <c r="BK28" s="284"/>
      <c r="BL28" s="280"/>
    </row>
    <row r="29" spans="1:64" x14ac:dyDescent="0.2">
      <c r="A29" s="53" t="s">
        <v>99</v>
      </c>
      <c r="B29" s="54">
        <f t="shared" ref="B29:M29" si="47">+B31+B33</f>
        <v>128999302.51172198</v>
      </c>
      <c r="C29" s="55">
        <f t="shared" si="47"/>
        <v>14196149.759753646</v>
      </c>
      <c r="D29" s="55">
        <f t="shared" si="47"/>
        <v>184393.53774047323</v>
      </c>
      <c r="E29" s="55">
        <f t="shared" si="47"/>
        <v>47555684.582591377</v>
      </c>
      <c r="F29" s="55">
        <f t="shared" si="47"/>
        <v>447533937.50476575</v>
      </c>
      <c r="G29" s="55">
        <f t="shared" si="47"/>
        <v>289672420.34377253</v>
      </c>
      <c r="H29" s="55">
        <f t="shared" si="47"/>
        <v>85326445.415131003</v>
      </c>
      <c r="I29" s="55">
        <f t="shared" si="47"/>
        <v>1496027.7337649625</v>
      </c>
      <c r="J29" s="55">
        <f t="shared" si="47"/>
        <v>29846.161063023435</v>
      </c>
      <c r="K29" s="55">
        <f t="shared" si="47"/>
        <v>899296.87300865841</v>
      </c>
      <c r="L29" s="55">
        <f t="shared" si="47"/>
        <v>299669823.92162979</v>
      </c>
      <c r="M29" s="71">
        <f t="shared" si="47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48">+R31+R33</f>
        <v>235926597.21395251</v>
      </c>
      <c r="S29" s="55">
        <f t="shared" si="48"/>
        <v>567634395.96816456</v>
      </c>
      <c r="T29" s="55">
        <f t="shared" si="48"/>
        <v>208591861.54025424</v>
      </c>
      <c r="U29" s="55">
        <f t="shared" si="48"/>
        <v>117378.2943372592</v>
      </c>
      <c r="V29" s="55">
        <f t="shared" si="48"/>
        <v>215432.46188530678</v>
      </c>
      <c r="W29" s="55">
        <f t="shared" si="48"/>
        <v>433374.35398403386</v>
      </c>
      <c r="X29" s="55">
        <f t="shared" si="48"/>
        <v>304516482.507029</v>
      </c>
      <c r="Y29" s="71">
        <f>+Y31+Y33</f>
        <v>523100865.72724539</v>
      </c>
      <c r="Z29" s="54">
        <f>+Z31+Z33</f>
        <v>220494315.52460811</v>
      </c>
      <c r="AA29" s="55">
        <f>+AA31+AA33</f>
        <v>15153861.954113478</v>
      </c>
      <c r="AB29" s="55">
        <f>+AB31+AB33</f>
        <v>29039027.477067772</v>
      </c>
      <c r="AC29" s="55">
        <f>+AC31+AC33</f>
        <v>130041262.63562642</v>
      </c>
      <c r="AD29" s="55">
        <f t="shared" ref="AD29:AJ29" si="49">+AD31+AD33</f>
        <v>564793736.74781168</v>
      </c>
      <c r="AE29" s="55">
        <f t="shared" si="49"/>
        <v>306664548.7984373</v>
      </c>
      <c r="AF29" s="55">
        <f t="shared" si="49"/>
        <v>84227341.212630749</v>
      </c>
      <c r="AG29" s="55">
        <f t="shared" si="49"/>
        <v>1147111.3704082321</v>
      </c>
      <c r="AH29" s="55">
        <f t="shared" si="49"/>
        <v>54947.714036629462</v>
      </c>
      <c r="AI29" s="55">
        <f t="shared" si="49"/>
        <v>537547.37694836897</v>
      </c>
      <c r="AJ29" s="55">
        <f t="shared" si="49"/>
        <v>391451160.68960816</v>
      </c>
      <c r="AK29" s="71">
        <f>+AK31+AK33</f>
        <v>461525405.28100103</v>
      </c>
      <c r="AL29" s="54">
        <f t="shared" ref="AL29:AW29" si="50">+AL31</f>
        <v>47397867.077343129</v>
      </c>
      <c r="AM29" s="55">
        <f t="shared" si="50"/>
        <v>17708609.913803153</v>
      </c>
      <c r="AN29" s="55">
        <f t="shared" si="50"/>
        <v>15791854.782793039</v>
      </c>
      <c r="AO29" s="55">
        <f t="shared" si="50"/>
        <v>11138044.26350105</v>
      </c>
      <c r="AP29" s="55">
        <f t="shared" si="50"/>
        <v>456133847.44364136</v>
      </c>
      <c r="AQ29" s="55">
        <f t="shared" si="50"/>
        <v>396361271.32100117</v>
      </c>
      <c r="AR29" s="55">
        <f t="shared" si="50"/>
        <v>186829325.01675591</v>
      </c>
      <c r="AS29" s="55">
        <f t="shared" si="50"/>
        <v>15054175.707919786</v>
      </c>
      <c r="AT29" s="55">
        <f t="shared" si="50"/>
        <v>406681.88154139451</v>
      </c>
      <c r="AU29" s="55">
        <f t="shared" si="50"/>
        <v>468566.30302698474</v>
      </c>
      <c r="AV29" s="55">
        <f t="shared" si="50"/>
        <v>132450938.35965863</v>
      </c>
      <c r="AW29" s="55">
        <f t="shared" si="50"/>
        <v>443338687.81255633</v>
      </c>
      <c r="AX29" s="54">
        <f t="shared" ref="AX29:AY29" si="51">+AX31+AX33</f>
        <v>233234513.79301801</v>
      </c>
      <c r="AY29" s="55">
        <f t="shared" si="51"/>
        <v>18708782.170667611</v>
      </c>
      <c r="AZ29" s="55">
        <f t="shared" ref="AZ29:BE29" si="52">+AZ31</f>
        <v>12066.249806689908</v>
      </c>
      <c r="BA29" s="55">
        <f t="shared" si="52"/>
        <v>2748682.3225247334</v>
      </c>
      <c r="BB29" s="55">
        <f t="shared" si="52"/>
        <v>3250141.8452439038</v>
      </c>
      <c r="BC29" s="55">
        <f t="shared" si="52"/>
        <v>17715327.603250142</v>
      </c>
      <c r="BD29" s="55">
        <f t="shared" si="52"/>
        <v>18345.050209810521</v>
      </c>
      <c r="BE29" s="55">
        <f t="shared" si="52"/>
        <v>77961588.268496037</v>
      </c>
      <c r="BF29" s="55">
        <f t="shared" ref="BF29:BG29" si="53">+BF31</f>
        <v>186116.25187865706</v>
      </c>
      <c r="BG29" s="55">
        <f t="shared" si="53"/>
        <v>99790496.203510657</v>
      </c>
      <c r="BH29" s="55">
        <f t="shared" ref="BH29:BI29" si="54">+BH31</f>
        <v>326892940.99172854</v>
      </c>
      <c r="BI29" s="584">
        <f t="shared" si="54"/>
        <v>69660917.74205853</v>
      </c>
      <c r="BJ29" s="55">
        <f t="shared" ref="BJ29" si="55">+BJ31</f>
        <v>52451645.840669185</v>
      </c>
      <c r="BK29" s="89">
        <f>+IFERROR(BJ29/AX29-1,"-")</f>
        <v>-0.77511198926923419</v>
      </c>
      <c r="BL29" s="90">
        <f>+IFERROR(SUM(BJ29)/SUM(AX29)-1,"-")</f>
        <v>-0.77511198926923419</v>
      </c>
    </row>
    <row r="30" spans="1:64" x14ac:dyDescent="0.2">
      <c r="A30" s="276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1"/>
      <c r="AM30" s="282"/>
      <c r="AN30" s="282"/>
      <c r="AO30" s="282"/>
      <c r="AP30" s="533"/>
      <c r="AQ30" s="533"/>
      <c r="AR30" s="533"/>
      <c r="AS30" s="533"/>
      <c r="AT30" s="533"/>
      <c r="AU30" s="533"/>
      <c r="AV30" s="533"/>
      <c r="AW30" s="534"/>
      <c r="AX30" s="281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85"/>
      <c r="BJ30" s="282"/>
      <c r="BK30" s="284"/>
      <c r="BL30" s="280"/>
    </row>
    <row r="31" spans="1:64" x14ac:dyDescent="0.2">
      <c r="A31" s="276" t="s">
        <v>100</v>
      </c>
      <c r="B31" s="281">
        <v>128999302.51172198</v>
      </c>
      <c r="C31" s="282">
        <v>14196149.759753646</v>
      </c>
      <c r="D31" s="282">
        <v>184393.53774047323</v>
      </c>
      <c r="E31" s="282">
        <v>47555684.582591377</v>
      </c>
      <c r="F31" s="282">
        <v>447533937.50476575</v>
      </c>
      <c r="G31" s="282">
        <v>289672420.34377253</v>
      </c>
      <c r="H31" s="282">
        <v>85326445.415131003</v>
      </c>
      <c r="I31" s="282">
        <v>1496027.7337649625</v>
      </c>
      <c r="J31" s="282">
        <v>29846.161063023435</v>
      </c>
      <c r="K31" s="282">
        <v>899296.87300865841</v>
      </c>
      <c r="L31" s="282">
        <v>299404735.20201504</v>
      </c>
      <c r="M31" s="283">
        <v>126952245.53143853</v>
      </c>
      <c r="N31" s="281">
        <v>2226647.4766993518</v>
      </c>
      <c r="O31" s="282">
        <v>10846.402707109401</v>
      </c>
      <c r="P31" s="282">
        <v>1007.01363710127</v>
      </c>
      <c r="Q31" s="282">
        <v>114520.18405254273</v>
      </c>
      <c r="R31" s="282">
        <v>235926190.44267514</v>
      </c>
      <c r="S31" s="282">
        <v>567634395.96816456</v>
      </c>
      <c r="T31" s="282">
        <v>208591861.54025424</v>
      </c>
      <c r="U31" s="282">
        <v>117378.2943372592</v>
      </c>
      <c r="V31" s="282">
        <v>215432.46188530678</v>
      </c>
      <c r="W31" s="282">
        <v>433374.35398403386</v>
      </c>
      <c r="X31" s="282">
        <v>304516482.507029</v>
      </c>
      <c r="Y31" s="283">
        <v>523100865.72724539</v>
      </c>
      <c r="Z31" s="281">
        <v>220494315.52460811</v>
      </c>
      <c r="AA31" s="282">
        <v>15153861.954113478</v>
      </c>
      <c r="AB31" s="282">
        <v>29039027.477067772</v>
      </c>
      <c r="AC31" s="282">
        <v>130041262.63562642</v>
      </c>
      <c r="AD31" s="282">
        <v>564793736.74781168</v>
      </c>
      <c r="AE31" s="282">
        <v>306664548.7984373</v>
      </c>
      <c r="AF31" s="282">
        <v>84227341.212630749</v>
      </c>
      <c r="AG31" s="282">
        <v>1147111.3704082321</v>
      </c>
      <c r="AH31" s="282">
        <v>54947.714036629462</v>
      </c>
      <c r="AI31" s="282">
        <v>537547.37694836897</v>
      </c>
      <c r="AJ31" s="282">
        <v>391451160.68960816</v>
      </c>
      <c r="AK31" s="282">
        <v>461525405.28100103</v>
      </c>
      <c r="AL31" s="535">
        <v>47397867.077343129</v>
      </c>
      <c r="AM31" s="286">
        <v>17708609.913803153</v>
      </c>
      <c r="AN31" s="286">
        <v>15791854.782793039</v>
      </c>
      <c r="AO31" s="286">
        <v>11138044.26350105</v>
      </c>
      <c r="AP31" s="536">
        <v>456133847.44364136</v>
      </c>
      <c r="AQ31" s="536">
        <v>396361271.32100117</v>
      </c>
      <c r="AR31" s="536">
        <v>186829325.01675591</v>
      </c>
      <c r="AS31" s="536">
        <v>15054175.707919786</v>
      </c>
      <c r="AT31" s="536">
        <v>406681.88154139451</v>
      </c>
      <c r="AU31" s="536">
        <v>468566.30302698474</v>
      </c>
      <c r="AV31" s="536">
        <v>132450938.35965863</v>
      </c>
      <c r="AW31" s="534">
        <v>443338687.81255633</v>
      </c>
      <c r="AX31" s="281">
        <v>233234513.79301801</v>
      </c>
      <c r="AY31" s="533">
        <v>18708782.170667611</v>
      </c>
      <c r="AZ31" s="533">
        <v>12066.249806689908</v>
      </c>
      <c r="BA31" s="533">
        <v>2748682.3225247334</v>
      </c>
      <c r="BB31" s="533">
        <v>3250141.8452439038</v>
      </c>
      <c r="BC31" s="533">
        <v>17715327.603250142</v>
      </c>
      <c r="BD31" s="533">
        <v>18345.050209810521</v>
      </c>
      <c r="BE31" s="533">
        <v>77961588.268496037</v>
      </c>
      <c r="BF31" s="533">
        <v>186116.25187865706</v>
      </c>
      <c r="BG31" s="533">
        <v>99790496.203510657</v>
      </c>
      <c r="BH31" s="533">
        <v>326892940.99172854</v>
      </c>
      <c r="BI31" s="585">
        <v>69660917.74205853</v>
      </c>
      <c r="BJ31" s="282">
        <v>52451645.840669185</v>
      </c>
      <c r="BK31" s="284">
        <f>+IFERROR(BJ31/AX31-1,"-")</f>
        <v>-0.77511198926923419</v>
      </c>
      <c r="BL31" s="280">
        <f>+IFERROR(SUM(BJ31)/SUM(AX31)-1,"-")</f>
        <v>-0.77511198926923419</v>
      </c>
    </row>
    <row r="32" spans="1:64" x14ac:dyDescent="0.2">
      <c r="A32" s="276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1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535"/>
      <c r="AM32" s="286"/>
      <c r="AN32" s="286"/>
      <c r="AO32" s="286"/>
      <c r="AP32" s="536"/>
      <c r="AQ32" s="536"/>
      <c r="AR32" s="536"/>
      <c r="AS32" s="536"/>
      <c r="AT32" s="536"/>
      <c r="AU32" s="536"/>
      <c r="AV32" s="536"/>
      <c r="AW32" s="534"/>
      <c r="AX32" s="281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85"/>
      <c r="BJ32" s="282"/>
      <c r="BK32" s="284"/>
      <c r="BL32" s="280"/>
    </row>
    <row r="33" spans="1:67" x14ac:dyDescent="0.2">
      <c r="A33" s="276" t="s">
        <v>101</v>
      </c>
      <c r="B33" s="281">
        <v>0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265088.71961474163</v>
      </c>
      <c r="M33" s="283">
        <v>5454.9818586626134</v>
      </c>
      <c r="N33" s="281">
        <v>0</v>
      </c>
      <c r="O33" s="282">
        <v>0</v>
      </c>
      <c r="P33" s="282">
        <v>0</v>
      </c>
      <c r="Q33" s="282">
        <v>0</v>
      </c>
      <c r="R33" s="282">
        <v>406.77127735562306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3">
        <v>0</v>
      </c>
      <c r="Z33" s="281">
        <v>0</v>
      </c>
      <c r="AA33" s="282">
        <v>0</v>
      </c>
      <c r="AB33" s="282">
        <v>0</v>
      </c>
      <c r="AC33" s="282">
        <v>0</v>
      </c>
      <c r="AD33" s="282">
        <v>0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535">
        <v>0</v>
      </c>
      <c r="AM33" s="286">
        <v>0</v>
      </c>
      <c r="AN33" s="286">
        <v>0</v>
      </c>
      <c r="AO33" s="286">
        <v>0</v>
      </c>
      <c r="AP33" s="536">
        <v>0</v>
      </c>
      <c r="AQ33" s="536">
        <v>0</v>
      </c>
      <c r="AR33" s="536">
        <v>0</v>
      </c>
      <c r="AS33" s="536">
        <v>0</v>
      </c>
      <c r="AT33" s="536">
        <v>0</v>
      </c>
      <c r="AU33" s="536">
        <v>0</v>
      </c>
      <c r="AV33" s="536">
        <v>0</v>
      </c>
      <c r="AW33" s="534">
        <v>0</v>
      </c>
      <c r="AX33" s="281">
        <v>0</v>
      </c>
      <c r="AY33" s="533">
        <v>0</v>
      </c>
      <c r="AZ33" s="533">
        <v>0</v>
      </c>
      <c r="BA33" s="533">
        <v>0</v>
      </c>
      <c r="BB33" s="533">
        <v>0</v>
      </c>
      <c r="BC33" s="533">
        <v>0</v>
      </c>
      <c r="BD33" s="533">
        <v>0</v>
      </c>
      <c r="BE33" s="533">
        <v>0</v>
      </c>
      <c r="BF33" s="533">
        <v>0</v>
      </c>
      <c r="BG33" s="533">
        <v>0</v>
      </c>
      <c r="BH33" s="533">
        <v>0</v>
      </c>
      <c r="BI33" s="585">
        <v>0</v>
      </c>
      <c r="BJ33" s="282">
        <v>0</v>
      </c>
      <c r="BK33" s="287" t="str">
        <f>+IFERROR(BJ33/AX33-1,"-")</f>
        <v>-</v>
      </c>
      <c r="BL33" s="135" t="str">
        <f>+IFERROR(SUM(BJ33)/SUM(AX33)-1,"-")</f>
        <v>-</v>
      </c>
    </row>
    <row r="34" spans="1:67" x14ac:dyDescent="0.2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  <c r="Z34" s="289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89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586"/>
      <c r="BJ34" s="290"/>
      <c r="BK34" s="290"/>
      <c r="BL34" s="291"/>
    </row>
    <row r="35" spans="1:67" s="17" customFormat="1" x14ac:dyDescent="0.2">
      <c r="A35" s="292" t="s">
        <v>194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93"/>
      <c r="BL35" s="278"/>
      <c r="BM35" s="4"/>
      <c r="BN35" s="4"/>
      <c r="BO35" s="4"/>
    </row>
    <row r="36" spans="1:67" x14ac:dyDescent="0.2">
      <c r="A36" s="116" t="s">
        <v>196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294"/>
      <c r="BL36" s="294"/>
    </row>
    <row r="37" spans="1:67" x14ac:dyDescent="0.2">
      <c r="A37" s="295"/>
      <c r="B37" s="275"/>
      <c r="C37" s="275"/>
      <c r="D37" s="275"/>
      <c r="E37" s="27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75"/>
      <c r="Y37" s="275"/>
      <c r="Z37" s="275"/>
      <c r="AA37" s="275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294"/>
      <c r="BL37" s="294"/>
    </row>
    <row r="38" spans="1:67" x14ac:dyDescent="0.2">
      <c r="A38" s="29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</row>
    <row r="39" spans="1:67" x14ac:dyDescent="0.2"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75"/>
      <c r="Y39" s="275"/>
      <c r="Z39" s="275"/>
      <c r="AA39" s="275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297"/>
    </row>
    <row r="40" spans="1:67" x14ac:dyDescent="0.2">
      <c r="X40" s="104"/>
      <c r="Y40" s="104"/>
      <c r="Z40" s="104"/>
      <c r="AA40" s="104"/>
      <c r="AL40" s="104"/>
      <c r="AM40" s="104"/>
      <c r="AN40" s="104"/>
    </row>
    <row r="41" spans="1:67" x14ac:dyDescent="0.2">
      <c r="B41" s="2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75"/>
      <c r="Y41" s="275"/>
      <c r="Z41" s="275"/>
      <c r="AA41" s="275"/>
      <c r="AB41" s="104"/>
      <c r="AC41" s="104"/>
      <c r="AD41" s="104"/>
      <c r="AE41" s="104"/>
      <c r="AF41" s="104"/>
      <c r="AG41" s="104"/>
      <c r="AH41" s="104"/>
      <c r="AI41" s="104"/>
      <c r="AJ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297"/>
    </row>
    <row r="42" spans="1:67" x14ac:dyDescent="0.2">
      <c r="B42" s="299"/>
      <c r="X42" s="104"/>
      <c r="Y42" s="104"/>
      <c r="Z42" s="104"/>
      <c r="AA42" s="104"/>
    </row>
    <row r="43" spans="1:67" x14ac:dyDescent="0.2">
      <c r="X43" s="275"/>
      <c r="Y43" s="275"/>
      <c r="Z43" s="275"/>
      <c r="AA43" s="275"/>
    </row>
    <row r="44" spans="1:67" x14ac:dyDescent="0.2">
      <c r="X44" s="104"/>
      <c r="Y44" s="104"/>
      <c r="Z44" s="104"/>
      <c r="AA44" s="104"/>
    </row>
    <row r="45" spans="1:67" x14ac:dyDescent="0.2">
      <c r="B45" s="298"/>
      <c r="X45" s="275"/>
      <c r="Y45" s="275"/>
      <c r="Z45" s="275"/>
      <c r="AA45" s="275"/>
    </row>
    <row r="46" spans="1:67" x14ac:dyDescent="0.2">
      <c r="B46" s="299"/>
      <c r="X46" s="104"/>
      <c r="Y46" s="104"/>
      <c r="Z46" s="104"/>
      <c r="AA46" s="104"/>
    </row>
    <row r="47" spans="1:67" x14ac:dyDescent="0.2">
      <c r="X47" s="275"/>
      <c r="Y47" s="275"/>
      <c r="Z47" s="275"/>
      <c r="AA47" s="275"/>
    </row>
    <row r="48" spans="1:67" x14ac:dyDescent="0.2">
      <c r="X48" s="104"/>
      <c r="Y48" s="104"/>
      <c r="Z48" s="104"/>
      <c r="AA48" s="104"/>
    </row>
    <row r="52" spans="10:63" x14ac:dyDescent="0.2"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BK52" s="297"/>
    </row>
    <row r="53" spans="10:63" x14ac:dyDescent="0.2"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</row>
    <row r="54" spans="10:63" x14ac:dyDescent="0.2"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</row>
  </sheetData>
  <mergeCells count="7">
    <mergeCell ref="BJ7:BK7"/>
    <mergeCell ref="AX7:BI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O37"/>
  <sheetViews>
    <sheetView showGridLines="0" zoomScaleNormal="100" workbookViewId="0">
      <pane xSplit="1" ySplit="8" topLeftCell="AT9" activePane="bottomRight" state="frozen"/>
      <selection activeCell="AQ40" sqref="AQ40"/>
      <selection pane="topRight" activeCell="AQ40" sqref="AQ40"/>
      <selection pane="bottomLeft" activeCell="AQ40" sqref="AQ40"/>
      <selection pane="bottomRight" activeCell="BK9" sqref="BK9"/>
    </sheetView>
  </sheetViews>
  <sheetFormatPr baseColWidth="10" defaultColWidth="9.140625" defaultRowHeight="15" x14ac:dyDescent="0.25"/>
  <cols>
    <col min="1" max="1" width="25.140625" style="92" customWidth="1"/>
    <col min="2" max="62" width="11.140625" style="92" customWidth="1"/>
    <col min="63" max="63" width="12.5703125" style="92" bestFit="1" customWidth="1"/>
  </cols>
  <sheetData>
    <row r="1" spans="1:67" x14ac:dyDescent="0.25">
      <c r="A1" s="6" t="s">
        <v>189</v>
      </c>
    </row>
    <row r="2" spans="1:67" x14ac:dyDescent="0.25">
      <c r="A2" s="6"/>
    </row>
    <row r="3" spans="1:67" x14ac:dyDescent="0.25">
      <c r="A3" s="6"/>
    </row>
    <row r="4" spans="1:67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7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7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7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7" ht="15" customHeight="1" x14ac:dyDescent="0.25">
      <c r="A7" s="657" t="s">
        <v>0</v>
      </c>
      <c r="B7" s="655">
        <v>2019</v>
      </c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5">
        <v>2020</v>
      </c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4"/>
      <c r="Z7" s="655">
        <v>2021</v>
      </c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5">
        <v>2022</v>
      </c>
      <c r="AM7" s="653"/>
      <c r="AN7" s="653"/>
      <c r="AO7" s="653"/>
      <c r="AP7" s="653"/>
      <c r="AQ7" s="653"/>
      <c r="AR7" s="653"/>
      <c r="AS7" s="653"/>
      <c r="AT7" s="653"/>
      <c r="AU7" s="653"/>
      <c r="AV7" s="653"/>
      <c r="AW7" s="653"/>
      <c r="AX7" s="655">
        <v>2023</v>
      </c>
      <c r="AY7" s="653"/>
      <c r="AZ7" s="653"/>
      <c r="BA7" s="653"/>
      <c r="BB7" s="653"/>
      <c r="BC7" s="653"/>
      <c r="BD7" s="653"/>
      <c r="BE7" s="653"/>
      <c r="BF7" s="653"/>
      <c r="BG7" s="653"/>
      <c r="BH7" s="653"/>
      <c r="BI7" s="656"/>
      <c r="BJ7" s="653">
        <v>2024</v>
      </c>
      <c r="BK7" s="654"/>
    </row>
    <row r="8" spans="1:67" ht="25.5" x14ac:dyDescent="0.25">
      <c r="A8" s="658"/>
      <c r="B8" s="79" t="s">
        <v>1</v>
      </c>
      <c r="C8" s="80" t="s">
        <v>2</v>
      </c>
      <c r="D8" s="79" t="s">
        <v>3</v>
      </c>
      <c r="E8" s="80" t="s">
        <v>4</v>
      </c>
      <c r="F8" s="81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2" t="s">
        <v>12</v>
      </c>
      <c r="N8" s="79" t="s">
        <v>1</v>
      </c>
      <c r="O8" s="80" t="s">
        <v>2</v>
      </c>
      <c r="P8" s="79" t="s">
        <v>3</v>
      </c>
      <c r="Q8" s="80" t="s">
        <v>4</v>
      </c>
      <c r="R8" s="81" t="s">
        <v>5</v>
      </c>
      <c r="S8" s="79" t="s">
        <v>6</v>
      </c>
      <c r="T8" s="79" t="s">
        <v>7</v>
      </c>
      <c r="U8" s="79" t="s">
        <v>8</v>
      </c>
      <c r="V8" s="79" t="s">
        <v>9</v>
      </c>
      <c r="W8" s="79" t="s">
        <v>10</v>
      </c>
      <c r="X8" s="79" t="s">
        <v>11</v>
      </c>
      <c r="Y8" s="79" t="s">
        <v>12</v>
      </c>
      <c r="Z8" s="82" t="s">
        <v>1</v>
      </c>
      <c r="AA8" s="79" t="s">
        <v>2</v>
      </c>
      <c r="AB8" s="79" t="s">
        <v>3</v>
      </c>
      <c r="AC8" s="79" t="s">
        <v>4</v>
      </c>
      <c r="AD8" s="83" t="s">
        <v>5</v>
      </c>
      <c r="AE8" s="79" t="s">
        <v>6</v>
      </c>
      <c r="AF8" s="96" t="s">
        <v>7</v>
      </c>
      <c r="AG8" s="96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82" t="s">
        <v>12</v>
      </c>
      <c r="AX8" s="547" t="s">
        <v>1</v>
      </c>
      <c r="AY8" s="547" t="s">
        <v>2</v>
      </c>
      <c r="AZ8" s="547" t="s">
        <v>3</v>
      </c>
      <c r="BA8" s="547" t="s">
        <v>4</v>
      </c>
      <c r="BB8" s="547" t="s">
        <v>5</v>
      </c>
      <c r="BC8" s="547" t="s">
        <v>6</v>
      </c>
      <c r="BD8" s="547" t="s">
        <v>7</v>
      </c>
      <c r="BE8" s="547" t="str">
        <f>+'Cdr 8'!BE7</f>
        <v>Ago</v>
      </c>
      <c r="BF8" s="547" t="str">
        <f>+'Cdr 8'!BF7</f>
        <v>Sept</v>
      </c>
      <c r="BG8" s="547" t="str">
        <f>+'Cdr 8'!BG7</f>
        <v>Oct</v>
      </c>
      <c r="BH8" s="547" t="str">
        <f>+'Cdr 8'!BH7</f>
        <v>Nov</v>
      </c>
      <c r="BI8" s="552" t="str">
        <f>+'Cdr 8'!BI7</f>
        <v>Dic</v>
      </c>
      <c r="BJ8" s="544" t="str">
        <f>+'Cdr 8'!BJ7</f>
        <v>Ene</v>
      </c>
      <c r="BK8" s="508" t="str">
        <f>'Cdr 9'!BK8</f>
        <v>Var. % 
Ene 24/23</v>
      </c>
    </row>
    <row r="9" spans="1:67" x14ac:dyDescent="0.25">
      <c r="A9" s="19" t="s">
        <v>13</v>
      </c>
      <c r="B9" s="429">
        <f>SUM(B10,B18)</f>
        <v>144.62060300000002</v>
      </c>
      <c r="C9" s="430">
        <f t="shared" ref="C9:M9" si="0">SUM(C10,C18)</f>
        <v>104.67353907692308</v>
      </c>
      <c r="D9" s="430">
        <f t="shared" si="0"/>
        <v>73.130221384615382</v>
      </c>
      <c r="E9" s="430">
        <f t="shared" si="0"/>
        <v>70.591167307692302</v>
      </c>
      <c r="F9" s="430">
        <f t="shared" si="0"/>
        <v>328.72857700000003</v>
      </c>
      <c r="G9" s="430">
        <f t="shared" si="0"/>
        <v>236.66056599999999</v>
      </c>
      <c r="H9" s="430">
        <f t="shared" si="0"/>
        <v>105.72008599999999</v>
      </c>
      <c r="I9" s="430">
        <f t="shared" si="0"/>
        <v>44.259034999999997</v>
      </c>
      <c r="J9" s="430">
        <f t="shared" si="0"/>
        <v>33.392555999999999</v>
      </c>
      <c r="K9" s="430">
        <f t="shared" si="0"/>
        <v>43.894780000000004</v>
      </c>
      <c r="L9" s="430">
        <f t="shared" si="0"/>
        <v>223.97001025000003</v>
      </c>
      <c r="M9" s="431">
        <f t="shared" si="0"/>
        <v>108.199</v>
      </c>
      <c r="N9" s="429">
        <f>SUM(N10,N18)</f>
        <v>48.252320000000005</v>
      </c>
      <c r="O9" s="430">
        <f t="shared" ref="O9:Y9" si="1">SUM(O10,O18)</f>
        <v>76.01288000000001</v>
      </c>
      <c r="P9" s="430">
        <f t="shared" si="1"/>
        <v>25.931539999999998</v>
      </c>
      <c r="Q9" s="430">
        <f t="shared" si="1"/>
        <v>11.473099999999999</v>
      </c>
      <c r="R9" s="430">
        <f t="shared" si="1"/>
        <v>165.42732000000001</v>
      </c>
      <c r="S9" s="430">
        <f t="shared" si="1"/>
        <v>400.38548000000003</v>
      </c>
      <c r="T9" s="430">
        <f t="shared" si="1"/>
        <v>204.84251</v>
      </c>
      <c r="U9" s="430">
        <f t="shared" si="1"/>
        <v>59.09216</v>
      </c>
      <c r="V9" s="430">
        <f t="shared" si="1"/>
        <v>82.815829999999991</v>
      </c>
      <c r="W9" s="430">
        <f t="shared" si="1"/>
        <v>72.942049999999995</v>
      </c>
      <c r="X9" s="430">
        <f t="shared" si="1"/>
        <v>235.27158</v>
      </c>
      <c r="Y9" s="431">
        <f t="shared" si="1"/>
        <v>405.65147999999999</v>
      </c>
      <c r="Z9" s="429">
        <f>SUM(Z10,Z18)</f>
        <v>204.39</v>
      </c>
      <c r="AA9" s="430">
        <f t="shared" ref="AA9:AK9" si="2">SUM(AA10,AA18)</f>
        <v>118.17</v>
      </c>
      <c r="AB9" s="430">
        <f t="shared" si="2"/>
        <v>87.94</v>
      </c>
      <c r="AC9" s="430">
        <f t="shared" si="2"/>
        <v>126.06</v>
      </c>
      <c r="AD9" s="430">
        <f t="shared" si="2"/>
        <v>425.06</v>
      </c>
      <c r="AE9" s="430">
        <f t="shared" si="2"/>
        <v>259.08999999999997</v>
      </c>
      <c r="AF9" s="430">
        <f t="shared" si="2"/>
        <v>104.58</v>
      </c>
      <c r="AG9" s="430">
        <f t="shared" si="2"/>
        <v>46.76</v>
      </c>
      <c r="AH9" s="430">
        <f t="shared" si="2"/>
        <v>29.073</v>
      </c>
      <c r="AI9" s="430">
        <f t="shared" si="2"/>
        <v>31.81</v>
      </c>
      <c r="AJ9" s="430">
        <f t="shared" si="2"/>
        <v>272.73</v>
      </c>
      <c r="AK9" s="431">
        <f t="shared" si="2"/>
        <v>330.97</v>
      </c>
      <c r="AL9" s="430">
        <f>+SUM(AL10,AL18)</f>
        <v>130.09649835120271</v>
      </c>
      <c r="AM9" s="430">
        <f>+SUM(AM10,AM18)</f>
        <v>54.285850351605191</v>
      </c>
      <c r="AN9" s="430">
        <f>+SUM(AN10,AN18)</f>
        <v>51.137605426447884</v>
      </c>
      <c r="AO9" s="430">
        <f>+SUM(AO10,AO18)</f>
        <v>52.844182857858236</v>
      </c>
      <c r="AP9" s="430">
        <f>+SUM(AP10,AP18)</f>
        <v>315.69322568715853</v>
      </c>
      <c r="AQ9" s="430">
        <f t="shared" ref="AQ9:AW9" si="3">SUM(AQ10,AQ18)</f>
        <v>302.79812120788426</v>
      </c>
      <c r="AR9" s="430">
        <f t="shared" si="3"/>
        <v>150.85897221747302</v>
      </c>
      <c r="AS9" s="430">
        <f t="shared" si="3"/>
        <v>41.009895613347531</v>
      </c>
      <c r="AT9" s="430">
        <f t="shared" si="3"/>
        <v>37.906469772746185</v>
      </c>
      <c r="AU9" s="430">
        <f t="shared" si="3"/>
        <v>40.084766956065593</v>
      </c>
      <c r="AV9" s="430">
        <f t="shared" si="3"/>
        <v>145.23198010364794</v>
      </c>
      <c r="AW9" s="430">
        <f t="shared" si="3"/>
        <v>327.42063836220376</v>
      </c>
      <c r="AX9" s="429">
        <f>+SUM(AX10,AX18)</f>
        <v>201.01</v>
      </c>
      <c r="AY9" s="587">
        <f>+SUM(AY10,AY18)</f>
        <v>148.91</v>
      </c>
      <c r="AZ9" s="587">
        <f>SUM(AZ10,AZ18)</f>
        <v>111.73</v>
      </c>
      <c r="BA9" s="587">
        <f>SUM(BA10,BA18)</f>
        <v>67.73</v>
      </c>
      <c r="BB9" s="587">
        <f>SUM(BB10,BB18)</f>
        <v>60.839999999999996</v>
      </c>
      <c r="BC9" s="587">
        <f>SUM(BC10,BC18)</f>
        <v>66.179999999999993</v>
      </c>
      <c r="BD9" s="587">
        <f>SUM(BD10,BD18)</f>
        <v>55.449999999999989</v>
      </c>
      <c r="BE9" s="587">
        <f t="shared" ref="BE9:BF9" si="4">SUM(BE10,BE18)</f>
        <v>80.759999999999991</v>
      </c>
      <c r="BF9" s="587">
        <f t="shared" si="4"/>
        <v>45.480000000000011</v>
      </c>
      <c r="BG9" s="587">
        <f t="shared" ref="BG9:BH9" si="5">SUM(BG10,BG18)</f>
        <v>85.35</v>
      </c>
      <c r="BH9" s="587">
        <f t="shared" si="5"/>
        <v>225.82</v>
      </c>
      <c r="BI9" s="588">
        <f t="shared" ref="BI9:BJ9" si="6">SUM(BI10,BI18)</f>
        <v>94.08</v>
      </c>
      <c r="BJ9" s="430">
        <f t="shared" si="6"/>
        <v>93.669999999999987</v>
      </c>
      <c r="BK9" s="466">
        <f>+IFERROR(BJ9/AX9-1,"-")</f>
        <v>-0.53400328341873537</v>
      </c>
      <c r="BM9" s="522"/>
      <c r="BO9" s="475"/>
    </row>
    <row r="10" spans="1:67" x14ac:dyDescent="0.25">
      <c r="A10" s="300" t="s">
        <v>218</v>
      </c>
      <c r="B10" s="306">
        <f>SUM(B11:B12,B15)</f>
        <v>66.574404999999999</v>
      </c>
      <c r="C10" s="95">
        <f t="shared" ref="C10:M10" si="7">SUM(C11:C12,C15)</f>
        <v>96.710181076923078</v>
      </c>
      <c r="D10" s="95">
        <f t="shared" si="7"/>
        <v>73.112271384615383</v>
      </c>
      <c r="E10" s="95">
        <f t="shared" si="7"/>
        <v>40.761441307692309</v>
      </c>
      <c r="F10" s="95">
        <f t="shared" si="7"/>
        <v>38.362834999999997</v>
      </c>
      <c r="G10" s="95">
        <f t="shared" si="7"/>
        <v>54.343223999999999</v>
      </c>
      <c r="H10" s="95">
        <f t="shared" si="7"/>
        <v>51.129570999999991</v>
      </c>
      <c r="I10" s="95">
        <f t="shared" si="7"/>
        <v>43.421033999999999</v>
      </c>
      <c r="J10" s="95">
        <f t="shared" si="7"/>
        <v>33.375546</v>
      </c>
      <c r="K10" s="95">
        <f t="shared" si="7"/>
        <v>43.370490000000004</v>
      </c>
      <c r="L10" s="95">
        <f t="shared" si="7"/>
        <v>32.729214999999996</v>
      </c>
      <c r="M10" s="307">
        <f t="shared" si="7"/>
        <v>28.428999999999998</v>
      </c>
      <c r="N10" s="95">
        <f>+SUM(N11:N12,N15)</f>
        <v>46.879000000000005</v>
      </c>
      <c r="O10" s="95">
        <f>+SUM(O11:O12,O15)</f>
        <v>76.007000000000005</v>
      </c>
      <c r="P10" s="95">
        <f>+SUM(P11:P12,P15)</f>
        <v>25.930999999999997</v>
      </c>
      <c r="Q10" s="95">
        <f>+SUM(Q11:Q12,Q15)</f>
        <v>11.408999999999999</v>
      </c>
      <c r="R10" s="95">
        <f>+SUM(R11:R12,R15)</f>
        <v>13.869</v>
      </c>
      <c r="S10" s="95">
        <f t="shared" ref="S10:Y10" si="8">SUM(S11:S12,S15)</f>
        <v>39.011000000000003</v>
      </c>
      <c r="T10" s="95">
        <f t="shared" si="8"/>
        <v>70.27600000000001</v>
      </c>
      <c r="U10" s="95">
        <f t="shared" si="8"/>
        <v>59.021999999999998</v>
      </c>
      <c r="V10" s="95">
        <f t="shared" si="8"/>
        <v>82.688999999999993</v>
      </c>
      <c r="W10" s="95">
        <f t="shared" si="8"/>
        <v>72.682999999999993</v>
      </c>
      <c r="X10" s="95">
        <f t="shared" si="8"/>
        <v>41.000999999999998</v>
      </c>
      <c r="Y10" s="95">
        <f t="shared" si="8"/>
        <v>31.398999999999997</v>
      </c>
      <c r="Z10" s="306">
        <f>SUM(Z11:Z12,Z15)</f>
        <v>48.92</v>
      </c>
      <c r="AA10" s="95">
        <f t="shared" ref="AA10:AK10" si="9">SUM(AA11:AA12,AA15)</f>
        <v>109.44</v>
      </c>
      <c r="AB10" s="95">
        <f t="shared" si="9"/>
        <v>70.2</v>
      </c>
      <c r="AC10" s="95">
        <f t="shared" si="9"/>
        <v>46.48</v>
      </c>
      <c r="AD10" s="95">
        <f t="shared" si="9"/>
        <v>58.98</v>
      </c>
      <c r="AE10" s="95">
        <f t="shared" si="9"/>
        <v>59.640000000000008</v>
      </c>
      <c r="AF10" s="95">
        <f t="shared" si="9"/>
        <v>50.279999999999994</v>
      </c>
      <c r="AG10" s="95">
        <f t="shared" si="9"/>
        <v>46.11</v>
      </c>
      <c r="AH10" s="95">
        <f t="shared" si="9"/>
        <v>29.04</v>
      </c>
      <c r="AI10" s="95">
        <f t="shared" si="9"/>
        <v>31.509999999999998</v>
      </c>
      <c r="AJ10" s="95">
        <f t="shared" si="9"/>
        <v>38.5</v>
      </c>
      <c r="AK10" s="307">
        <f t="shared" si="9"/>
        <v>39.809999999999995</v>
      </c>
      <c r="AL10" s="95">
        <f>+SUM(AL11:AL12,AL15)</f>
        <v>99.592758116400091</v>
      </c>
      <c r="AM10" s="95">
        <f>+SUM(AM11:AM12,AM15)</f>
        <v>43.806464646186257</v>
      </c>
      <c r="AN10" s="95">
        <f>+SUM(AN11:AN12,AN15)</f>
        <v>41.578037939372045</v>
      </c>
      <c r="AO10" s="95">
        <f>+SUM(AO11:AO12,AO15)</f>
        <v>45.925998393785697</v>
      </c>
      <c r="AP10" s="95">
        <f>+SUM(AP11:AP12,AP15)</f>
        <v>39.247152816605286</v>
      </c>
      <c r="AQ10" s="95">
        <f t="shared" ref="AQ10:AW10" si="10">SUM(AQ11:AQ12,AQ15)</f>
        <v>45.277902392121909</v>
      </c>
      <c r="AR10" s="95">
        <f t="shared" si="10"/>
        <v>32.082227375433327</v>
      </c>
      <c r="AS10" s="95">
        <f t="shared" si="10"/>
        <v>32.055970505878349</v>
      </c>
      <c r="AT10" s="95">
        <f t="shared" si="10"/>
        <v>37.680560396819942</v>
      </c>
      <c r="AU10" s="95">
        <f t="shared" si="10"/>
        <v>39.824669939863043</v>
      </c>
      <c r="AV10" s="95">
        <f t="shared" si="10"/>
        <v>69.601659298924716</v>
      </c>
      <c r="AW10" s="95">
        <f t="shared" si="10"/>
        <v>64.537943264456601</v>
      </c>
      <c r="AX10" s="306">
        <f>+SUM(AX11:AX12,AX15)</f>
        <v>65.47</v>
      </c>
      <c r="AY10" s="589">
        <f>+SUM(AY11:AY12,AY15)</f>
        <v>137.12</v>
      </c>
      <c r="AZ10" s="589">
        <f>SUM(AZ11:AZ12,AZ15)</f>
        <v>111.72</v>
      </c>
      <c r="BA10" s="589">
        <f>SUM(BA11:BA12,BA15)</f>
        <v>66.19</v>
      </c>
      <c r="BB10" s="589">
        <f>SUM(BB11:BB12,BB15)</f>
        <v>58.919999999999995</v>
      </c>
      <c r="BC10" s="589">
        <f>SUM(BC11:BC12,BC15)</f>
        <v>55.839999999999996</v>
      </c>
      <c r="BD10" s="589">
        <f>SUM(BD11:BD12,BD15)</f>
        <v>55.439999999999991</v>
      </c>
      <c r="BE10" s="589">
        <f t="shared" ref="BE10:BF10" si="11">SUM(BE11:BE12,BE15)</f>
        <v>35.059999999999995</v>
      </c>
      <c r="BF10" s="589">
        <f t="shared" si="11"/>
        <v>45.390000000000008</v>
      </c>
      <c r="BG10" s="589">
        <f t="shared" ref="BG10:BH10" si="12">SUM(BG11:BG12,BG15)</f>
        <v>30.119999999999997</v>
      </c>
      <c r="BH10" s="589">
        <f t="shared" si="12"/>
        <v>37.200000000000003</v>
      </c>
      <c r="BI10" s="590">
        <f t="shared" ref="BI10:BJ10" si="13">SUM(BI11:BI12,BI15)</f>
        <v>54.199999999999996</v>
      </c>
      <c r="BJ10" s="95">
        <f t="shared" si="13"/>
        <v>62.019999999999996</v>
      </c>
      <c r="BK10" s="308">
        <f t="shared" ref="BK10:BK20" si="14">+IFERROR(BJ10/AX10-1,"-")</f>
        <v>-5.2695891247899862E-2</v>
      </c>
      <c r="BM10" s="522"/>
    </row>
    <row r="11" spans="1:67" x14ac:dyDescent="0.25">
      <c r="A11" s="103" t="s">
        <v>15</v>
      </c>
      <c r="B11" s="301">
        <v>7.0970000000000004</v>
      </c>
      <c r="C11" s="93">
        <v>9.4320000000000004</v>
      </c>
      <c r="D11" s="93">
        <v>9.1750000000000007</v>
      </c>
      <c r="E11" s="93">
        <v>6.5519999999999996</v>
      </c>
      <c r="F11" s="93">
        <v>6.21</v>
      </c>
      <c r="G11" s="93">
        <v>7.2590000000000003</v>
      </c>
      <c r="H11" s="93">
        <v>6.6779999999999999</v>
      </c>
      <c r="I11" s="93">
        <v>7.1529999999999996</v>
      </c>
      <c r="J11" s="93">
        <v>4.6050000000000004</v>
      </c>
      <c r="K11" s="93">
        <v>7.5170000000000003</v>
      </c>
      <c r="L11" s="93">
        <v>7.0830000000000002</v>
      </c>
      <c r="M11" s="93">
        <v>6.2290000000000001</v>
      </c>
      <c r="N11" s="301">
        <v>7.6360000000000001</v>
      </c>
      <c r="O11" s="93">
        <v>12.561999999999999</v>
      </c>
      <c r="P11" s="93">
        <v>7.75</v>
      </c>
      <c r="Q11" s="93">
        <v>5.32</v>
      </c>
      <c r="R11" s="93">
        <v>4.8879999999999999</v>
      </c>
      <c r="S11" s="93">
        <v>7.0839999999999996</v>
      </c>
      <c r="T11" s="93">
        <v>8.4730000000000008</v>
      </c>
      <c r="U11" s="93">
        <v>8.2669999999999995</v>
      </c>
      <c r="V11" s="93">
        <v>9.4499999999999993</v>
      </c>
      <c r="W11" s="93">
        <v>11.691000000000001</v>
      </c>
      <c r="X11" s="93">
        <v>8.0419999999999998</v>
      </c>
      <c r="Y11" s="302">
        <v>9.1989999999999998</v>
      </c>
      <c r="Z11" s="301">
        <v>9.08</v>
      </c>
      <c r="AA11" s="93">
        <v>14.74</v>
      </c>
      <c r="AB11" s="93">
        <v>12.32</v>
      </c>
      <c r="AC11" s="93">
        <v>7.27</v>
      </c>
      <c r="AD11" s="93">
        <v>9.09</v>
      </c>
      <c r="AE11" s="93">
        <v>5.28</v>
      </c>
      <c r="AF11" s="93">
        <v>5.59</v>
      </c>
      <c r="AG11" s="93">
        <v>6.35</v>
      </c>
      <c r="AH11" s="93">
        <v>3.98</v>
      </c>
      <c r="AI11" s="93">
        <v>5.97</v>
      </c>
      <c r="AJ11" s="93">
        <v>11.13</v>
      </c>
      <c r="AK11" s="302">
        <v>7.4</v>
      </c>
      <c r="AL11" s="303">
        <v>12.347100341683401</v>
      </c>
      <c r="AM11" s="94">
        <v>9.9248039285182976</v>
      </c>
      <c r="AN11" s="94">
        <v>9.1767529630761757</v>
      </c>
      <c r="AO11" s="94">
        <v>8.3751930368216669</v>
      </c>
      <c r="AP11" s="94">
        <v>6.3350650521134648</v>
      </c>
      <c r="AQ11" s="94">
        <v>6.44427478376116</v>
      </c>
      <c r="AR11" s="94">
        <v>4.3796755630985187</v>
      </c>
      <c r="AS11" s="94">
        <v>5.6673195572230108</v>
      </c>
      <c r="AT11" s="94">
        <v>6.1086453149107722</v>
      </c>
      <c r="AU11" s="94">
        <v>11.496073393481653</v>
      </c>
      <c r="AV11" s="94">
        <v>10.122307422727689</v>
      </c>
      <c r="AW11" s="93">
        <v>7.1108204788667591</v>
      </c>
      <c r="AX11" s="303">
        <v>7.33</v>
      </c>
      <c r="AY11" s="591">
        <v>13.21</v>
      </c>
      <c r="AZ11" s="591">
        <v>12.14</v>
      </c>
      <c r="BA11" s="591">
        <v>6.69</v>
      </c>
      <c r="BB11" s="591">
        <v>4.51</v>
      </c>
      <c r="BC11" s="591">
        <v>6.75</v>
      </c>
      <c r="BD11" s="529">
        <v>9.6999999999999993</v>
      </c>
      <c r="BE11" s="529">
        <v>8.84</v>
      </c>
      <c r="BF11" s="529">
        <v>11.1</v>
      </c>
      <c r="BG11" s="529">
        <v>9.6300000000000008</v>
      </c>
      <c r="BH11" s="529">
        <v>9.99</v>
      </c>
      <c r="BI11" s="592">
        <v>12.15</v>
      </c>
      <c r="BJ11" s="5">
        <v>12.74</v>
      </c>
      <c r="BK11" s="467">
        <f t="shared" si="14"/>
        <v>0.73806275579809011</v>
      </c>
      <c r="BM11" s="522"/>
    </row>
    <row r="12" spans="1:67" x14ac:dyDescent="0.25">
      <c r="A12" s="103" t="s">
        <v>16</v>
      </c>
      <c r="B12" s="303">
        <f t="shared" ref="B12:X12" si="15">SUM(B13:B14)</f>
        <v>55.933</v>
      </c>
      <c r="C12" s="94">
        <f t="shared" si="15"/>
        <v>84.256</v>
      </c>
      <c r="D12" s="94">
        <f t="shared" si="15"/>
        <v>60.902000000000001</v>
      </c>
      <c r="E12" s="94">
        <f t="shared" si="15"/>
        <v>31.527999999999999</v>
      </c>
      <c r="F12" s="94">
        <f t="shared" si="15"/>
        <v>29.215999999999998</v>
      </c>
      <c r="G12" s="94">
        <f t="shared" si="15"/>
        <v>44.198</v>
      </c>
      <c r="H12" s="94">
        <f t="shared" si="15"/>
        <v>42.180999999999997</v>
      </c>
      <c r="I12" s="94">
        <f t="shared" si="15"/>
        <v>34.976999999999997</v>
      </c>
      <c r="J12" s="94">
        <f t="shared" si="15"/>
        <v>26.686</v>
      </c>
      <c r="K12" s="94">
        <f t="shared" si="15"/>
        <v>33.439</v>
      </c>
      <c r="L12" s="94">
        <f t="shared" si="15"/>
        <v>22.536999999999999</v>
      </c>
      <c r="M12" s="94">
        <v>19.64</v>
      </c>
      <c r="N12" s="303">
        <f t="shared" si="15"/>
        <v>36.783999999999999</v>
      </c>
      <c r="O12" s="94">
        <f t="shared" si="15"/>
        <v>60.233000000000004</v>
      </c>
      <c r="P12" s="94">
        <f t="shared" si="15"/>
        <v>16.623999999999999</v>
      </c>
      <c r="Q12" s="94">
        <f t="shared" si="15"/>
        <v>5.7219999999999995</v>
      </c>
      <c r="R12" s="94">
        <f t="shared" si="15"/>
        <v>8.4030000000000005</v>
      </c>
      <c r="S12" s="94">
        <f t="shared" si="15"/>
        <v>30.849</v>
      </c>
      <c r="T12" s="94">
        <f t="shared" si="15"/>
        <v>58.588000000000001</v>
      </c>
      <c r="U12" s="94">
        <f t="shared" si="15"/>
        <v>48.494</v>
      </c>
      <c r="V12" s="94">
        <f t="shared" si="15"/>
        <v>69.902999999999992</v>
      </c>
      <c r="W12" s="94">
        <f t="shared" si="15"/>
        <v>57.741999999999997</v>
      </c>
      <c r="X12" s="94">
        <f t="shared" si="15"/>
        <v>29.626999999999999</v>
      </c>
      <c r="Y12" s="94">
        <v>19.64</v>
      </c>
      <c r="Z12" s="303">
        <f>SUM(Z13:Z14)</f>
        <v>35.93</v>
      </c>
      <c r="AA12" s="94">
        <f t="shared" ref="AA12:AK12" si="16">SUM(AA13:AA14)</f>
        <v>90.93</v>
      </c>
      <c r="AB12" s="94">
        <f t="shared" si="16"/>
        <v>53.89</v>
      </c>
      <c r="AC12" s="94">
        <f t="shared" si="16"/>
        <v>35.83</v>
      </c>
      <c r="AD12" s="94">
        <f t="shared" si="16"/>
        <v>46.379999999999995</v>
      </c>
      <c r="AE12" s="94">
        <f t="shared" si="16"/>
        <v>51.09</v>
      </c>
      <c r="AF12" s="94">
        <f t="shared" si="16"/>
        <v>42.07</v>
      </c>
      <c r="AG12" s="94">
        <f t="shared" si="16"/>
        <v>37.35</v>
      </c>
      <c r="AH12" s="94">
        <f t="shared" si="16"/>
        <v>21.8</v>
      </c>
      <c r="AI12" s="94">
        <f t="shared" si="16"/>
        <v>23.2</v>
      </c>
      <c r="AJ12" s="94">
        <f t="shared" si="16"/>
        <v>24.53</v>
      </c>
      <c r="AK12" s="305">
        <f t="shared" si="16"/>
        <v>29.549999999999997</v>
      </c>
      <c r="AL12" s="303">
        <f t="shared" ref="AL12:AZ12" si="17">SUM(AL13:AL14)</f>
        <v>84.710688950202837</v>
      </c>
      <c r="AM12" s="94">
        <f t="shared" si="17"/>
        <v>31.179759159145057</v>
      </c>
      <c r="AN12" s="94">
        <f t="shared" si="17"/>
        <v>29.319774820343234</v>
      </c>
      <c r="AO12" s="94">
        <f t="shared" si="17"/>
        <v>35.086457791606691</v>
      </c>
      <c r="AP12" s="94">
        <f t="shared" si="17"/>
        <v>29.120085743077333</v>
      </c>
      <c r="AQ12" s="94">
        <f t="shared" si="17"/>
        <v>35.529814755184219</v>
      </c>
      <c r="AR12" s="94">
        <f t="shared" si="17"/>
        <v>25.341819820236978</v>
      </c>
      <c r="AS12" s="94">
        <f t="shared" si="17"/>
        <v>22.648502014423482</v>
      </c>
      <c r="AT12" s="94">
        <f t="shared" si="17"/>
        <v>28.836610220775572</v>
      </c>
      <c r="AU12" s="94">
        <f t="shared" si="17"/>
        <v>25.647440810525932</v>
      </c>
      <c r="AV12" s="94">
        <f t="shared" si="17"/>
        <v>55.833145012422847</v>
      </c>
      <c r="AW12" s="94">
        <f t="shared" si="17"/>
        <v>54.334855072306155</v>
      </c>
      <c r="AX12" s="303">
        <f t="shared" si="17"/>
        <v>56.65</v>
      </c>
      <c r="AY12" s="591">
        <f t="shared" si="17"/>
        <v>122.58</v>
      </c>
      <c r="AZ12" s="591">
        <f t="shared" si="17"/>
        <v>98.03</v>
      </c>
      <c r="BA12" s="591">
        <f t="shared" ref="BA12:BC12" si="18">SUM(BA13:BA14)</f>
        <v>57.36</v>
      </c>
      <c r="BB12" s="591">
        <f t="shared" ref="BB12" si="19">SUM(BB13:BB14)</f>
        <v>52.16</v>
      </c>
      <c r="BC12" s="591">
        <f t="shared" si="18"/>
        <v>47.69</v>
      </c>
      <c r="BD12" s="529">
        <f t="shared" ref="BD12:BE12" si="20">SUM(BD13:BD14)</f>
        <v>44.37</v>
      </c>
      <c r="BE12" s="529">
        <f t="shared" si="20"/>
        <v>24.819999999999997</v>
      </c>
      <c r="BF12" s="529">
        <f t="shared" ref="BF12" si="21">SUM(BF13:BF14)</f>
        <v>32.840000000000003</v>
      </c>
      <c r="BG12" s="529">
        <v>19.09</v>
      </c>
      <c r="BH12" s="529">
        <v>25.650000000000002</v>
      </c>
      <c r="BI12" s="592">
        <v>40.909999999999997</v>
      </c>
      <c r="BJ12" s="529">
        <v>48.3</v>
      </c>
      <c r="BK12" s="304">
        <f t="shared" si="14"/>
        <v>-0.14739629302736101</v>
      </c>
      <c r="BM12" s="522"/>
    </row>
    <row r="13" spans="1:67" x14ac:dyDescent="0.25">
      <c r="A13" s="106" t="s">
        <v>17</v>
      </c>
      <c r="B13" s="301">
        <v>55.515999999999998</v>
      </c>
      <c r="C13" s="93">
        <v>83.834000000000003</v>
      </c>
      <c r="D13" s="93">
        <v>60.353000000000002</v>
      </c>
      <c r="E13" s="93">
        <v>31.013999999999999</v>
      </c>
      <c r="F13" s="93">
        <v>28.736999999999998</v>
      </c>
      <c r="G13" s="93">
        <v>43.8</v>
      </c>
      <c r="H13" s="93">
        <v>41.728999999999999</v>
      </c>
      <c r="I13" s="93">
        <v>34.402999999999999</v>
      </c>
      <c r="J13" s="93">
        <v>26.062000000000001</v>
      </c>
      <c r="K13" s="93">
        <v>33.002000000000002</v>
      </c>
      <c r="L13" s="93">
        <v>22.050999999999998</v>
      </c>
      <c r="M13" s="93">
        <v>19.178000000000001</v>
      </c>
      <c r="N13" s="301">
        <v>36.326999999999998</v>
      </c>
      <c r="O13" s="93">
        <v>59.813000000000002</v>
      </c>
      <c r="P13" s="93">
        <v>15.994</v>
      </c>
      <c r="Q13" s="93">
        <v>5.2679999999999998</v>
      </c>
      <c r="R13" s="93">
        <v>7.8319999999999999</v>
      </c>
      <c r="S13" s="93">
        <v>30.256</v>
      </c>
      <c r="T13" s="93">
        <v>57.984000000000002</v>
      </c>
      <c r="U13" s="93">
        <v>47.976999999999997</v>
      </c>
      <c r="V13" s="93">
        <v>69.412999999999997</v>
      </c>
      <c r="W13" s="93">
        <v>57.298999999999999</v>
      </c>
      <c r="X13" s="93">
        <v>29.184999999999999</v>
      </c>
      <c r="Y13" s="302">
        <v>36.143999999999998</v>
      </c>
      <c r="Z13" s="301">
        <v>35.369999999999997</v>
      </c>
      <c r="AA13" s="93">
        <v>90.23</v>
      </c>
      <c r="AB13" s="93">
        <v>53.38</v>
      </c>
      <c r="AC13" s="93">
        <v>35.229999999999997</v>
      </c>
      <c r="AD13" s="93">
        <v>45.87</v>
      </c>
      <c r="AE13" s="93">
        <v>50.64</v>
      </c>
      <c r="AF13" s="93">
        <v>41.62</v>
      </c>
      <c r="AG13" s="93">
        <v>37.03</v>
      </c>
      <c r="AH13" s="93">
        <v>21.35</v>
      </c>
      <c r="AI13" s="93">
        <v>22.73</v>
      </c>
      <c r="AJ13" s="93">
        <v>24.07</v>
      </c>
      <c r="AK13" s="302">
        <v>28.99</v>
      </c>
      <c r="AL13" s="303">
        <v>84.062380378202832</v>
      </c>
      <c r="AM13" s="94">
        <v>30.469727563145057</v>
      </c>
      <c r="AN13" s="94">
        <v>28.679128942343233</v>
      </c>
      <c r="AO13" s="94">
        <v>34.596919673606692</v>
      </c>
      <c r="AP13" s="94">
        <v>28.505038869077332</v>
      </c>
      <c r="AQ13" s="94">
        <v>34.971178797184216</v>
      </c>
      <c r="AR13" s="94">
        <v>24.790976692236978</v>
      </c>
      <c r="AS13" s="94">
        <v>22.031132646423483</v>
      </c>
      <c r="AT13" s="94">
        <v>28.262764762775571</v>
      </c>
      <c r="AU13" s="94">
        <v>25.169773584525931</v>
      </c>
      <c r="AV13" s="94">
        <v>55.213954154422844</v>
      </c>
      <c r="AW13" s="93">
        <v>53.739275010306159</v>
      </c>
      <c r="AX13" s="303">
        <v>56.18</v>
      </c>
      <c r="AY13" s="591">
        <v>122.09</v>
      </c>
      <c r="AZ13" s="591">
        <v>97.33</v>
      </c>
      <c r="BA13" s="591">
        <v>56.65</v>
      </c>
      <c r="BB13" s="591">
        <v>51.48</v>
      </c>
      <c r="BC13" s="591">
        <v>47.16</v>
      </c>
      <c r="BD13" s="529">
        <v>43.83</v>
      </c>
      <c r="BE13" s="529">
        <v>24.24</v>
      </c>
      <c r="BF13" s="529">
        <v>32.340000000000003</v>
      </c>
      <c r="BG13" s="529">
        <v>18.53</v>
      </c>
      <c r="BH13" s="529">
        <v>25.1</v>
      </c>
      <c r="BI13" s="592">
        <v>40.4</v>
      </c>
      <c r="BJ13" s="5">
        <v>47.75</v>
      </c>
      <c r="BK13" s="467">
        <f t="shared" si="14"/>
        <v>-0.15005339978640087</v>
      </c>
      <c r="BM13" s="522"/>
    </row>
    <row r="14" spans="1:67" x14ac:dyDescent="0.25">
      <c r="A14" s="106" t="s">
        <v>18</v>
      </c>
      <c r="B14" s="301">
        <v>0.41699999999999998</v>
      </c>
      <c r="C14" s="93">
        <v>0.42199999999999999</v>
      </c>
      <c r="D14" s="93">
        <v>0.54900000000000004</v>
      </c>
      <c r="E14" s="93">
        <v>0.51400000000000001</v>
      </c>
      <c r="F14" s="93">
        <v>0.47899999999999998</v>
      </c>
      <c r="G14" s="93">
        <v>0.39800000000000002</v>
      </c>
      <c r="H14" s="93">
        <v>0.45200000000000001</v>
      </c>
      <c r="I14" s="93">
        <v>0.57399999999999995</v>
      </c>
      <c r="J14" s="93">
        <v>0.624</v>
      </c>
      <c r="K14" s="93">
        <v>0.437</v>
      </c>
      <c r="L14" s="93">
        <v>0.48599999999999999</v>
      </c>
      <c r="M14" s="93">
        <v>0.46400000000000002</v>
      </c>
      <c r="N14" s="301">
        <v>0.45700000000000002</v>
      </c>
      <c r="O14" s="93">
        <v>0.42</v>
      </c>
      <c r="P14" s="93">
        <v>0.63</v>
      </c>
      <c r="Q14" s="93">
        <v>0.45400000000000001</v>
      </c>
      <c r="R14" s="93">
        <v>0.57099999999999995</v>
      </c>
      <c r="S14" s="93">
        <v>0.59299999999999997</v>
      </c>
      <c r="T14" s="93">
        <v>0.60399999999999998</v>
      </c>
      <c r="U14" s="93">
        <v>0.51700000000000002</v>
      </c>
      <c r="V14" s="93">
        <v>0.49</v>
      </c>
      <c r="W14" s="93">
        <v>0.443</v>
      </c>
      <c r="X14" s="93">
        <v>0.442</v>
      </c>
      <c r="Y14" s="302">
        <v>0.42799999999999999</v>
      </c>
      <c r="Z14" s="301">
        <v>0.56000000000000005</v>
      </c>
      <c r="AA14" s="93">
        <v>0.7</v>
      </c>
      <c r="AB14" s="93">
        <v>0.51</v>
      </c>
      <c r="AC14" s="93">
        <v>0.6</v>
      </c>
      <c r="AD14" s="93">
        <v>0.51</v>
      </c>
      <c r="AE14" s="93">
        <v>0.45</v>
      </c>
      <c r="AF14" s="93">
        <v>0.45</v>
      </c>
      <c r="AG14" s="93">
        <v>0.32</v>
      </c>
      <c r="AH14" s="93">
        <v>0.45</v>
      </c>
      <c r="AI14" s="93">
        <v>0.47</v>
      </c>
      <c r="AJ14" s="93">
        <v>0.46</v>
      </c>
      <c r="AK14" s="302">
        <v>0.56000000000000005</v>
      </c>
      <c r="AL14" s="303">
        <v>0.64830857200000003</v>
      </c>
      <c r="AM14" s="94">
        <v>0.71003159600000021</v>
      </c>
      <c r="AN14" s="94">
        <v>0.64064587799999984</v>
      </c>
      <c r="AO14" s="94">
        <v>0.48953811800000008</v>
      </c>
      <c r="AP14" s="94">
        <v>0.6150468739999998</v>
      </c>
      <c r="AQ14" s="94">
        <v>0.5586359580000001</v>
      </c>
      <c r="AR14" s="94">
        <v>0.55084312799999968</v>
      </c>
      <c r="AS14" s="94">
        <v>0.6173693680000002</v>
      </c>
      <c r="AT14" s="94">
        <v>0.57384545799999964</v>
      </c>
      <c r="AU14" s="94">
        <v>0.47766722599999967</v>
      </c>
      <c r="AV14" s="94">
        <v>0.61919085800000007</v>
      </c>
      <c r="AW14" s="93">
        <v>0.59558006199999969</v>
      </c>
      <c r="AX14" s="303">
        <v>0.47</v>
      </c>
      <c r="AY14" s="591">
        <v>0.49</v>
      </c>
      <c r="AZ14" s="591">
        <v>0.7</v>
      </c>
      <c r="BA14" s="591">
        <v>0.71</v>
      </c>
      <c r="BB14" s="591">
        <v>0.68</v>
      </c>
      <c r="BC14" s="591">
        <v>0.53</v>
      </c>
      <c r="BD14" s="529">
        <v>0.54</v>
      </c>
      <c r="BE14" s="529">
        <v>0.57999999999999996</v>
      </c>
      <c r="BF14" s="529">
        <v>0.5</v>
      </c>
      <c r="BG14" s="529">
        <v>0.56000000000000005</v>
      </c>
      <c r="BH14" s="529">
        <v>0.55000000000000004</v>
      </c>
      <c r="BI14" s="592">
        <v>0.51</v>
      </c>
      <c r="BJ14" s="5">
        <v>0.55000000000000004</v>
      </c>
      <c r="BK14" s="467">
        <f t="shared" si="14"/>
        <v>0.17021276595744705</v>
      </c>
      <c r="BM14" s="522"/>
    </row>
    <row r="15" spans="1:67" x14ac:dyDescent="0.25">
      <c r="A15" s="103" t="s">
        <v>19</v>
      </c>
      <c r="B15" s="303">
        <f t="shared" ref="B15:X15" si="22">SUM(B16:B17)</f>
        <v>3.5444049999999998</v>
      </c>
      <c r="C15" s="94">
        <f t="shared" si="22"/>
        <v>3.022181076923077</v>
      </c>
      <c r="D15" s="94">
        <f t="shared" si="22"/>
        <v>3.0352713846153847</v>
      </c>
      <c r="E15" s="94">
        <f t="shared" si="22"/>
        <v>2.6814413076923076</v>
      </c>
      <c r="F15" s="94">
        <f t="shared" si="22"/>
        <v>2.9368349999999999</v>
      </c>
      <c r="G15" s="94">
        <f t="shared" si="22"/>
        <v>2.8862239999999999</v>
      </c>
      <c r="H15" s="94">
        <f t="shared" si="22"/>
        <v>2.2705709999999999</v>
      </c>
      <c r="I15" s="94">
        <f t="shared" si="22"/>
        <v>1.291034</v>
      </c>
      <c r="J15" s="94">
        <f t="shared" si="22"/>
        <v>2.084546</v>
      </c>
      <c r="K15" s="94">
        <f t="shared" si="22"/>
        <v>2.4144900000000002</v>
      </c>
      <c r="L15" s="94">
        <f t="shared" si="22"/>
        <v>3.1092149999999998</v>
      </c>
      <c r="M15" s="94">
        <v>2.56</v>
      </c>
      <c r="N15" s="303">
        <f t="shared" si="22"/>
        <v>2.4589999999999996</v>
      </c>
      <c r="O15" s="94">
        <f t="shared" si="22"/>
        <v>3.2120000000000002</v>
      </c>
      <c r="P15" s="94">
        <f t="shared" si="22"/>
        <v>1.5569999999999999</v>
      </c>
      <c r="Q15" s="94">
        <f t="shared" si="22"/>
        <v>0.36699999999999999</v>
      </c>
      <c r="R15" s="94">
        <f t="shared" si="22"/>
        <v>0.57800000000000007</v>
      </c>
      <c r="S15" s="94">
        <f t="shared" si="22"/>
        <v>1.0779999999999998</v>
      </c>
      <c r="T15" s="94">
        <f t="shared" si="22"/>
        <v>3.2149999999999999</v>
      </c>
      <c r="U15" s="94">
        <f t="shared" si="22"/>
        <v>2.2610000000000001</v>
      </c>
      <c r="V15" s="94">
        <f t="shared" si="22"/>
        <v>3.3360000000000003</v>
      </c>
      <c r="W15" s="94">
        <f t="shared" si="22"/>
        <v>3.25</v>
      </c>
      <c r="X15" s="94">
        <f t="shared" si="22"/>
        <v>3.3319999999999999</v>
      </c>
      <c r="Y15" s="94">
        <v>2.56</v>
      </c>
      <c r="Z15" s="303">
        <f>SUM(Z16:Z17)</f>
        <v>3.91</v>
      </c>
      <c r="AA15" s="94">
        <f t="shared" ref="AA15:AK15" si="23">SUM(AA16:AA17)</f>
        <v>3.77</v>
      </c>
      <c r="AB15" s="94">
        <f t="shared" si="23"/>
        <v>3.99</v>
      </c>
      <c r="AC15" s="94">
        <f t="shared" si="23"/>
        <v>3.38</v>
      </c>
      <c r="AD15" s="94">
        <f t="shared" si="23"/>
        <v>3.5100000000000002</v>
      </c>
      <c r="AE15" s="94">
        <f t="shared" si="23"/>
        <v>3.27</v>
      </c>
      <c r="AF15" s="94">
        <f t="shared" si="23"/>
        <v>2.62</v>
      </c>
      <c r="AG15" s="94">
        <f t="shared" si="23"/>
        <v>2.41</v>
      </c>
      <c r="AH15" s="94">
        <f t="shared" si="23"/>
        <v>3.26</v>
      </c>
      <c r="AI15" s="94">
        <f t="shared" si="23"/>
        <v>2.3400000000000003</v>
      </c>
      <c r="AJ15" s="94">
        <f t="shared" si="23"/>
        <v>2.84</v>
      </c>
      <c r="AK15" s="305">
        <f t="shared" si="23"/>
        <v>2.86</v>
      </c>
      <c r="AL15" s="303">
        <f t="shared" ref="AL15:AV15" si="24">SUM(AL16:AL17)</f>
        <v>2.5349688245138511</v>
      </c>
      <c r="AM15" s="94">
        <f t="shared" si="24"/>
        <v>2.7019015585229091</v>
      </c>
      <c r="AN15" s="94">
        <f t="shared" si="24"/>
        <v>3.0815101559526386</v>
      </c>
      <c r="AO15" s="94">
        <f t="shared" si="24"/>
        <v>2.4643475653573343</v>
      </c>
      <c r="AP15" s="94">
        <f t="shared" si="24"/>
        <v>3.7920020214144907</v>
      </c>
      <c r="AQ15" s="94">
        <f t="shared" si="24"/>
        <v>3.3038128531765332</v>
      </c>
      <c r="AR15" s="94">
        <f t="shared" si="24"/>
        <v>2.3607319920978278</v>
      </c>
      <c r="AS15" s="94">
        <f t="shared" si="24"/>
        <v>3.7401489342318568</v>
      </c>
      <c r="AT15" s="94">
        <f t="shared" si="24"/>
        <v>2.7353048611335988</v>
      </c>
      <c r="AU15" s="94">
        <f t="shared" si="24"/>
        <v>2.6811557358554587</v>
      </c>
      <c r="AV15" s="94">
        <f t="shared" si="24"/>
        <v>3.6462068637741751</v>
      </c>
      <c r="AW15" s="94">
        <f t="shared" ref="AW15:BC15" si="25">SUM(AW16:AW17)</f>
        <v>3.0922677132836958</v>
      </c>
      <c r="AX15" s="303">
        <f t="shared" si="25"/>
        <v>1.49</v>
      </c>
      <c r="AY15" s="591">
        <f t="shared" si="25"/>
        <v>1.33</v>
      </c>
      <c r="AZ15" s="591">
        <f t="shared" si="25"/>
        <v>1.55</v>
      </c>
      <c r="BA15" s="591">
        <f t="shared" si="25"/>
        <v>2.14</v>
      </c>
      <c r="BB15" s="591">
        <f t="shared" ref="BB15" si="26">SUM(BB16:BB17)</f>
        <v>2.25</v>
      </c>
      <c r="BC15" s="591">
        <f t="shared" si="25"/>
        <v>1.4</v>
      </c>
      <c r="BD15" s="529">
        <f t="shared" ref="BD15:BE15" si="27">SUM(BD16:BD17)</f>
        <v>1.3699999999999999</v>
      </c>
      <c r="BE15" s="529">
        <f t="shared" si="27"/>
        <v>1.4</v>
      </c>
      <c r="BF15" s="529">
        <f t="shared" ref="BF15" si="28">SUM(BF16:BF17)</f>
        <v>1.45</v>
      </c>
      <c r="BG15" s="529">
        <v>1.4</v>
      </c>
      <c r="BH15" s="529">
        <v>1.56</v>
      </c>
      <c r="BI15" s="592">
        <v>1.1399999999999999</v>
      </c>
      <c r="BJ15" s="529">
        <v>0.98000000000000009</v>
      </c>
      <c r="BK15" s="304">
        <f t="shared" si="14"/>
        <v>-0.34228187919463082</v>
      </c>
      <c r="BM15" s="522"/>
    </row>
    <row r="16" spans="1:67" x14ac:dyDescent="0.25">
      <c r="A16" s="106" t="s">
        <v>17</v>
      </c>
      <c r="B16" s="301">
        <v>3.5179999999999998</v>
      </c>
      <c r="C16" s="93">
        <v>2.9660000000000002</v>
      </c>
      <c r="D16" s="93">
        <v>2.9990000000000001</v>
      </c>
      <c r="E16" s="93">
        <v>2.6539999999999999</v>
      </c>
      <c r="F16" s="93">
        <v>2.8919999999999999</v>
      </c>
      <c r="G16" s="93">
        <v>2.82</v>
      </c>
      <c r="H16" s="93">
        <v>2.198</v>
      </c>
      <c r="I16" s="93">
        <v>1.1719999999999999</v>
      </c>
      <c r="J16" s="93">
        <v>1.9810000000000001</v>
      </c>
      <c r="K16" s="93">
        <v>2.2400000000000002</v>
      </c>
      <c r="L16" s="93">
        <v>3.0169999999999999</v>
      </c>
      <c r="M16" s="93">
        <v>2.4889999999999999</v>
      </c>
      <c r="N16" s="301">
        <v>2.3769999999999998</v>
      </c>
      <c r="O16" s="93">
        <v>3.1440000000000001</v>
      </c>
      <c r="P16" s="93">
        <v>1.478</v>
      </c>
      <c r="Q16" s="93">
        <v>0.33300000000000002</v>
      </c>
      <c r="R16" s="93">
        <v>0.50900000000000001</v>
      </c>
      <c r="S16" s="93">
        <v>0.95799999999999996</v>
      </c>
      <c r="T16" s="93">
        <v>3.0649999999999999</v>
      </c>
      <c r="U16" s="93">
        <v>2.085</v>
      </c>
      <c r="V16" s="93">
        <v>3.1440000000000001</v>
      </c>
      <c r="W16" s="93">
        <v>3.0339999999999998</v>
      </c>
      <c r="X16" s="93">
        <v>3.1949999999999998</v>
      </c>
      <c r="Y16" s="302">
        <v>2.5339999999999998</v>
      </c>
      <c r="Z16" s="301">
        <v>3.83</v>
      </c>
      <c r="AA16" s="93">
        <v>3.75</v>
      </c>
      <c r="AB16" s="93">
        <v>3.91</v>
      </c>
      <c r="AC16" s="93">
        <v>3.32</v>
      </c>
      <c r="AD16" s="93">
        <v>3.37</v>
      </c>
      <c r="AE16" s="93">
        <v>3.18</v>
      </c>
      <c r="AF16" s="93">
        <v>2.5</v>
      </c>
      <c r="AG16" s="93">
        <v>2.2400000000000002</v>
      </c>
      <c r="AH16" s="93">
        <v>3.19</v>
      </c>
      <c r="AI16" s="93">
        <v>2.2400000000000002</v>
      </c>
      <c r="AJ16" s="93">
        <v>2.76</v>
      </c>
      <c r="AK16" s="302">
        <v>2.83</v>
      </c>
      <c r="AL16" s="303">
        <v>2.4078188245138512</v>
      </c>
      <c r="AM16" s="94">
        <v>2.593173558522909</v>
      </c>
      <c r="AN16" s="94">
        <v>3.0095881559526387</v>
      </c>
      <c r="AO16" s="94">
        <v>2.3689935653573344</v>
      </c>
      <c r="AP16" s="94">
        <v>3.6780650214144908</v>
      </c>
      <c r="AQ16" s="94">
        <v>3.171017853176533</v>
      </c>
      <c r="AR16" s="94">
        <v>2.194058992097828</v>
      </c>
      <c r="AS16" s="94">
        <v>3.5678629342318566</v>
      </c>
      <c r="AT16" s="94">
        <v>2.4506338611335989</v>
      </c>
      <c r="AU16" s="94">
        <v>2.4763517358554585</v>
      </c>
      <c r="AV16" s="94">
        <v>3.4845908637741752</v>
      </c>
      <c r="AW16" s="93">
        <v>2.9715567132836957</v>
      </c>
      <c r="AX16" s="303">
        <v>1.44</v>
      </c>
      <c r="AY16" s="591">
        <v>1.28</v>
      </c>
      <c r="AZ16" s="591">
        <v>1.45</v>
      </c>
      <c r="BA16" s="591">
        <v>1.97</v>
      </c>
      <c r="BB16" s="591">
        <v>2.1</v>
      </c>
      <c r="BC16" s="591">
        <v>1.25</v>
      </c>
      <c r="BD16" s="529">
        <v>1.2</v>
      </c>
      <c r="BE16" s="529">
        <v>1.2</v>
      </c>
      <c r="BF16" s="529">
        <v>1.21</v>
      </c>
      <c r="BG16" s="529">
        <v>1.19</v>
      </c>
      <c r="BH16" s="529">
        <v>1.34</v>
      </c>
      <c r="BI16" s="592">
        <v>0.95</v>
      </c>
      <c r="BJ16" s="5">
        <v>0.93</v>
      </c>
      <c r="BK16" s="467">
        <f t="shared" si="14"/>
        <v>-0.35416666666666663</v>
      </c>
      <c r="BM16" s="522"/>
    </row>
    <row r="17" spans="1:65" x14ac:dyDescent="0.25">
      <c r="A17" s="106" t="s">
        <v>18</v>
      </c>
      <c r="B17" s="301">
        <v>2.6405000000000001E-2</v>
      </c>
      <c r="C17" s="93">
        <v>5.6181076923076903E-2</v>
      </c>
      <c r="D17" s="93">
        <v>3.6271384615384601E-2</v>
      </c>
      <c r="E17" s="93">
        <v>2.7441307692307699E-2</v>
      </c>
      <c r="F17" s="93">
        <v>4.4835E-2</v>
      </c>
      <c r="G17" s="93">
        <v>6.6224000000000005E-2</v>
      </c>
      <c r="H17" s="93">
        <v>7.2570999999999997E-2</v>
      </c>
      <c r="I17" s="93">
        <v>0.119034</v>
      </c>
      <c r="J17" s="93">
        <v>0.10354600000000001</v>
      </c>
      <c r="K17" s="93">
        <v>0.17449000000000001</v>
      </c>
      <c r="L17" s="93">
        <v>9.2215000000000005E-2</v>
      </c>
      <c r="M17" s="93">
        <v>7.4897499999999992E-2</v>
      </c>
      <c r="N17" s="301">
        <v>8.2000000000000003E-2</v>
      </c>
      <c r="O17" s="93">
        <v>6.8000000000000005E-2</v>
      </c>
      <c r="P17" s="93">
        <v>7.9000000000000001E-2</v>
      </c>
      <c r="Q17" s="93">
        <v>3.4000000000000002E-2</v>
      </c>
      <c r="R17" s="93">
        <v>6.9000000000000006E-2</v>
      </c>
      <c r="S17" s="93">
        <v>0.12</v>
      </c>
      <c r="T17" s="93">
        <v>0.15</v>
      </c>
      <c r="U17" s="93">
        <v>0.17599999999999999</v>
      </c>
      <c r="V17" s="93">
        <v>0.192</v>
      </c>
      <c r="W17" s="93">
        <v>0.216</v>
      </c>
      <c r="X17" s="93">
        <v>0.13700000000000001</v>
      </c>
      <c r="Y17" s="302">
        <v>0.109</v>
      </c>
      <c r="Z17" s="301">
        <v>0.08</v>
      </c>
      <c r="AA17" s="93">
        <v>0.02</v>
      </c>
      <c r="AB17" s="93">
        <v>0.08</v>
      </c>
      <c r="AC17" s="93">
        <v>0.06</v>
      </c>
      <c r="AD17" s="93">
        <v>0.14000000000000001</v>
      </c>
      <c r="AE17" s="93">
        <v>0.09</v>
      </c>
      <c r="AF17" s="93">
        <v>0.12</v>
      </c>
      <c r="AG17" s="93">
        <v>0.17</v>
      </c>
      <c r="AH17" s="93">
        <v>7.0000000000000007E-2</v>
      </c>
      <c r="AI17" s="93">
        <v>0.1</v>
      </c>
      <c r="AJ17" s="93">
        <v>0.08</v>
      </c>
      <c r="AK17" s="302">
        <v>0.03</v>
      </c>
      <c r="AL17" s="303">
        <v>0.12714999999999999</v>
      </c>
      <c r="AM17" s="94">
        <v>0.10872800000000001</v>
      </c>
      <c r="AN17" s="94">
        <v>7.1922E-2</v>
      </c>
      <c r="AO17" s="94">
        <v>9.5353999999999994E-2</v>
      </c>
      <c r="AP17" s="94">
        <v>0.113937</v>
      </c>
      <c r="AQ17" s="94">
        <v>0.13279500000000002</v>
      </c>
      <c r="AR17" s="94">
        <v>0.16667300000000002</v>
      </c>
      <c r="AS17" s="94">
        <v>0.17228599999999999</v>
      </c>
      <c r="AT17" s="94">
        <v>0.28467100000000001</v>
      </c>
      <c r="AU17" s="94">
        <v>0.20480400000000001</v>
      </c>
      <c r="AV17" s="94">
        <v>0.16161599999999998</v>
      </c>
      <c r="AW17" s="93">
        <v>0.12071100000000001</v>
      </c>
      <c r="AX17" s="303">
        <v>0.05</v>
      </c>
      <c r="AY17" s="591">
        <v>0.05</v>
      </c>
      <c r="AZ17" s="591">
        <v>0.1</v>
      </c>
      <c r="BA17" s="591">
        <v>0.17</v>
      </c>
      <c r="BB17" s="591">
        <v>0.15</v>
      </c>
      <c r="BC17" s="591">
        <v>0.15</v>
      </c>
      <c r="BD17" s="529">
        <v>0.17</v>
      </c>
      <c r="BE17" s="529">
        <v>0.2</v>
      </c>
      <c r="BF17" s="529">
        <v>0.24</v>
      </c>
      <c r="BG17" s="529">
        <v>0.21</v>
      </c>
      <c r="BH17" s="529">
        <v>0.22</v>
      </c>
      <c r="BI17" s="592">
        <v>0.19</v>
      </c>
      <c r="BJ17" s="5">
        <v>0.05</v>
      </c>
      <c r="BK17" s="467">
        <f t="shared" si="14"/>
        <v>0</v>
      </c>
      <c r="BM17" s="522"/>
    </row>
    <row r="18" spans="1:65" x14ac:dyDescent="0.25">
      <c r="A18" s="300" t="s">
        <v>219</v>
      </c>
      <c r="B18" s="306">
        <f t="shared" ref="B18:L18" si="29">SUM(B19:B20)</f>
        <v>78.046198000000004</v>
      </c>
      <c r="C18" s="95">
        <f t="shared" si="29"/>
        <v>7.9633579999999995</v>
      </c>
      <c r="D18" s="95">
        <f t="shared" si="29"/>
        <v>1.7950000000000001E-2</v>
      </c>
      <c r="E18" s="95">
        <f t="shared" si="29"/>
        <v>29.829726000000001</v>
      </c>
      <c r="F18" s="95">
        <f t="shared" si="29"/>
        <v>290.36574200000001</v>
      </c>
      <c r="G18" s="95">
        <f t="shared" si="29"/>
        <v>182.317342</v>
      </c>
      <c r="H18" s="95">
        <f t="shared" si="29"/>
        <v>54.590515000000003</v>
      </c>
      <c r="I18" s="95">
        <f t="shared" si="29"/>
        <v>0.838001</v>
      </c>
      <c r="J18" s="95">
        <f t="shared" si="29"/>
        <v>1.7010000000000004E-2</v>
      </c>
      <c r="K18" s="95">
        <f t="shared" si="29"/>
        <v>0.52429000000000003</v>
      </c>
      <c r="L18" s="95">
        <f t="shared" si="29"/>
        <v>191.24079525000002</v>
      </c>
      <c r="M18" s="95">
        <v>79.77</v>
      </c>
      <c r="N18" s="306">
        <f t="shared" ref="N18:AO18" si="30">SUM(N19:N20)</f>
        <v>1.3733200000000001</v>
      </c>
      <c r="O18" s="95">
        <f t="shared" si="30"/>
        <v>5.8799999999999998E-3</v>
      </c>
      <c r="P18" s="95">
        <f t="shared" si="30"/>
        <v>5.4000000000000001E-4</v>
      </c>
      <c r="Q18" s="95">
        <f t="shared" si="30"/>
        <v>6.4100000000000004E-2</v>
      </c>
      <c r="R18" s="95">
        <f t="shared" si="30"/>
        <v>151.55832000000001</v>
      </c>
      <c r="S18" s="95">
        <f t="shared" si="30"/>
        <v>361.37448000000001</v>
      </c>
      <c r="T18" s="95">
        <f t="shared" si="30"/>
        <v>134.56650999999999</v>
      </c>
      <c r="U18" s="95">
        <f t="shared" si="30"/>
        <v>7.016E-2</v>
      </c>
      <c r="V18" s="95">
        <f t="shared" si="30"/>
        <v>0.12683</v>
      </c>
      <c r="W18" s="95">
        <f t="shared" si="30"/>
        <v>0.25905</v>
      </c>
      <c r="X18" s="95">
        <f t="shared" si="30"/>
        <v>194.27058</v>
      </c>
      <c r="Y18" s="307">
        <f t="shared" si="30"/>
        <v>374.25247999999999</v>
      </c>
      <c r="Z18" s="306">
        <f>SUM(Z19:Z20)</f>
        <v>155.47</v>
      </c>
      <c r="AA18" s="95">
        <f t="shared" ref="AA18:AK18" si="31">SUM(AA19:AA20)</f>
        <v>8.73</v>
      </c>
      <c r="AB18" s="95">
        <f t="shared" si="31"/>
        <v>17.739999999999998</v>
      </c>
      <c r="AC18" s="95">
        <f t="shared" si="31"/>
        <v>79.580000000000013</v>
      </c>
      <c r="AD18" s="95">
        <f t="shared" si="31"/>
        <v>366.08</v>
      </c>
      <c r="AE18" s="95">
        <f t="shared" si="31"/>
        <v>199.45</v>
      </c>
      <c r="AF18" s="95">
        <f t="shared" si="31"/>
        <v>54.300000000000004</v>
      </c>
      <c r="AG18" s="95">
        <f t="shared" si="31"/>
        <v>0.65</v>
      </c>
      <c r="AH18" s="95">
        <f t="shared" si="31"/>
        <v>3.3000000000000002E-2</v>
      </c>
      <c r="AI18" s="95">
        <f t="shared" si="31"/>
        <v>0.30000000000000004</v>
      </c>
      <c r="AJ18" s="95">
        <f t="shared" si="31"/>
        <v>234.23</v>
      </c>
      <c r="AK18" s="307">
        <f t="shared" si="31"/>
        <v>291.16000000000003</v>
      </c>
      <c r="AL18" s="306">
        <f t="shared" si="30"/>
        <v>30.503740234802628</v>
      </c>
      <c r="AM18" s="95">
        <f t="shared" si="30"/>
        <v>10.479385705418935</v>
      </c>
      <c r="AN18" s="95">
        <f t="shared" si="30"/>
        <v>9.5595674870758369</v>
      </c>
      <c r="AO18" s="95">
        <f t="shared" si="30"/>
        <v>6.9181844640725414</v>
      </c>
      <c r="AP18" s="95">
        <f>+SUM(AP19:AP20)</f>
        <v>276.44607287055322</v>
      </c>
      <c r="AQ18" s="95">
        <f t="shared" ref="AQ18:AZ18" si="32">SUM(AQ19:AQ20)</f>
        <v>257.52021881576235</v>
      </c>
      <c r="AR18" s="95">
        <f t="shared" si="32"/>
        <v>118.77674484203969</v>
      </c>
      <c r="AS18" s="95">
        <f t="shared" si="32"/>
        <v>8.9539251074691801</v>
      </c>
      <c r="AT18" s="95">
        <f t="shared" si="32"/>
        <v>0.22590937592624583</v>
      </c>
      <c r="AU18" s="95">
        <f t="shared" si="32"/>
        <v>0.26009701620255149</v>
      </c>
      <c r="AV18" s="95">
        <f t="shared" si="32"/>
        <v>75.630320804723226</v>
      </c>
      <c r="AW18" s="95">
        <f t="shared" si="32"/>
        <v>262.88269509774716</v>
      </c>
      <c r="AX18" s="306">
        <f t="shared" si="32"/>
        <v>135.54</v>
      </c>
      <c r="AY18" s="589">
        <f t="shared" si="32"/>
        <v>11.79</v>
      </c>
      <c r="AZ18" s="589">
        <f t="shared" si="32"/>
        <v>0.01</v>
      </c>
      <c r="BA18" s="589">
        <f t="shared" ref="BA18:BC18" si="33">SUM(BA19:BA20)</f>
        <v>1.54</v>
      </c>
      <c r="BB18" s="589">
        <f t="shared" ref="BB18" si="34">SUM(BB19:BB20)</f>
        <v>1.9200000000000002</v>
      </c>
      <c r="BC18" s="589">
        <f t="shared" si="33"/>
        <v>10.34</v>
      </c>
      <c r="BD18" s="530">
        <f t="shared" ref="BD18" si="35">SUM(BD19:BD20)</f>
        <v>9.9999999999999985E-3</v>
      </c>
      <c r="BE18" s="530">
        <f t="shared" ref="BE18:BF18" si="36">SUM(BE19:BE20)</f>
        <v>45.7</v>
      </c>
      <c r="BF18" s="530">
        <f t="shared" si="36"/>
        <v>0.09</v>
      </c>
      <c r="BG18" s="530">
        <f t="shared" ref="BG18:BH18" si="37">SUM(BG19:BG20)</f>
        <v>55.230000000000004</v>
      </c>
      <c r="BH18" s="530">
        <f t="shared" si="37"/>
        <v>188.62</v>
      </c>
      <c r="BI18" s="593">
        <f t="shared" ref="BI18:BJ18" si="38">SUM(BI19:BI20)</f>
        <v>39.880000000000003</v>
      </c>
      <c r="BJ18" s="530">
        <f t="shared" si="38"/>
        <v>31.65</v>
      </c>
      <c r="BK18" s="308">
        <f t="shared" si="14"/>
        <v>-0.76648959716688803</v>
      </c>
      <c r="BM18" s="522"/>
    </row>
    <row r="19" spans="1:65" x14ac:dyDescent="0.25">
      <c r="A19" s="103" t="s">
        <v>104</v>
      </c>
      <c r="B19" s="301">
        <v>69.890928000000002</v>
      </c>
      <c r="C19" s="93">
        <v>7.7566899999999999</v>
      </c>
      <c r="D19" s="93">
        <v>0</v>
      </c>
      <c r="E19" s="93">
        <v>25.140040000000003</v>
      </c>
      <c r="F19" s="93">
        <v>252.41031899999999</v>
      </c>
      <c r="G19" s="93">
        <v>161.56144</v>
      </c>
      <c r="H19" s="93">
        <v>47.293355000000005</v>
      </c>
      <c r="I19" s="93">
        <v>0.79501999999999995</v>
      </c>
      <c r="J19" s="93">
        <v>1.6370000000000003E-2</v>
      </c>
      <c r="K19" s="93">
        <v>0.51024000000000003</v>
      </c>
      <c r="L19" s="93">
        <v>170.83755625000001</v>
      </c>
      <c r="M19" s="93">
        <v>74.317813000000001</v>
      </c>
      <c r="N19" s="301">
        <v>1.3144100000000001</v>
      </c>
      <c r="O19" s="93">
        <v>5.5999999999999999E-3</v>
      </c>
      <c r="P19" s="93">
        <v>5.4000000000000001E-4</v>
      </c>
      <c r="Q19" s="93">
        <v>5.9920000000000001E-2</v>
      </c>
      <c r="R19" s="93">
        <v>132.02509000000001</v>
      </c>
      <c r="S19" s="93">
        <v>320.05939000000001</v>
      </c>
      <c r="T19" s="93">
        <v>121.98564999999999</v>
      </c>
      <c r="U19" s="93">
        <v>6.8229999999999999E-2</v>
      </c>
      <c r="V19" s="93">
        <v>0.12293000000000001</v>
      </c>
      <c r="W19" s="93">
        <v>0.25192999999999999</v>
      </c>
      <c r="X19" s="93">
        <v>173.58070000000001</v>
      </c>
      <c r="Y19" s="302">
        <v>299.03939000000003</v>
      </c>
      <c r="Z19" s="301">
        <v>128.35</v>
      </c>
      <c r="AA19" s="93">
        <v>8.16</v>
      </c>
      <c r="AB19" s="93">
        <v>16.47</v>
      </c>
      <c r="AC19" s="93">
        <v>69.430000000000007</v>
      </c>
      <c r="AD19" s="93">
        <v>318.81</v>
      </c>
      <c r="AE19" s="93">
        <v>175.04</v>
      </c>
      <c r="AF19" s="93">
        <v>48.56</v>
      </c>
      <c r="AG19" s="93">
        <v>0.61</v>
      </c>
      <c r="AH19" s="93">
        <v>0.03</v>
      </c>
      <c r="AI19" s="93">
        <v>0.27</v>
      </c>
      <c r="AJ19" s="93">
        <v>221.01</v>
      </c>
      <c r="AK19" s="302">
        <v>265.68</v>
      </c>
      <c r="AL19" s="303">
        <v>27.800920204292815</v>
      </c>
      <c r="AM19" s="94">
        <v>9.9110175985966951</v>
      </c>
      <c r="AN19" s="94">
        <v>8.7223125778046224</v>
      </c>
      <c r="AO19" s="94">
        <v>6.2355519763166107</v>
      </c>
      <c r="AP19" s="94">
        <v>251.31246155547262</v>
      </c>
      <c r="AQ19" s="94">
        <v>228.53960345883416</v>
      </c>
      <c r="AR19" s="94">
        <v>106.75793376218213</v>
      </c>
      <c r="AS19" s="94">
        <v>8.7477741746563442</v>
      </c>
      <c r="AT19" s="94">
        <v>0.21589333987856463</v>
      </c>
      <c r="AU19" s="94">
        <v>0.24248284800108341</v>
      </c>
      <c r="AV19" s="94">
        <v>73.3723467445202</v>
      </c>
      <c r="AW19" s="93">
        <v>254.54634920891363</v>
      </c>
      <c r="AX19" s="303">
        <v>131.44</v>
      </c>
      <c r="AY19" s="591">
        <v>10.93</v>
      </c>
      <c r="AZ19" s="591">
        <v>0.01</v>
      </c>
      <c r="BA19" s="591">
        <v>1.44</v>
      </c>
      <c r="BB19" s="591">
        <v>1.83</v>
      </c>
      <c r="BC19" s="591">
        <v>9.41</v>
      </c>
      <c r="BD19" s="591">
        <v>8.9999999999999993E-3</v>
      </c>
      <c r="BE19" s="591">
        <v>43.06</v>
      </c>
      <c r="BF19" s="591">
        <v>0.09</v>
      </c>
      <c r="BG19" s="591">
        <v>54.17</v>
      </c>
      <c r="BH19" s="591">
        <v>186.08</v>
      </c>
      <c r="BI19" s="594">
        <v>36.1</v>
      </c>
      <c r="BJ19" s="94">
        <v>30.25</v>
      </c>
      <c r="BK19" s="467">
        <f t="shared" si="14"/>
        <v>-0.76985696895922096</v>
      </c>
      <c r="BM19" s="522"/>
    </row>
    <row r="20" spans="1:65" x14ac:dyDescent="0.25">
      <c r="A20" s="111" t="s">
        <v>105</v>
      </c>
      <c r="B20" s="309">
        <v>8.1552699999999998</v>
      </c>
      <c r="C20" s="310">
        <v>0.20666800000000002</v>
      </c>
      <c r="D20" s="310">
        <v>1.7950000000000001E-2</v>
      </c>
      <c r="E20" s="310">
        <v>4.689686</v>
      </c>
      <c r="F20" s="310">
        <v>37.955423000000003</v>
      </c>
      <c r="G20" s="310">
        <v>20.755901999999999</v>
      </c>
      <c r="H20" s="310">
        <v>7.2971599999999999</v>
      </c>
      <c r="I20" s="310">
        <v>4.2980999999999998E-2</v>
      </c>
      <c r="J20" s="310">
        <v>6.4000000000000005E-4</v>
      </c>
      <c r="K20" s="310">
        <v>1.405E-2</v>
      </c>
      <c r="L20" s="310">
        <v>20.403239000000003</v>
      </c>
      <c r="M20" s="310">
        <v>5.4690649999999996</v>
      </c>
      <c r="N20" s="309">
        <v>5.8909999999999997E-2</v>
      </c>
      <c r="O20" s="310">
        <v>2.8000000000000003E-4</v>
      </c>
      <c r="P20" s="310">
        <v>0</v>
      </c>
      <c r="Q20" s="310">
        <v>4.1799999999999997E-3</v>
      </c>
      <c r="R20" s="310">
        <v>19.53323</v>
      </c>
      <c r="S20" s="310">
        <v>41.315089999999998</v>
      </c>
      <c r="T20" s="310">
        <v>12.580860000000001</v>
      </c>
      <c r="U20" s="310">
        <v>1.9299999999999999E-3</v>
      </c>
      <c r="V20" s="310">
        <v>3.8999999999999998E-3</v>
      </c>
      <c r="W20" s="310">
        <v>7.1200000000000005E-3</v>
      </c>
      <c r="X20" s="310">
        <v>20.689880000000002</v>
      </c>
      <c r="Y20" s="311">
        <v>75.213089999999994</v>
      </c>
      <c r="Z20" s="309">
        <v>27.12</v>
      </c>
      <c r="AA20" s="310">
        <v>0.56999999999999995</v>
      </c>
      <c r="AB20" s="310">
        <v>1.27</v>
      </c>
      <c r="AC20" s="310">
        <v>10.15</v>
      </c>
      <c r="AD20" s="310">
        <v>47.27</v>
      </c>
      <c r="AE20" s="310">
        <v>24.41</v>
      </c>
      <c r="AF20" s="310">
        <v>5.74</v>
      </c>
      <c r="AG20" s="310">
        <v>0.04</v>
      </c>
      <c r="AH20" s="310">
        <v>3.0000000000000001E-3</v>
      </c>
      <c r="AI20" s="310">
        <v>0.03</v>
      </c>
      <c r="AJ20" s="310">
        <v>13.22</v>
      </c>
      <c r="AK20" s="311">
        <v>25.48</v>
      </c>
      <c r="AL20" s="312">
        <v>2.7028200305098116</v>
      </c>
      <c r="AM20" s="313">
        <v>0.56836810682223937</v>
      </c>
      <c r="AN20" s="313">
        <v>0.83725490927121504</v>
      </c>
      <c r="AO20" s="313">
        <v>0.68263248775593044</v>
      </c>
      <c r="AP20" s="313">
        <v>25.133611315080586</v>
      </c>
      <c r="AQ20" s="313">
        <v>28.980615356928173</v>
      </c>
      <c r="AR20" s="313">
        <v>12.018811079857553</v>
      </c>
      <c r="AS20" s="313">
        <v>0.2061509328128352</v>
      </c>
      <c r="AT20" s="313">
        <v>1.0016036047681212E-2</v>
      </c>
      <c r="AU20" s="313">
        <v>1.7614168201468102E-2</v>
      </c>
      <c r="AV20" s="313">
        <v>2.2579740602030234</v>
      </c>
      <c r="AW20" s="310">
        <v>8.336345888833554</v>
      </c>
      <c r="AX20" s="312">
        <v>4.0999999999999996</v>
      </c>
      <c r="AY20" s="313">
        <v>0.86</v>
      </c>
      <c r="AZ20" s="313">
        <v>0</v>
      </c>
      <c r="BA20" s="313">
        <v>0.1</v>
      </c>
      <c r="BB20" s="313">
        <v>0.09</v>
      </c>
      <c r="BC20" s="313">
        <v>0.93</v>
      </c>
      <c r="BD20" s="313">
        <v>1E-3</v>
      </c>
      <c r="BE20" s="313">
        <v>2.64</v>
      </c>
      <c r="BF20" s="313">
        <v>0</v>
      </c>
      <c r="BG20" s="313">
        <v>1.06</v>
      </c>
      <c r="BH20" s="313">
        <v>2.54</v>
      </c>
      <c r="BI20" s="595">
        <v>3.78</v>
      </c>
      <c r="BJ20" s="313">
        <v>1.4</v>
      </c>
      <c r="BK20" s="468">
        <f t="shared" si="14"/>
        <v>-0.65853658536585358</v>
      </c>
      <c r="BM20" s="522"/>
    </row>
    <row r="21" spans="1:65" x14ac:dyDescent="0.25">
      <c r="A21" s="116" t="s">
        <v>23</v>
      </c>
    </row>
    <row r="22" spans="1:65" x14ac:dyDescent="0.25">
      <c r="A22" s="116" t="s">
        <v>24</v>
      </c>
    </row>
    <row r="23" spans="1:65" x14ac:dyDescent="0.25">
      <c r="A23" s="116" t="s">
        <v>196</v>
      </c>
    </row>
    <row r="24" spans="1:65" x14ac:dyDescent="0.2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</row>
    <row r="25" spans="1:65" x14ac:dyDescent="0.2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</row>
    <row r="26" spans="1:65" x14ac:dyDescent="0.2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</row>
    <row r="27" spans="1:65" x14ac:dyDescent="0.2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</row>
    <row r="28" spans="1:65" x14ac:dyDescent="0.2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</row>
    <row r="29" spans="1:65" x14ac:dyDescent="0.2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</row>
    <row r="30" spans="1:65" x14ac:dyDescent="0.2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</row>
    <row r="31" spans="1:65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</row>
    <row r="32" spans="1:65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</row>
    <row r="33" spans="2:62" x14ac:dyDescent="0.25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</row>
    <row r="34" spans="2:62" x14ac:dyDescent="0.2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</row>
    <row r="35" spans="2:62" x14ac:dyDescent="0.2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</row>
    <row r="36" spans="2:62" x14ac:dyDescent="0.2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</row>
    <row r="37" spans="2:62" x14ac:dyDescent="0.2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</row>
  </sheetData>
  <mergeCells count="7">
    <mergeCell ref="BJ7:BK7"/>
    <mergeCell ref="AX7:BI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M36"/>
  <sheetViews>
    <sheetView showGridLines="0" zoomScale="90" zoomScaleNormal="90" workbookViewId="0">
      <pane xSplit="1" ySplit="7" topLeftCell="AS8" activePane="bottomRight" state="frozen"/>
      <selection activeCell="AQ40" sqref="AQ40"/>
      <selection pane="topRight" activeCell="AQ40" sqref="AQ40"/>
      <selection pane="bottomLeft" activeCell="AQ40" sqref="AQ40"/>
      <selection pane="bottomRight" activeCell="BK10" sqref="BK10"/>
    </sheetView>
  </sheetViews>
  <sheetFormatPr baseColWidth="10" defaultRowHeight="15" x14ac:dyDescent="0.25"/>
  <cols>
    <col min="1" max="1" width="12.5703125" style="92" customWidth="1"/>
    <col min="2" max="62" width="11.5703125" style="92" customWidth="1"/>
    <col min="63" max="63" width="12.5703125" style="92" bestFit="1" customWidth="1"/>
    <col min="65" max="65" width="14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106</v>
      </c>
    </row>
    <row r="4" spans="1:65" x14ac:dyDescent="0.25">
      <c r="A4" s="9" t="s">
        <v>235</v>
      </c>
    </row>
    <row r="5" spans="1:65" x14ac:dyDescent="0.25">
      <c r="A5" s="9" t="s">
        <v>201</v>
      </c>
    </row>
    <row r="6" spans="1:65" x14ac:dyDescent="0.25">
      <c r="A6" s="659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5.5" x14ac:dyDescent="0.25">
      <c r="A7" s="660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10'!BE8</f>
        <v>Ago</v>
      </c>
      <c r="BF7" s="547" t="str">
        <f>+'Cdr 10'!BF8</f>
        <v>Sept</v>
      </c>
      <c r="BG7" s="547" t="str">
        <f>+'Cdr 10'!BG8</f>
        <v>Oct</v>
      </c>
      <c r="BH7" s="547" t="str">
        <f>+'Cdr 10'!BH8</f>
        <v>Nov</v>
      </c>
      <c r="BI7" s="552" t="str">
        <f>+'Cdr 10'!BI8</f>
        <v>Dic</v>
      </c>
      <c r="BJ7" s="544" t="str">
        <f>+'Cdr 10'!BJ8</f>
        <v>Ene</v>
      </c>
      <c r="BK7" s="508" t="str">
        <f>'Cdr 10'!BK8</f>
        <v>Var. % 
Ene 24/23</v>
      </c>
    </row>
    <row r="8" spans="1:65" x14ac:dyDescent="0.25">
      <c r="A8" s="329" t="s">
        <v>13</v>
      </c>
      <c r="B8" s="330">
        <f t="shared" ref="B8:AO8" si="0">SUM(B9:B32)</f>
        <v>69890.928</v>
      </c>
      <c r="C8" s="330">
        <f t="shared" si="0"/>
        <v>7756.6900000000005</v>
      </c>
      <c r="D8" s="330">
        <f t="shared" si="0"/>
        <v>0</v>
      </c>
      <c r="E8" s="330">
        <f t="shared" si="0"/>
        <v>25140.040000000005</v>
      </c>
      <c r="F8" s="330">
        <f t="shared" si="0"/>
        <v>252410.31900000002</v>
      </c>
      <c r="G8" s="330">
        <f t="shared" si="0"/>
        <v>161561.44000000003</v>
      </c>
      <c r="H8" s="330">
        <f t="shared" si="0"/>
        <v>47293.354999999996</v>
      </c>
      <c r="I8" s="330">
        <f t="shared" si="0"/>
        <v>795.02</v>
      </c>
      <c r="J8" s="330">
        <f t="shared" si="0"/>
        <v>16.37</v>
      </c>
      <c r="K8" s="330">
        <f t="shared" si="0"/>
        <v>510.24</v>
      </c>
      <c r="L8" s="330">
        <f t="shared" si="0"/>
        <v>170837.55624999999</v>
      </c>
      <c r="M8" s="330">
        <f t="shared" si="0"/>
        <v>74317.813000000009</v>
      </c>
      <c r="N8" s="330">
        <f t="shared" si="0"/>
        <v>1314.4134152307711</v>
      </c>
      <c r="O8" s="330">
        <f t="shared" si="0"/>
        <v>5.6001375428887599</v>
      </c>
      <c r="P8" s="330">
        <f t="shared" si="0"/>
        <v>0.54121673101761603</v>
      </c>
      <c r="Q8" s="330">
        <f t="shared" si="0"/>
        <v>59.922167576567688</v>
      </c>
      <c r="R8" s="330">
        <f t="shared" si="0"/>
        <v>132025.5942382807</v>
      </c>
      <c r="S8" s="330">
        <f t="shared" si="0"/>
        <v>320059.39173262758</v>
      </c>
      <c r="T8" s="330">
        <f t="shared" si="0"/>
        <v>121985.65241409768</v>
      </c>
      <c r="U8" s="330">
        <f t="shared" si="0"/>
        <v>68.234003656307124</v>
      </c>
      <c r="V8" s="330">
        <f t="shared" si="0"/>
        <v>122.9269120462604</v>
      </c>
      <c r="W8" s="330">
        <f t="shared" si="0"/>
        <v>251.9279004798901</v>
      </c>
      <c r="X8" s="330">
        <f t="shared" si="0"/>
        <v>173580.70250412959</v>
      </c>
      <c r="Y8" s="330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577">
        <f t="shared" si="2"/>
        <v>10925.07</v>
      </c>
      <c r="AZ8" s="577">
        <f t="shared" si="2"/>
        <v>6.81</v>
      </c>
      <c r="BA8" s="577">
        <f t="shared" ref="BA8:BB8" si="3">SUM(BA9:BA32)</f>
        <v>1.4</v>
      </c>
      <c r="BB8" s="577">
        <f t="shared" si="3"/>
        <v>1830.7600000000002</v>
      </c>
      <c r="BC8" s="577">
        <f t="shared" si="2"/>
        <v>9406.7199999999993</v>
      </c>
      <c r="BD8" s="577">
        <f t="shared" si="2"/>
        <v>8.9</v>
      </c>
      <c r="BE8" s="577">
        <f t="shared" si="2"/>
        <v>43059.7</v>
      </c>
      <c r="BF8" s="577">
        <f t="shared" ref="BF8:BG8" si="4">SUM(BF9:BF32)</f>
        <v>93.63</v>
      </c>
      <c r="BG8" s="577">
        <f t="shared" si="4"/>
        <v>54165.590000000004</v>
      </c>
      <c r="BH8" s="577">
        <f t="shared" ref="BH8:BI8" si="5">SUM(BH9:BH32)</f>
        <v>186075.93999999997</v>
      </c>
      <c r="BI8" s="578">
        <f t="shared" si="5"/>
        <v>36098.54</v>
      </c>
      <c r="BJ8" s="85">
        <f t="shared" ref="BJ8" si="6">SUM(BJ9:BJ32)</f>
        <v>30245.379999999997</v>
      </c>
      <c r="BK8" s="88">
        <f>+IFERROR(BJ8/AX8-1,"-")</f>
        <v>-0.76989234566338305</v>
      </c>
      <c r="BM8" s="522"/>
    </row>
    <row r="9" spans="1:65" x14ac:dyDescent="0.25">
      <c r="A9" s="257" t="s">
        <v>60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2.85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3.1340036563071298</v>
      </c>
      <c r="V9" s="104">
        <v>0.35</v>
      </c>
      <c r="W9" s="104">
        <v>3.0149908592321801</v>
      </c>
      <c r="X9" s="104">
        <v>0</v>
      </c>
      <c r="Y9" s="104">
        <v>13.3</v>
      </c>
      <c r="Z9" s="107">
        <v>0</v>
      </c>
      <c r="AA9" s="108">
        <v>9.5399999999999991</v>
      </c>
      <c r="AB9" s="108">
        <v>0.6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3.45</v>
      </c>
      <c r="AP9" s="108">
        <v>0</v>
      </c>
      <c r="AQ9" s="108">
        <v>0</v>
      </c>
      <c r="AR9" s="108">
        <v>0</v>
      </c>
      <c r="AS9" s="108">
        <v>0.73202212636136998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573">
        <v>0</v>
      </c>
      <c r="AZ9" s="573">
        <v>0</v>
      </c>
      <c r="BA9" s="573">
        <v>0</v>
      </c>
      <c r="BB9" s="573">
        <v>0</v>
      </c>
      <c r="BC9" s="573">
        <v>0</v>
      </c>
      <c r="BD9" s="573">
        <v>0</v>
      </c>
      <c r="BE9" s="573">
        <v>0</v>
      </c>
      <c r="BF9" s="573">
        <v>0</v>
      </c>
      <c r="BG9" s="573">
        <v>2.77</v>
      </c>
      <c r="BH9" s="573">
        <v>0</v>
      </c>
      <c r="BI9" s="574">
        <v>0</v>
      </c>
      <c r="BJ9" s="108">
        <v>0</v>
      </c>
      <c r="BK9" s="110" t="str">
        <f t="shared" ref="BK9:BK32" si="7">+IFERROR(BJ9/AX9-1,"-")</f>
        <v>-</v>
      </c>
      <c r="BM9" s="522"/>
    </row>
    <row r="10" spans="1:65" x14ac:dyDescent="0.25">
      <c r="A10" s="257" t="s">
        <v>61</v>
      </c>
      <c r="B10" s="107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7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  <c r="BE10" s="573">
        <v>0</v>
      </c>
      <c r="BF10" s="573">
        <v>0</v>
      </c>
      <c r="BG10" s="573">
        <v>0</v>
      </c>
      <c r="BH10" s="573">
        <v>0</v>
      </c>
      <c r="BI10" s="574">
        <v>0</v>
      </c>
      <c r="BJ10" s="108">
        <v>0</v>
      </c>
      <c r="BK10" s="110" t="str">
        <f t="shared" si="7"/>
        <v>-</v>
      </c>
      <c r="BM10" s="522"/>
    </row>
    <row r="11" spans="1:65" x14ac:dyDescent="0.25">
      <c r="A11" s="257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26.350000000034925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8">
        <v>45.64</v>
      </c>
      <c r="AB11" s="108">
        <v>12.85</v>
      </c>
      <c r="AC11" s="108">
        <v>0</v>
      </c>
      <c r="AD11" s="108">
        <v>0</v>
      </c>
      <c r="AE11" s="108">
        <v>4.38</v>
      </c>
      <c r="AF11" s="108">
        <v>6.55</v>
      </c>
      <c r="AG11" s="108">
        <v>8.2799999999999994</v>
      </c>
      <c r="AH11" s="108">
        <v>3.14</v>
      </c>
      <c r="AI11" s="108">
        <v>0</v>
      </c>
      <c r="AJ11" s="108">
        <v>7.29</v>
      </c>
      <c r="AK11" s="108">
        <v>6.23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27.91</v>
      </c>
      <c r="AY11" s="573">
        <v>33.299999999999997</v>
      </c>
      <c r="AZ11" s="573">
        <v>6.81</v>
      </c>
      <c r="BA11" s="573">
        <v>0</v>
      </c>
      <c r="BB11" s="573">
        <v>0</v>
      </c>
      <c r="BC11" s="573">
        <v>0</v>
      </c>
      <c r="BD11" s="573">
        <v>0</v>
      </c>
      <c r="BE11" s="573">
        <v>10.98</v>
      </c>
      <c r="BF11" s="573">
        <v>10.31</v>
      </c>
      <c r="BG11" s="573">
        <v>1.0900000000000001</v>
      </c>
      <c r="BH11" s="573">
        <v>0.03</v>
      </c>
      <c r="BI11" s="574">
        <v>34.67</v>
      </c>
      <c r="BJ11" s="108">
        <v>45.37</v>
      </c>
      <c r="BK11" s="110">
        <f t="shared" si="7"/>
        <v>0.62558222859190238</v>
      </c>
      <c r="BM11" s="522"/>
    </row>
    <row r="12" spans="1:65" x14ac:dyDescent="0.25">
      <c r="A12" s="257" t="s">
        <v>86</v>
      </c>
      <c r="B12" s="104">
        <v>0</v>
      </c>
      <c r="C12" s="104">
        <v>0</v>
      </c>
      <c r="D12" s="104">
        <v>0</v>
      </c>
      <c r="E12" s="104">
        <v>364.67500000000001</v>
      </c>
      <c r="F12" s="104">
        <v>6275.7209999999995</v>
      </c>
      <c r="G12" s="104">
        <v>14434.75</v>
      </c>
      <c r="H12" s="104">
        <v>9632.8249999999989</v>
      </c>
      <c r="I12" s="104">
        <v>0</v>
      </c>
      <c r="J12" s="104">
        <v>0</v>
      </c>
      <c r="K12" s="104">
        <v>0</v>
      </c>
      <c r="L12" s="104">
        <v>760.52</v>
      </c>
      <c r="M12" s="105">
        <v>1826.2809999999999</v>
      </c>
      <c r="N12" s="104">
        <v>119.68</v>
      </c>
      <c r="O12" s="104">
        <v>0</v>
      </c>
      <c r="P12" s="104">
        <v>0</v>
      </c>
      <c r="Q12" s="104">
        <v>23</v>
      </c>
      <c r="R12" s="104">
        <v>33.75</v>
      </c>
      <c r="S12" s="104">
        <v>14334.975</v>
      </c>
      <c r="T12" s="104">
        <v>10366.740000000002</v>
      </c>
      <c r="U12" s="104">
        <v>0</v>
      </c>
      <c r="V12" s="104">
        <v>33.1740733546618</v>
      </c>
      <c r="W12" s="104">
        <v>101.81656364259599</v>
      </c>
      <c r="X12" s="104">
        <v>8533.0859999999993</v>
      </c>
      <c r="Y12" s="104">
        <v>11858.206131188705</v>
      </c>
      <c r="Z12" s="107">
        <v>3066.68</v>
      </c>
      <c r="AA12" s="108">
        <v>0</v>
      </c>
      <c r="AB12" s="108">
        <v>0</v>
      </c>
      <c r="AC12" s="108">
        <v>1299.43</v>
      </c>
      <c r="AD12" s="108">
        <v>11866.32</v>
      </c>
      <c r="AE12" s="108">
        <v>11176.61</v>
      </c>
      <c r="AF12" s="108">
        <v>4404.33</v>
      </c>
      <c r="AG12" s="108">
        <v>0</v>
      </c>
      <c r="AH12" s="108">
        <v>0</v>
      </c>
      <c r="AI12" s="108">
        <v>0</v>
      </c>
      <c r="AJ12" s="108">
        <v>1371.06</v>
      </c>
      <c r="AK12" s="108">
        <v>860.51</v>
      </c>
      <c r="AL12" s="107">
        <v>60.439755458982248</v>
      </c>
      <c r="AM12" s="108">
        <v>23.344667279076052</v>
      </c>
      <c r="AN12" s="108">
        <v>70.114738428476628</v>
      </c>
      <c r="AO12" s="108">
        <v>25.429800560922402</v>
      </c>
      <c r="AP12" s="108">
        <v>4274.1219999999994</v>
      </c>
      <c r="AQ12" s="108">
        <v>9403.3617178563218</v>
      </c>
      <c r="AR12" s="108">
        <v>619.36793542924158</v>
      </c>
      <c r="AS12" s="108">
        <v>40.018468967327131</v>
      </c>
      <c r="AT12" s="108">
        <v>16.276984251984651</v>
      </c>
      <c r="AU12" s="108">
        <v>23.752781294691221</v>
      </c>
      <c r="AV12" s="108">
        <v>412.85247248190922</v>
      </c>
      <c r="AW12" s="108">
        <v>14885.032288729046</v>
      </c>
      <c r="AX12" s="107">
        <v>7048.77</v>
      </c>
      <c r="AY12" s="573">
        <v>0</v>
      </c>
      <c r="AZ12" s="573">
        <v>0</v>
      </c>
      <c r="BA12" s="573">
        <v>0</v>
      </c>
      <c r="BB12" s="573">
        <v>0</v>
      </c>
      <c r="BC12" s="573">
        <v>2050.16</v>
      </c>
      <c r="BD12" s="573">
        <v>0</v>
      </c>
      <c r="BE12" s="573">
        <v>2216.08</v>
      </c>
      <c r="BF12" s="573">
        <v>0</v>
      </c>
      <c r="BG12" s="573">
        <v>256.54000000000002</v>
      </c>
      <c r="BH12" s="573">
        <v>359.3</v>
      </c>
      <c r="BI12" s="574">
        <v>0</v>
      </c>
      <c r="BJ12" s="108">
        <v>0</v>
      </c>
      <c r="BK12" s="110">
        <f t="shared" si="7"/>
        <v>-1</v>
      </c>
      <c r="BM12" s="522"/>
    </row>
    <row r="13" spans="1:65" x14ac:dyDescent="0.25">
      <c r="A13" s="257" t="s">
        <v>254</v>
      </c>
      <c r="B13" s="104">
        <v>6556.72</v>
      </c>
      <c r="C13" s="104">
        <v>0</v>
      </c>
      <c r="D13" s="104">
        <v>0</v>
      </c>
      <c r="E13" s="104">
        <v>2085.0300000000002</v>
      </c>
      <c r="F13" s="104">
        <v>53592.56</v>
      </c>
      <c r="G13" s="104">
        <v>54886.719999999994</v>
      </c>
      <c r="H13" s="104">
        <v>24759.91</v>
      </c>
      <c r="I13" s="104">
        <v>0</v>
      </c>
      <c r="J13" s="104">
        <v>0</v>
      </c>
      <c r="K13" s="104">
        <v>0</v>
      </c>
      <c r="L13" s="104">
        <v>48764.99749999999</v>
      </c>
      <c r="M13" s="105">
        <v>18308.195999999996</v>
      </c>
      <c r="N13" s="104">
        <v>1194.733415230771</v>
      </c>
      <c r="O13" s="104">
        <v>0</v>
      </c>
      <c r="P13" s="104">
        <v>0</v>
      </c>
      <c r="Q13" s="104">
        <v>0</v>
      </c>
      <c r="R13" s="104">
        <v>33790.76</v>
      </c>
      <c r="S13" s="104">
        <v>80872.789999999994</v>
      </c>
      <c r="T13" s="104">
        <v>52191.909999999996</v>
      </c>
      <c r="U13" s="104">
        <v>65.099999999999994</v>
      </c>
      <c r="V13" s="104">
        <v>0</v>
      </c>
      <c r="W13" s="104">
        <v>0</v>
      </c>
      <c r="X13" s="104">
        <v>54802.939999999995</v>
      </c>
      <c r="Y13" s="104">
        <v>94585.450000000012</v>
      </c>
      <c r="Z13" s="107">
        <v>43873.68</v>
      </c>
      <c r="AA13" s="108">
        <v>0</v>
      </c>
      <c r="AB13" s="108">
        <v>0</v>
      </c>
      <c r="AC13" s="108">
        <v>13070.66</v>
      </c>
      <c r="AD13" s="108">
        <v>71724.83</v>
      </c>
      <c r="AE13" s="108">
        <v>69857.350000000006</v>
      </c>
      <c r="AF13" s="108">
        <v>9996.9599999999991</v>
      </c>
      <c r="AG13" s="108">
        <v>0</v>
      </c>
      <c r="AH13" s="108">
        <v>0</v>
      </c>
      <c r="AI13" s="108">
        <v>0</v>
      </c>
      <c r="AJ13" s="108">
        <v>47037.68</v>
      </c>
      <c r="AK13" s="108">
        <v>42239.62</v>
      </c>
      <c r="AL13" s="107">
        <v>984.44073683450893</v>
      </c>
      <c r="AM13" s="108">
        <v>0</v>
      </c>
      <c r="AN13" s="108">
        <v>0</v>
      </c>
      <c r="AO13" s="108">
        <v>0</v>
      </c>
      <c r="AP13" s="108">
        <v>13745.089999999998</v>
      </c>
      <c r="AQ13" s="108">
        <v>39841.399999999994</v>
      </c>
      <c r="AR13" s="108">
        <v>2609.66</v>
      </c>
      <c r="AS13" s="108">
        <v>0</v>
      </c>
      <c r="AT13" s="108">
        <v>0</v>
      </c>
      <c r="AU13" s="108">
        <v>0</v>
      </c>
      <c r="AV13" s="108">
        <v>14781.592000000001</v>
      </c>
      <c r="AW13" s="108">
        <v>66273.061000000002</v>
      </c>
      <c r="AX13" s="107">
        <v>56383.45</v>
      </c>
      <c r="AY13" s="573">
        <v>6373.22</v>
      </c>
      <c r="AZ13" s="573">
        <v>0</v>
      </c>
      <c r="BA13" s="573">
        <v>0</v>
      </c>
      <c r="BB13" s="573">
        <v>0</v>
      </c>
      <c r="BC13" s="573">
        <v>3940.18</v>
      </c>
      <c r="BD13" s="573">
        <v>0</v>
      </c>
      <c r="BE13" s="573">
        <v>18309.37</v>
      </c>
      <c r="BF13" s="573">
        <v>0</v>
      </c>
      <c r="BG13" s="573">
        <v>6137</v>
      </c>
      <c r="BH13" s="573">
        <v>22157.41</v>
      </c>
      <c r="BI13" s="574">
        <v>3897.07</v>
      </c>
      <c r="BJ13" s="108">
        <v>0</v>
      </c>
      <c r="BK13" s="110">
        <f t="shared" si="7"/>
        <v>-1</v>
      </c>
      <c r="BM13" s="522"/>
    </row>
    <row r="14" spans="1:65" x14ac:dyDescent="0.25">
      <c r="A14" s="257" t="s">
        <v>62</v>
      </c>
      <c r="B14" s="104">
        <v>5042.8899999999994</v>
      </c>
      <c r="C14" s="104">
        <v>0</v>
      </c>
      <c r="D14" s="104">
        <v>0</v>
      </c>
      <c r="E14" s="104">
        <v>2540.42</v>
      </c>
      <c r="F14" s="104">
        <v>25188.25</v>
      </c>
      <c r="G14" s="104">
        <v>10459.89</v>
      </c>
      <c r="H14" s="104">
        <v>3270.3600000000006</v>
      </c>
      <c r="I14" s="104">
        <v>0</v>
      </c>
      <c r="J14" s="104">
        <v>0</v>
      </c>
      <c r="K14" s="104">
        <v>0</v>
      </c>
      <c r="L14" s="104">
        <v>26697.29</v>
      </c>
      <c r="M14" s="105">
        <v>6966.94</v>
      </c>
      <c r="N14" s="104">
        <v>0</v>
      </c>
      <c r="O14" s="104">
        <v>0</v>
      </c>
      <c r="P14" s="104">
        <v>0</v>
      </c>
      <c r="Q14" s="104">
        <v>0</v>
      </c>
      <c r="R14" s="104">
        <v>20438.86</v>
      </c>
      <c r="S14" s="104">
        <v>36959.760000000002</v>
      </c>
      <c r="T14" s="104">
        <v>11754.1</v>
      </c>
      <c r="U14" s="104">
        <v>0</v>
      </c>
      <c r="V14" s="104">
        <v>0</v>
      </c>
      <c r="W14" s="104">
        <v>0</v>
      </c>
      <c r="X14" s="104">
        <v>13655.419999999998</v>
      </c>
      <c r="Y14" s="104">
        <v>43538</v>
      </c>
      <c r="Z14" s="107">
        <v>12965.19</v>
      </c>
      <c r="AA14" s="108">
        <v>0</v>
      </c>
      <c r="AB14" s="108">
        <v>0</v>
      </c>
      <c r="AC14" s="108">
        <v>8780.48</v>
      </c>
      <c r="AD14" s="108">
        <v>36231.24</v>
      </c>
      <c r="AE14" s="108">
        <v>14508.84</v>
      </c>
      <c r="AF14" s="108">
        <v>8772.66</v>
      </c>
      <c r="AG14" s="108">
        <v>0</v>
      </c>
      <c r="AH14" s="108">
        <v>0</v>
      </c>
      <c r="AI14" s="108">
        <v>0</v>
      </c>
      <c r="AJ14" s="108">
        <v>22670.11</v>
      </c>
      <c r="AK14" s="108">
        <v>23816</v>
      </c>
      <c r="AL14" s="107">
        <v>3550.1</v>
      </c>
      <c r="AM14" s="108">
        <v>0</v>
      </c>
      <c r="AN14" s="108">
        <v>0</v>
      </c>
      <c r="AO14" s="108">
        <v>0</v>
      </c>
      <c r="AP14" s="108">
        <v>17353.680000000004</v>
      </c>
      <c r="AQ14" s="108">
        <v>33090.912524852341</v>
      </c>
      <c r="AR14" s="108">
        <v>13347.27747514765</v>
      </c>
      <c r="AS14" s="108">
        <v>0</v>
      </c>
      <c r="AT14" s="108">
        <v>0</v>
      </c>
      <c r="AU14" s="108">
        <v>0</v>
      </c>
      <c r="AV14" s="108">
        <v>10125.759999999998</v>
      </c>
      <c r="AW14" s="108">
        <v>28627.54</v>
      </c>
      <c r="AX14" s="107">
        <v>4659.68</v>
      </c>
      <c r="AY14" s="573">
        <v>397.06</v>
      </c>
      <c r="AZ14" s="573">
        <v>0</v>
      </c>
      <c r="BA14" s="573">
        <v>0</v>
      </c>
      <c r="BB14" s="573">
        <v>0</v>
      </c>
      <c r="BC14" s="573">
        <v>1270.48</v>
      </c>
      <c r="BD14" s="573">
        <v>0</v>
      </c>
      <c r="BE14" s="573">
        <v>6030.98</v>
      </c>
      <c r="BF14" s="573">
        <v>0</v>
      </c>
      <c r="BG14" s="573">
        <v>3092.49</v>
      </c>
      <c r="BH14" s="573">
        <v>11416.27</v>
      </c>
      <c r="BI14" s="574">
        <v>833.78</v>
      </c>
      <c r="BJ14" s="108">
        <v>3172.86</v>
      </c>
      <c r="BK14" s="110">
        <f t="shared" si="7"/>
        <v>-0.31908199704700757</v>
      </c>
      <c r="BM14" s="522"/>
    </row>
    <row r="15" spans="1:65" x14ac:dyDescent="0.25">
      <c r="A15" s="257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5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321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321">
        <v>13.89</v>
      </c>
      <c r="AY15" s="596">
        <v>0</v>
      </c>
      <c r="AZ15" s="596">
        <v>0</v>
      </c>
      <c r="BA15" s="596">
        <v>0</v>
      </c>
      <c r="BB15" s="596">
        <v>0</v>
      </c>
      <c r="BC15" s="596">
        <v>0</v>
      </c>
      <c r="BD15" s="596">
        <v>1.47</v>
      </c>
      <c r="BE15" s="596">
        <v>29.71</v>
      </c>
      <c r="BF15" s="596">
        <v>35.65</v>
      </c>
      <c r="BG15" s="596">
        <v>83.62</v>
      </c>
      <c r="BH15" s="596">
        <v>85.27</v>
      </c>
      <c r="BI15" s="597">
        <v>56.78</v>
      </c>
      <c r="BJ15" s="104">
        <v>31.42</v>
      </c>
      <c r="BK15" s="110">
        <f t="shared" si="7"/>
        <v>1.2620590352771779</v>
      </c>
      <c r="BM15" s="522"/>
    </row>
    <row r="16" spans="1:65" x14ac:dyDescent="0.25">
      <c r="A16" s="257" t="s">
        <v>63</v>
      </c>
      <c r="B16" s="104">
        <v>17721.66</v>
      </c>
      <c r="C16" s="104">
        <v>0</v>
      </c>
      <c r="D16" s="104">
        <v>0</v>
      </c>
      <c r="E16" s="104">
        <v>5769.8099999999995</v>
      </c>
      <c r="F16" s="104">
        <v>44497.038</v>
      </c>
      <c r="G16" s="104">
        <v>17080.220000000005</v>
      </c>
      <c r="H16" s="104">
        <v>9120.5600000000013</v>
      </c>
      <c r="I16" s="104">
        <v>145.69999999999999</v>
      </c>
      <c r="J16" s="104">
        <v>16.37</v>
      </c>
      <c r="K16" s="104">
        <v>0</v>
      </c>
      <c r="L16" s="104">
        <v>59718.1895</v>
      </c>
      <c r="M16" s="105">
        <v>12035.699000000001</v>
      </c>
      <c r="N16" s="104">
        <v>0</v>
      </c>
      <c r="O16" s="104">
        <v>5.6001375428887599</v>
      </c>
      <c r="P16" s="104">
        <v>0.54121673101761603</v>
      </c>
      <c r="Q16" s="104">
        <v>35.383103988235504</v>
      </c>
      <c r="R16" s="104">
        <v>36236.807533498184</v>
      </c>
      <c r="S16" s="104">
        <v>63184.156732627562</v>
      </c>
      <c r="T16" s="104">
        <v>17021.423915243508</v>
      </c>
      <c r="U16" s="104">
        <v>0</v>
      </c>
      <c r="V16" s="104">
        <v>80.9528386915986</v>
      </c>
      <c r="W16" s="104">
        <v>147.09634597806192</v>
      </c>
      <c r="X16" s="104">
        <v>25625.106504129606</v>
      </c>
      <c r="Y16" s="104">
        <v>81100.923415478683</v>
      </c>
      <c r="Z16" s="107">
        <v>34300.230000000003</v>
      </c>
      <c r="AA16" s="108">
        <v>175.58</v>
      </c>
      <c r="AB16" s="108">
        <v>0</v>
      </c>
      <c r="AC16" s="108">
        <v>15568.17</v>
      </c>
      <c r="AD16" s="108">
        <v>73314.75</v>
      </c>
      <c r="AE16" s="108">
        <v>31278.02</v>
      </c>
      <c r="AF16" s="108">
        <v>16992.02</v>
      </c>
      <c r="AG16" s="108">
        <v>47.36</v>
      </c>
      <c r="AH16" s="108">
        <v>13.51</v>
      </c>
      <c r="AI16" s="108">
        <v>171.38</v>
      </c>
      <c r="AJ16" s="108">
        <v>50763.78</v>
      </c>
      <c r="AK16" s="108">
        <v>50412.75</v>
      </c>
      <c r="AL16" s="107">
        <v>8840.8067119993211</v>
      </c>
      <c r="AM16" s="108">
        <v>16.772931317617662</v>
      </c>
      <c r="AN16" s="108">
        <v>33.097839376145942</v>
      </c>
      <c r="AO16" s="108">
        <v>4.3921757556871297</v>
      </c>
      <c r="AP16" s="108">
        <v>44832.956160526941</v>
      </c>
      <c r="AQ16" s="108">
        <v>68611.917611071171</v>
      </c>
      <c r="AR16" s="108">
        <v>28655.928541682915</v>
      </c>
      <c r="AS16" s="108">
        <v>143.95779533947274</v>
      </c>
      <c r="AT16" s="108">
        <v>132.18106161791258</v>
      </c>
      <c r="AU16" s="108">
        <v>218.73006670639219</v>
      </c>
      <c r="AV16" s="108">
        <v>19809.572272038284</v>
      </c>
      <c r="AW16" s="108">
        <v>59582.952195460304</v>
      </c>
      <c r="AX16" s="107">
        <v>12582.43</v>
      </c>
      <c r="AY16" s="573">
        <v>662.25</v>
      </c>
      <c r="AZ16" s="573">
        <v>0</v>
      </c>
      <c r="BA16" s="573">
        <v>0</v>
      </c>
      <c r="BB16" s="573">
        <v>0</v>
      </c>
      <c r="BC16" s="573">
        <v>1049.0899999999999</v>
      </c>
      <c r="BD16" s="573">
        <v>6.61</v>
      </c>
      <c r="BE16" s="573">
        <v>14718.81</v>
      </c>
      <c r="BF16" s="573">
        <v>47.01</v>
      </c>
      <c r="BG16" s="573">
        <v>8057.94</v>
      </c>
      <c r="BH16" s="573">
        <v>32820.400000000001</v>
      </c>
      <c r="BI16" s="574">
        <v>4915.05</v>
      </c>
      <c r="BJ16" s="108">
        <v>5276.94</v>
      </c>
      <c r="BK16" s="110">
        <f t="shared" si="7"/>
        <v>-0.58061042262901519</v>
      </c>
      <c r="BM16" s="522"/>
    </row>
    <row r="17" spans="1:65" x14ac:dyDescent="0.25">
      <c r="A17" s="257" t="s">
        <v>64</v>
      </c>
      <c r="B17" s="104">
        <v>1026</v>
      </c>
      <c r="C17" s="104">
        <v>0</v>
      </c>
      <c r="D17" s="104">
        <v>0</v>
      </c>
      <c r="E17" s="104">
        <v>417.75</v>
      </c>
      <c r="F17" s="104">
        <v>3290.25</v>
      </c>
      <c r="G17" s="104">
        <v>428.45</v>
      </c>
      <c r="H17" s="104">
        <v>367.85</v>
      </c>
      <c r="I17" s="104">
        <v>0</v>
      </c>
      <c r="J17" s="104">
        <v>0</v>
      </c>
      <c r="K17" s="104">
        <v>0</v>
      </c>
      <c r="L17" s="104">
        <v>4498.1137500000013</v>
      </c>
      <c r="M17" s="105">
        <v>600.67700000000002</v>
      </c>
      <c r="N17" s="104">
        <v>0</v>
      </c>
      <c r="O17" s="104">
        <v>0</v>
      </c>
      <c r="P17" s="104">
        <v>0</v>
      </c>
      <c r="Q17" s="104">
        <v>0</v>
      </c>
      <c r="R17" s="104">
        <v>356</v>
      </c>
      <c r="S17" s="104">
        <v>1261.25</v>
      </c>
      <c r="T17" s="104">
        <v>0</v>
      </c>
      <c r="U17" s="104">
        <v>0</v>
      </c>
      <c r="V17" s="104">
        <v>0</v>
      </c>
      <c r="W17" s="104">
        <v>0</v>
      </c>
      <c r="X17" s="104">
        <v>938</v>
      </c>
      <c r="Y17" s="104">
        <v>5898</v>
      </c>
      <c r="Z17" s="107">
        <v>2435.65</v>
      </c>
      <c r="AA17" s="108">
        <v>0</v>
      </c>
      <c r="AB17" s="108">
        <v>0</v>
      </c>
      <c r="AC17" s="108">
        <v>552</v>
      </c>
      <c r="AD17" s="108">
        <v>5413.6</v>
      </c>
      <c r="AE17" s="108">
        <v>2103.1999999999998</v>
      </c>
      <c r="AF17" s="108">
        <v>1215.8</v>
      </c>
      <c r="AG17" s="108">
        <v>0</v>
      </c>
      <c r="AH17" s="108">
        <v>0</v>
      </c>
      <c r="AI17" s="108">
        <v>0</v>
      </c>
      <c r="AJ17" s="108">
        <v>2968.8</v>
      </c>
      <c r="AK17" s="108">
        <v>1518.75</v>
      </c>
      <c r="AL17" s="107">
        <v>0</v>
      </c>
      <c r="AM17" s="108">
        <v>0</v>
      </c>
      <c r="AN17" s="108">
        <v>0</v>
      </c>
      <c r="AO17" s="108">
        <v>0</v>
      </c>
      <c r="AP17" s="108">
        <v>3393.25</v>
      </c>
      <c r="AQ17" s="108">
        <v>4696.25</v>
      </c>
      <c r="AR17" s="108">
        <v>1602</v>
      </c>
      <c r="AS17" s="108">
        <v>0</v>
      </c>
      <c r="AT17" s="108">
        <v>0</v>
      </c>
      <c r="AU17" s="108">
        <v>0</v>
      </c>
      <c r="AV17" s="108">
        <v>1631.5</v>
      </c>
      <c r="AW17" s="108">
        <v>3447.25</v>
      </c>
      <c r="AX17" s="107">
        <v>85.05</v>
      </c>
      <c r="AY17" s="573">
        <v>0</v>
      </c>
      <c r="AZ17" s="573">
        <v>0</v>
      </c>
      <c r="BA17" s="573">
        <v>0</v>
      </c>
      <c r="BB17" s="573">
        <v>0</v>
      </c>
      <c r="BC17" s="573">
        <v>0</v>
      </c>
      <c r="BD17" s="573">
        <v>0</v>
      </c>
      <c r="BE17" s="573">
        <v>0</v>
      </c>
      <c r="BF17" s="573">
        <v>0</v>
      </c>
      <c r="BG17" s="573">
        <v>178.25</v>
      </c>
      <c r="BH17" s="573">
        <v>1081.4000000000001</v>
      </c>
      <c r="BI17" s="574">
        <v>0</v>
      </c>
      <c r="BJ17" s="108">
        <v>0</v>
      </c>
      <c r="BK17" s="110">
        <f t="shared" si="7"/>
        <v>-1</v>
      </c>
      <c r="BM17" s="522"/>
    </row>
    <row r="18" spans="1:65" x14ac:dyDescent="0.25">
      <c r="A18" s="257" t="s">
        <v>78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7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0</v>
      </c>
      <c r="AA18" s="108">
        <v>47.86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9.58</v>
      </c>
      <c r="AH18" s="108">
        <v>1.98</v>
      </c>
      <c r="AI18" s="108">
        <v>6.2</v>
      </c>
      <c r="AJ18" s="108">
        <v>74.64</v>
      </c>
      <c r="AK18" s="108">
        <v>80.62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10.27580992235464</v>
      </c>
      <c r="AS18" s="108">
        <v>29.875888223185267</v>
      </c>
      <c r="AT18" s="108">
        <v>12.185294008667389</v>
      </c>
      <c r="AU18" s="108">
        <v>0</v>
      </c>
      <c r="AV18" s="108">
        <v>0</v>
      </c>
      <c r="AW18" s="108">
        <v>0</v>
      </c>
      <c r="AX18" s="107">
        <v>0</v>
      </c>
      <c r="AY18" s="573">
        <v>0</v>
      </c>
      <c r="AZ18" s="573">
        <v>0</v>
      </c>
      <c r="BA18" s="573">
        <v>0</v>
      </c>
      <c r="BB18" s="573">
        <v>0</v>
      </c>
      <c r="BC18" s="573">
        <v>0</v>
      </c>
      <c r="BD18" s="573">
        <v>0</v>
      </c>
      <c r="BE18" s="573">
        <v>0</v>
      </c>
      <c r="BF18" s="573">
        <v>0</v>
      </c>
      <c r="BG18" s="573">
        <v>0</v>
      </c>
      <c r="BH18" s="573">
        <v>0</v>
      </c>
      <c r="BI18" s="574">
        <v>0</v>
      </c>
      <c r="BJ18" s="108">
        <v>0</v>
      </c>
      <c r="BK18" s="110" t="str">
        <f t="shared" si="7"/>
        <v>-</v>
      </c>
      <c r="BM18" s="522"/>
    </row>
    <row r="19" spans="1:65" x14ac:dyDescent="0.25">
      <c r="A19" s="257" t="s">
        <v>65</v>
      </c>
      <c r="B19" s="104">
        <v>212.16</v>
      </c>
      <c r="C19" s="104">
        <v>0</v>
      </c>
      <c r="D19" s="104">
        <v>0</v>
      </c>
      <c r="E19" s="104">
        <v>2767.9500000000003</v>
      </c>
      <c r="F19" s="104">
        <v>15615.65</v>
      </c>
      <c r="G19" s="104">
        <v>240.25</v>
      </c>
      <c r="H19" s="104">
        <v>0</v>
      </c>
      <c r="I19" s="104">
        <v>0</v>
      </c>
      <c r="J19" s="104">
        <v>0</v>
      </c>
      <c r="K19" s="104">
        <v>0</v>
      </c>
      <c r="L19" s="104">
        <v>7970.29</v>
      </c>
      <c r="M19" s="105">
        <v>8137.0720000000001</v>
      </c>
      <c r="N19" s="104">
        <v>0</v>
      </c>
      <c r="O19" s="104">
        <v>0</v>
      </c>
      <c r="P19" s="104">
        <v>0</v>
      </c>
      <c r="Q19" s="104">
        <v>0</v>
      </c>
      <c r="R19" s="104">
        <v>4147.4599999999991</v>
      </c>
      <c r="S19" s="104">
        <v>9925.34</v>
      </c>
      <c r="T19" s="104">
        <v>1935.9499999999998</v>
      </c>
      <c r="U19" s="104">
        <v>0</v>
      </c>
      <c r="V19" s="104">
        <v>0</v>
      </c>
      <c r="W19" s="104">
        <v>0</v>
      </c>
      <c r="X19" s="104">
        <v>7100.9399999999987</v>
      </c>
      <c r="Y19" s="104">
        <v>14991.199999999999</v>
      </c>
      <c r="Z19" s="107">
        <v>2346.11</v>
      </c>
      <c r="AA19" s="108">
        <v>0</v>
      </c>
      <c r="AB19" s="108">
        <v>0</v>
      </c>
      <c r="AC19" s="108">
        <v>845.5</v>
      </c>
      <c r="AD19" s="108">
        <v>16960.669999999998</v>
      </c>
      <c r="AE19" s="108">
        <v>2083.59</v>
      </c>
      <c r="AF19" s="108">
        <v>0</v>
      </c>
      <c r="AG19" s="108">
        <v>0</v>
      </c>
      <c r="AH19" s="108">
        <v>0</v>
      </c>
      <c r="AI19" s="108">
        <v>0</v>
      </c>
      <c r="AJ19" s="108">
        <v>12558.24</v>
      </c>
      <c r="AK19" s="108">
        <v>13237.67</v>
      </c>
      <c r="AL19" s="107">
        <v>103.08</v>
      </c>
      <c r="AM19" s="108">
        <v>0</v>
      </c>
      <c r="AN19" s="108">
        <v>0</v>
      </c>
      <c r="AO19" s="108">
        <v>0</v>
      </c>
      <c r="AP19" s="108">
        <v>20486.32</v>
      </c>
      <c r="AQ19" s="108">
        <v>13503.35</v>
      </c>
      <c r="AR19" s="108">
        <v>5336.4639999999999</v>
      </c>
      <c r="AS19" s="108">
        <v>0</v>
      </c>
      <c r="AT19" s="108">
        <v>0</v>
      </c>
      <c r="AU19" s="108">
        <v>0</v>
      </c>
      <c r="AV19" s="108">
        <v>2173.6999999999998</v>
      </c>
      <c r="AW19" s="108">
        <v>15104.575000000001</v>
      </c>
      <c r="AX19" s="107">
        <v>2592.46</v>
      </c>
      <c r="AY19" s="573">
        <v>0</v>
      </c>
      <c r="AZ19" s="573">
        <v>0</v>
      </c>
      <c r="BA19" s="573">
        <v>0</v>
      </c>
      <c r="BB19" s="573">
        <v>0</v>
      </c>
      <c r="BC19" s="573">
        <v>34</v>
      </c>
      <c r="BD19" s="573">
        <v>0</v>
      </c>
      <c r="BE19" s="573">
        <v>79.849999999999994</v>
      </c>
      <c r="BF19" s="573">
        <v>0</v>
      </c>
      <c r="BG19" s="573">
        <v>5454.13</v>
      </c>
      <c r="BH19" s="573">
        <v>19646.73</v>
      </c>
      <c r="BI19" s="574">
        <v>552.04999999999995</v>
      </c>
      <c r="BJ19" s="108">
        <v>525.66</v>
      </c>
      <c r="BK19" s="110">
        <f t="shared" si="7"/>
        <v>-0.79723505859299659</v>
      </c>
      <c r="BM19" s="522"/>
    </row>
    <row r="20" spans="1:65" x14ac:dyDescent="0.25">
      <c r="A20" s="257" t="s">
        <v>88</v>
      </c>
      <c r="B20" s="104">
        <v>256.16800000000001</v>
      </c>
      <c r="C20" s="104">
        <v>0</v>
      </c>
      <c r="D20" s="104">
        <v>0</v>
      </c>
      <c r="E20" s="104">
        <v>2059.5</v>
      </c>
      <c r="F20" s="104">
        <v>12256.67</v>
      </c>
      <c r="G20" s="104">
        <v>0</v>
      </c>
      <c r="H20" s="104">
        <v>50.2</v>
      </c>
      <c r="I20" s="104">
        <v>0</v>
      </c>
      <c r="J20" s="104">
        <v>0</v>
      </c>
      <c r="K20" s="104">
        <v>0</v>
      </c>
      <c r="L20" s="104">
        <v>6188.9250000000002</v>
      </c>
      <c r="M20" s="105">
        <v>7208.415</v>
      </c>
      <c r="N20" s="104">
        <v>0</v>
      </c>
      <c r="O20" s="104">
        <v>0</v>
      </c>
      <c r="P20" s="104">
        <v>0</v>
      </c>
      <c r="Q20" s="104">
        <v>0</v>
      </c>
      <c r="R20" s="104">
        <v>3770.6000000000004</v>
      </c>
      <c r="S20" s="104">
        <v>20974.350000000002</v>
      </c>
      <c r="T20" s="104">
        <v>7028.85</v>
      </c>
      <c r="U20" s="104">
        <v>0</v>
      </c>
      <c r="V20" s="104">
        <v>0</v>
      </c>
      <c r="W20" s="104">
        <v>0</v>
      </c>
      <c r="X20" s="104">
        <v>8024.4500000000007</v>
      </c>
      <c r="Y20" s="104">
        <v>9539.7000000000007</v>
      </c>
      <c r="Z20" s="107">
        <v>3854.05</v>
      </c>
      <c r="AA20" s="108">
        <v>0</v>
      </c>
      <c r="AB20" s="108">
        <v>0</v>
      </c>
      <c r="AC20" s="108">
        <v>902.85</v>
      </c>
      <c r="AD20" s="108">
        <v>14179.25</v>
      </c>
      <c r="AE20" s="108">
        <v>3028.3</v>
      </c>
      <c r="AF20" s="108">
        <v>467.15</v>
      </c>
      <c r="AG20" s="108">
        <v>0</v>
      </c>
      <c r="AH20" s="108">
        <v>0</v>
      </c>
      <c r="AI20" s="108">
        <v>0</v>
      </c>
      <c r="AJ20" s="108">
        <v>13364.6</v>
      </c>
      <c r="AK20" s="108">
        <v>13710.9</v>
      </c>
      <c r="AL20" s="107">
        <v>1155.75</v>
      </c>
      <c r="AM20" s="108">
        <v>0</v>
      </c>
      <c r="AN20" s="108">
        <v>0</v>
      </c>
      <c r="AO20" s="108">
        <v>0</v>
      </c>
      <c r="AP20" s="108">
        <v>16733.8</v>
      </c>
      <c r="AQ20" s="108">
        <v>10870.9</v>
      </c>
      <c r="AR20" s="108">
        <v>6013.95</v>
      </c>
      <c r="AS20" s="108">
        <v>0</v>
      </c>
      <c r="AT20" s="108">
        <v>0</v>
      </c>
      <c r="AU20" s="108">
        <v>0</v>
      </c>
      <c r="AV20" s="108">
        <v>2397.9</v>
      </c>
      <c r="AW20" s="108">
        <v>8338.5</v>
      </c>
      <c r="AX20" s="107">
        <v>1891.05</v>
      </c>
      <c r="AY20" s="573">
        <v>0</v>
      </c>
      <c r="AZ20" s="573">
        <v>0</v>
      </c>
      <c r="BA20" s="573">
        <v>0</v>
      </c>
      <c r="BB20" s="573">
        <v>0</v>
      </c>
      <c r="BC20" s="573">
        <v>0</v>
      </c>
      <c r="BD20" s="573">
        <v>0</v>
      </c>
      <c r="BE20" s="573">
        <v>554.79999999999995</v>
      </c>
      <c r="BF20" s="573">
        <v>0</v>
      </c>
      <c r="BG20" s="573">
        <v>6019.5</v>
      </c>
      <c r="BH20" s="573">
        <v>16276.9</v>
      </c>
      <c r="BI20" s="574">
        <v>1057.9000000000001</v>
      </c>
      <c r="BJ20" s="108">
        <v>232.25</v>
      </c>
      <c r="BK20" s="110">
        <f t="shared" si="7"/>
        <v>-0.87718463287591553</v>
      </c>
      <c r="BM20" s="522"/>
    </row>
    <row r="21" spans="1:65" x14ac:dyDescent="0.25">
      <c r="A21" s="257" t="s">
        <v>79</v>
      </c>
      <c r="B21" s="104">
        <v>234.65</v>
      </c>
      <c r="C21" s="104">
        <v>0</v>
      </c>
      <c r="D21" s="104">
        <v>0</v>
      </c>
      <c r="E21" s="104">
        <v>784</v>
      </c>
      <c r="F21" s="104">
        <v>6869.64</v>
      </c>
      <c r="G21" s="104">
        <v>198.2</v>
      </c>
      <c r="H21" s="104">
        <v>0</v>
      </c>
      <c r="I21" s="104">
        <v>0</v>
      </c>
      <c r="J21" s="104">
        <v>0</v>
      </c>
      <c r="K21" s="104">
        <v>0</v>
      </c>
      <c r="L21" s="104">
        <v>3228.5499999999997</v>
      </c>
      <c r="M21" s="105">
        <v>3937.4000000000005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4577.7</v>
      </c>
      <c r="S21" s="104">
        <v>11309.95</v>
      </c>
      <c r="T21" s="104">
        <v>4893.8999999999996</v>
      </c>
      <c r="U21" s="104">
        <v>0</v>
      </c>
      <c r="V21" s="104">
        <v>0</v>
      </c>
      <c r="W21" s="104">
        <v>0</v>
      </c>
      <c r="X21" s="104">
        <v>4561.3999999999996</v>
      </c>
      <c r="Y21" s="104">
        <v>7594.95</v>
      </c>
      <c r="Z21" s="107">
        <v>4384.45</v>
      </c>
      <c r="AA21" s="108">
        <v>0</v>
      </c>
      <c r="AB21" s="108">
        <v>0</v>
      </c>
      <c r="AC21" s="108">
        <v>483.5</v>
      </c>
      <c r="AD21" s="108">
        <v>10692.6</v>
      </c>
      <c r="AE21" s="108">
        <v>3364.1</v>
      </c>
      <c r="AF21" s="108">
        <v>643.75</v>
      </c>
      <c r="AG21" s="108">
        <v>0</v>
      </c>
      <c r="AH21" s="108">
        <v>0</v>
      </c>
      <c r="AI21" s="108">
        <v>0</v>
      </c>
      <c r="AJ21" s="108">
        <v>6776</v>
      </c>
      <c r="AK21" s="108">
        <v>6837.3</v>
      </c>
      <c r="AL21" s="107">
        <v>1238.9000000000001</v>
      </c>
      <c r="AM21" s="108">
        <v>0</v>
      </c>
      <c r="AN21" s="108">
        <v>0</v>
      </c>
      <c r="AO21" s="108">
        <v>0</v>
      </c>
      <c r="AP21" s="108">
        <v>6931.25</v>
      </c>
      <c r="AQ21" s="108">
        <v>6208.35</v>
      </c>
      <c r="AR21" s="108">
        <v>4922.1499999999996</v>
      </c>
      <c r="AS21" s="108">
        <v>0</v>
      </c>
      <c r="AT21" s="108">
        <v>0</v>
      </c>
      <c r="AU21" s="108">
        <v>0</v>
      </c>
      <c r="AV21" s="108">
        <v>1283</v>
      </c>
      <c r="AW21" s="108">
        <v>9870.5499999999993</v>
      </c>
      <c r="AX21" s="107">
        <v>3281.7</v>
      </c>
      <c r="AY21" s="573">
        <v>664.25</v>
      </c>
      <c r="AZ21" s="573">
        <v>0</v>
      </c>
      <c r="BA21" s="573">
        <v>0</v>
      </c>
      <c r="BB21" s="573">
        <v>0</v>
      </c>
      <c r="BC21" s="573">
        <v>0</v>
      </c>
      <c r="BD21" s="573">
        <v>0</v>
      </c>
      <c r="BE21" s="573">
        <v>907.65</v>
      </c>
      <c r="BF21" s="573">
        <v>0</v>
      </c>
      <c r="BG21" s="573">
        <v>3027.35</v>
      </c>
      <c r="BH21" s="573">
        <v>7670.6</v>
      </c>
      <c r="BI21" s="574">
        <v>1586.4</v>
      </c>
      <c r="BJ21" s="108">
        <v>1946</v>
      </c>
      <c r="BK21" s="110">
        <f t="shared" si="7"/>
        <v>-0.40701465703751105</v>
      </c>
      <c r="BM21" s="522"/>
    </row>
    <row r="22" spans="1:65" x14ac:dyDescent="0.25">
      <c r="A22" s="257" t="s">
        <v>66</v>
      </c>
      <c r="B22" s="107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9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573">
        <v>0</v>
      </c>
      <c r="AZ22" s="573">
        <v>0</v>
      </c>
      <c r="BA22" s="573">
        <v>0</v>
      </c>
      <c r="BB22" s="573">
        <v>0</v>
      </c>
      <c r="BC22" s="573">
        <v>0</v>
      </c>
      <c r="BD22" s="573">
        <v>0</v>
      </c>
      <c r="BE22" s="573">
        <v>0</v>
      </c>
      <c r="BF22" s="573">
        <v>0</v>
      </c>
      <c r="BG22" s="573">
        <v>0</v>
      </c>
      <c r="BH22" s="573">
        <v>0</v>
      </c>
      <c r="BI22" s="574">
        <v>0</v>
      </c>
      <c r="BJ22" s="108"/>
      <c r="BK22" s="110" t="str">
        <f t="shared" si="7"/>
        <v>-</v>
      </c>
      <c r="BM22" s="522"/>
    </row>
    <row r="23" spans="1:65" x14ac:dyDescent="0.25">
      <c r="A23" s="257" t="s">
        <v>67</v>
      </c>
      <c r="B23" s="104">
        <v>631.42000000000007</v>
      </c>
      <c r="C23" s="104">
        <v>0</v>
      </c>
      <c r="D23" s="104">
        <v>0</v>
      </c>
      <c r="E23" s="104">
        <v>2040.1849999999999</v>
      </c>
      <c r="F23" s="104">
        <v>17154.900000000001</v>
      </c>
      <c r="G23" s="104">
        <v>2459.0500000000002</v>
      </c>
      <c r="H23" s="104">
        <v>0</v>
      </c>
      <c r="I23" s="104">
        <v>0</v>
      </c>
      <c r="J23" s="104">
        <v>0</v>
      </c>
      <c r="K23" s="104">
        <v>0</v>
      </c>
      <c r="L23" s="104">
        <v>3262.59</v>
      </c>
      <c r="M23" s="105">
        <v>8647.61</v>
      </c>
      <c r="N23" s="104">
        <v>0</v>
      </c>
      <c r="O23" s="104">
        <v>0</v>
      </c>
      <c r="P23" s="104">
        <v>0</v>
      </c>
      <c r="Q23" s="104">
        <v>0</v>
      </c>
      <c r="R23" s="104">
        <v>2056.11</v>
      </c>
      <c r="S23" s="104">
        <v>17954.669999999998</v>
      </c>
      <c r="T23" s="104">
        <v>6428.59</v>
      </c>
      <c r="U23" s="104">
        <v>0</v>
      </c>
      <c r="V23" s="104">
        <v>0</v>
      </c>
      <c r="W23" s="104">
        <v>0</v>
      </c>
      <c r="X23" s="104">
        <v>7313.23</v>
      </c>
      <c r="Y23" s="104">
        <v>6863.4400000000005</v>
      </c>
      <c r="Z23" s="107">
        <v>3268.14</v>
      </c>
      <c r="AA23" s="108">
        <v>0</v>
      </c>
      <c r="AB23" s="108">
        <v>0</v>
      </c>
      <c r="AC23" s="108">
        <v>1464</v>
      </c>
      <c r="AD23" s="108">
        <v>13306.3</v>
      </c>
      <c r="AE23" s="108">
        <v>2940.65</v>
      </c>
      <c r="AF23" s="108">
        <v>0</v>
      </c>
      <c r="AG23" s="108">
        <v>0</v>
      </c>
      <c r="AH23" s="108">
        <v>0</v>
      </c>
      <c r="AI23" s="108">
        <v>0</v>
      </c>
      <c r="AJ23" s="108">
        <v>15946.9</v>
      </c>
      <c r="AK23" s="108">
        <v>19938.18</v>
      </c>
      <c r="AL23" s="107">
        <v>698.45</v>
      </c>
      <c r="AM23" s="108">
        <v>0</v>
      </c>
      <c r="AN23" s="108">
        <v>0</v>
      </c>
      <c r="AO23" s="108">
        <v>0</v>
      </c>
      <c r="AP23" s="108">
        <v>23856.37</v>
      </c>
      <c r="AQ23" s="108">
        <v>11893.19</v>
      </c>
      <c r="AR23" s="108">
        <v>10815.640000000001</v>
      </c>
      <c r="AS23" s="108">
        <v>0</v>
      </c>
      <c r="AT23" s="108">
        <v>0</v>
      </c>
      <c r="AU23" s="108">
        <v>0</v>
      </c>
      <c r="AV23" s="108">
        <v>4571.82</v>
      </c>
      <c r="AW23" s="108">
        <v>12613.509999999998</v>
      </c>
      <c r="AX23" s="107">
        <v>5697.73</v>
      </c>
      <c r="AY23" s="573">
        <v>551.38</v>
      </c>
      <c r="AZ23" s="573">
        <v>0</v>
      </c>
      <c r="BA23" s="573">
        <v>0</v>
      </c>
      <c r="BB23" s="573">
        <v>0</v>
      </c>
      <c r="BC23" s="573">
        <v>77.650000000000006</v>
      </c>
      <c r="BD23" s="573">
        <v>0</v>
      </c>
      <c r="BE23" s="573">
        <v>0</v>
      </c>
      <c r="BF23" s="573">
        <v>0</v>
      </c>
      <c r="BG23" s="573">
        <v>9180.41</v>
      </c>
      <c r="BH23" s="573">
        <v>26591.43</v>
      </c>
      <c r="BI23" s="574">
        <v>3720.67</v>
      </c>
      <c r="BJ23" s="108">
        <v>5823.78</v>
      </c>
      <c r="BK23" s="110">
        <f t="shared" si="7"/>
        <v>2.2122845413875325E-2</v>
      </c>
      <c r="BM23" s="522"/>
    </row>
    <row r="24" spans="1:65" x14ac:dyDescent="0.25">
      <c r="A24" s="257" t="s">
        <v>68</v>
      </c>
      <c r="B24" s="104">
        <v>4622.6500000000005</v>
      </c>
      <c r="C24" s="104">
        <v>0</v>
      </c>
      <c r="D24" s="104">
        <v>0</v>
      </c>
      <c r="E24" s="104">
        <v>2125.7000000000003</v>
      </c>
      <c r="F24" s="104">
        <v>30463.45</v>
      </c>
      <c r="G24" s="104">
        <v>8545.6</v>
      </c>
      <c r="H24" s="104">
        <v>91.649999999999991</v>
      </c>
      <c r="I24" s="104">
        <v>8.1999999999999993</v>
      </c>
      <c r="J24" s="104">
        <v>0</v>
      </c>
      <c r="K24" s="104">
        <v>47.39</v>
      </c>
      <c r="L24" s="104">
        <v>6048.2712499999998</v>
      </c>
      <c r="M24" s="105">
        <v>5884.1209999999992</v>
      </c>
      <c r="N24" s="104">
        <v>0</v>
      </c>
      <c r="O24" s="104">
        <v>0</v>
      </c>
      <c r="P24" s="104">
        <v>0</v>
      </c>
      <c r="Q24" s="104">
        <v>0</v>
      </c>
      <c r="R24" s="104">
        <v>17477.5</v>
      </c>
      <c r="S24" s="104">
        <v>45885.75</v>
      </c>
      <c r="T24" s="104">
        <v>9293.6122648108194</v>
      </c>
      <c r="U24" s="104">
        <v>0</v>
      </c>
      <c r="V24" s="104">
        <v>0</v>
      </c>
      <c r="W24" s="104">
        <v>0</v>
      </c>
      <c r="X24" s="104">
        <v>13358.2</v>
      </c>
      <c r="Y24" s="104">
        <v>15885.787093755753</v>
      </c>
      <c r="Z24" s="107">
        <v>8448.11</v>
      </c>
      <c r="AA24" s="108">
        <v>0</v>
      </c>
      <c r="AB24" s="108">
        <v>0</v>
      </c>
      <c r="AC24" s="108">
        <v>10700.23</v>
      </c>
      <c r="AD24" s="108">
        <v>33997.15</v>
      </c>
      <c r="AE24" s="108">
        <v>18332.43</v>
      </c>
      <c r="AF24" s="108">
        <v>1704.42</v>
      </c>
      <c r="AG24" s="108">
        <v>0</v>
      </c>
      <c r="AH24" s="108">
        <v>0</v>
      </c>
      <c r="AI24" s="108">
        <v>0</v>
      </c>
      <c r="AJ24" s="108">
        <v>26301.09</v>
      </c>
      <c r="AK24" s="108">
        <v>37351.519999999997</v>
      </c>
      <c r="AL24" s="107">
        <v>1521.25</v>
      </c>
      <c r="AM24" s="108">
        <v>0</v>
      </c>
      <c r="AN24" s="108">
        <v>0</v>
      </c>
      <c r="AO24" s="108">
        <v>0</v>
      </c>
      <c r="AP24" s="108">
        <v>33250.800000000003</v>
      </c>
      <c r="AQ24" s="108">
        <v>14936.5</v>
      </c>
      <c r="AR24" s="108">
        <v>20508.400000000001</v>
      </c>
      <c r="AS24" s="108">
        <v>0</v>
      </c>
      <c r="AT24" s="108">
        <v>0</v>
      </c>
      <c r="AU24" s="108">
        <v>0</v>
      </c>
      <c r="AV24" s="108">
        <v>11099.65</v>
      </c>
      <c r="AW24" s="108">
        <v>25249.928724724246</v>
      </c>
      <c r="AX24" s="107">
        <v>17013.09</v>
      </c>
      <c r="AY24" s="573">
        <v>946.25</v>
      </c>
      <c r="AZ24" s="573">
        <v>0</v>
      </c>
      <c r="BA24" s="573">
        <v>0</v>
      </c>
      <c r="BB24" s="573">
        <v>0</v>
      </c>
      <c r="BC24" s="573">
        <v>957.75</v>
      </c>
      <c r="BD24" s="573">
        <v>0</v>
      </c>
      <c r="BE24" s="573">
        <v>146.72</v>
      </c>
      <c r="BF24" s="573">
        <v>0</v>
      </c>
      <c r="BG24" s="573">
        <v>11683.72</v>
      </c>
      <c r="BH24" s="573">
        <v>39293.49</v>
      </c>
      <c r="BI24" s="574">
        <v>8781.0300000000007</v>
      </c>
      <c r="BJ24" s="108">
        <v>10013.66</v>
      </c>
      <c r="BK24" s="110">
        <f t="shared" si="7"/>
        <v>-0.41141438739229619</v>
      </c>
      <c r="BM24" s="522"/>
    </row>
    <row r="25" spans="1:65" x14ac:dyDescent="0.25">
      <c r="A25" s="432" t="s">
        <v>81</v>
      </c>
      <c r="B25" s="104">
        <v>412.34000000000003</v>
      </c>
      <c r="C25" s="104">
        <v>0</v>
      </c>
      <c r="D25" s="104">
        <v>0</v>
      </c>
      <c r="E25" s="104">
        <v>957.36</v>
      </c>
      <c r="F25" s="104">
        <v>13408.578000000001</v>
      </c>
      <c r="G25" s="104">
        <v>12416.369999999999</v>
      </c>
      <c r="H25" s="104">
        <v>0</v>
      </c>
      <c r="I25" s="104">
        <v>0</v>
      </c>
      <c r="J25" s="104">
        <v>0</v>
      </c>
      <c r="K25" s="104">
        <v>0</v>
      </c>
      <c r="L25" s="104">
        <v>1767.01</v>
      </c>
      <c r="M25" s="105">
        <v>357.13</v>
      </c>
      <c r="N25" s="104">
        <v>0</v>
      </c>
      <c r="O25" s="104">
        <v>0</v>
      </c>
      <c r="P25" s="104">
        <v>0</v>
      </c>
      <c r="Q25" s="104">
        <v>0</v>
      </c>
      <c r="R25" s="104">
        <v>8309.26</v>
      </c>
      <c r="S25" s="104">
        <v>11443.9</v>
      </c>
      <c r="T25" s="104">
        <v>1050.19</v>
      </c>
      <c r="U25" s="104">
        <v>0</v>
      </c>
      <c r="V25" s="104">
        <v>0</v>
      </c>
      <c r="W25" s="104">
        <v>0</v>
      </c>
      <c r="X25" s="104">
        <v>14300.77</v>
      </c>
      <c r="Y25" s="104">
        <v>4174.0200000000004</v>
      </c>
      <c r="Z25" s="107">
        <v>2458.11</v>
      </c>
      <c r="AA25" s="108">
        <v>0</v>
      </c>
      <c r="AB25" s="108">
        <v>0</v>
      </c>
      <c r="AC25" s="108">
        <v>2929.81</v>
      </c>
      <c r="AD25" s="108">
        <v>18407.02</v>
      </c>
      <c r="AE25" s="108">
        <v>6052.17</v>
      </c>
      <c r="AF25" s="108">
        <v>0</v>
      </c>
      <c r="AG25" s="108">
        <v>0</v>
      </c>
      <c r="AH25" s="108">
        <v>0</v>
      </c>
      <c r="AI25" s="108">
        <v>0</v>
      </c>
      <c r="AJ25" s="108">
        <v>9488.34</v>
      </c>
      <c r="AK25" s="108">
        <v>18509.96</v>
      </c>
      <c r="AL25" s="107">
        <v>78.772999999999996</v>
      </c>
      <c r="AM25" s="108">
        <v>0</v>
      </c>
      <c r="AN25" s="108">
        <v>0</v>
      </c>
      <c r="AO25" s="108">
        <v>0</v>
      </c>
      <c r="AP25" s="108">
        <v>21064.069355389769</v>
      </c>
      <c r="AQ25" s="108">
        <v>3979.900644610233</v>
      </c>
      <c r="AR25" s="108">
        <v>3419.2899999999995</v>
      </c>
      <c r="AS25" s="108">
        <v>0</v>
      </c>
      <c r="AT25" s="108">
        <v>0</v>
      </c>
      <c r="AU25" s="108">
        <v>0</v>
      </c>
      <c r="AV25" s="108">
        <v>3292.6000000000004</v>
      </c>
      <c r="AW25" s="108">
        <v>8086.7199999999993</v>
      </c>
      <c r="AX25" s="107">
        <v>10231.959999999999</v>
      </c>
      <c r="AY25" s="573">
        <v>249.9</v>
      </c>
      <c r="AZ25" s="573">
        <v>0</v>
      </c>
      <c r="BA25" s="573">
        <v>0</v>
      </c>
      <c r="BB25" s="573">
        <v>0</v>
      </c>
      <c r="BC25" s="573">
        <v>6.6</v>
      </c>
      <c r="BD25" s="573">
        <v>0</v>
      </c>
      <c r="BE25" s="573">
        <v>7.81</v>
      </c>
      <c r="BF25" s="573">
        <v>0</v>
      </c>
      <c r="BG25" s="573">
        <v>989.23</v>
      </c>
      <c r="BH25" s="573">
        <v>6249.34</v>
      </c>
      <c r="BI25" s="574">
        <v>6606.13</v>
      </c>
      <c r="BJ25" s="108">
        <v>1987.87</v>
      </c>
      <c r="BK25" s="110">
        <f t="shared" si="7"/>
        <v>-0.80571952978705941</v>
      </c>
      <c r="BM25" s="522"/>
    </row>
    <row r="26" spans="1:65" x14ac:dyDescent="0.25">
      <c r="A26" s="432" t="s">
        <v>69</v>
      </c>
      <c r="B26" s="104">
        <v>2726.9300000000003</v>
      </c>
      <c r="C26" s="104">
        <v>0</v>
      </c>
      <c r="D26" s="104">
        <v>0</v>
      </c>
      <c r="E26" s="104">
        <v>3227.6600000000003</v>
      </c>
      <c r="F26" s="104">
        <v>23797.612000000001</v>
      </c>
      <c r="G26" s="104">
        <v>31407.760000000002</v>
      </c>
      <c r="H26" s="104">
        <v>0</v>
      </c>
      <c r="I26" s="104">
        <v>0</v>
      </c>
      <c r="J26" s="104">
        <v>0</v>
      </c>
      <c r="K26" s="104">
        <v>0</v>
      </c>
      <c r="L26" s="104">
        <v>1906.4592499999997</v>
      </c>
      <c r="M26" s="105">
        <v>408.27199999999999</v>
      </c>
      <c r="N26" s="104">
        <v>0</v>
      </c>
      <c r="O26" s="104">
        <v>0</v>
      </c>
      <c r="P26" s="104">
        <v>0</v>
      </c>
      <c r="Q26" s="104">
        <v>1.5390635883321799</v>
      </c>
      <c r="R26" s="104">
        <v>830.78670478250206</v>
      </c>
      <c r="S26" s="104">
        <v>5952.4999999999982</v>
      </c>
      <c r="T26" s="104">
        <v>20.386234043367701</v>
      </c>
      <c r="U26" s="104">
        <v>0</v>
      </c>
      <c r="V26" s="104">
        <v>8.4499999999999993</v>
      </c>
      <c r="W26" s="104">
        <v>0</v>
      </c>
      <c r="X26" s="104">
        <v>15367.160000000002</v>
      </c>
      <c r="Y26" s="104">
        <v>2996.41</v>
      </c>
      <c r="Z26" s="107">
        <v>6100.16</v>
      </c>
      <c r="AA26" s="108">
        <v>34.909999999999997</v>
      </c>
      <c r="AB26" s="108">
        <v>5.04</v>
      </c>
      <c r="AC26" s="108">
        <v>4725.7299999999996</v>
      </c>
      <c r="AD26" s="108">
        <v>11920.95</v>
      </c>
      <c r="AE26" s="108">
        <v>4222.45</v>
      </c>
      <c r="AF26" s="108">
        <v>0</v>
      </c>
      <c r="AG26" s="108">
        <v>0</v>
      </c>
      <c r="AH26" s="108">
        <v>0</v>
      </c>
      <c r="AI26" s="108">
        <v>0</v>
      </c>
      <c r="AJ26" s="108">
        <v>9908.6200000000008</v>
      </c>
      <c r="AK26" s="108">
        <v>26475.68</v>
      </c>
      <c r="AL26" s="107">
        <v>0</v>
      </c>
      <c r="AM26" s="108">
        <v>0</v>
      </c>
      <c r="AN26" s="108">
        <v>0</v>
      </c>
      <c r="AO26" s="108">
        <v>0</v>
      </c>
      <c r="AP26" s="108">
        <v>38122.514039555936</v>
      </c>
      <c r="AQ26" s="108">
        <v>5206.360960444058</v>
      </c>
      <c r="AR26" s="108">
        <v>1668.0300000000002</v>
      </c>
      <c r="AS26" s="108">
        <v>0</v>
      </c>
      <c r="AT26" s="108">
        <v>0</v>
      </c>
      <c r="AU26" s="108">
        <v>0</v>
      </c>
      <c r="AV26" s="108">
        <v>1792.4</v>
      </c>
      <c r="AW26" s="108">
        <v>2466.7300000000005</v>
      </c>
      <c r="AX26" s="107">
        <v>8260.16</v>
      </c>
      <c r="AY26" s="573">
        <v>121.69</v>
      </c>
      <c r="AZ26" s="573">
        <v>0</v>
      </c>
      <c r="BA26" s="573">
        <v>0</v>
      </c>
      <c r="BB26" s="573">
        <v>0</v>
      </c>
      <c r="BC26" s="573">
        <v>0</v>
      </c>
      <c r="BD26" s="573">
        <v>0.82</v>
      </c>
      <c r="BE26" s="573">
        <v>19.54</v>
      </c>
      <c r="BF26" s="573">
        <v>0.66</v>
      </c>
      <c r="BG26" s="573">
        <v>1.55</v>
      </c>
      <c r="BH26" s="573">
        <v>2427.37</v>
      </c>
      <c r="BI26" s="574">
        <v>3902.16</v>
      </c>
      <c r="BJ26" s="108">
        <v>1189.57</v>
      </c>
      <c r="BK26" s="110">
        <f t="shared" si="7"/>
        <v>-0.85598705109828388</v>
      </c>
      <c r="BM26" s="522"/>
    </row>
    <row r="27" spans="1:65" x14ac:dyDescent="0.25">
      <c r="A27" s="432" t="s">
        <v>82</v>
      </c>
      <c r="B27" s="104">
        <v>8174</v>
      </c>
      <c r="C27" s="104">
        <v>1040</v>
      </c>
      <c r="D27" s="104">
        <v>0</v>
      </c>
      <c r="E27" s="104">
        <v>0</v>
      </c>
      <c r="F27" s="104">
        <v>0</v>
      </c>
      <c r="G27" s="104">
        <v>1403.9</v>
      </c>
      <c r="H27" s="104">
        <v>0</v>
      </c>
      <c r="I27" s="104">
        <v>70.75</v>
      </c>
      <c r="J27" s="104">
        <v>0</v>
      </c>
      <c r="K27" s="104">
        <v>22.25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7">
        <v>0</v>
      </c>
      <c r="AA27" s="108">
        <v>2049.25</v>
      </c>
      <c r="AB27" s="108">
        <v>2371.25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1388</v>
      </c>
      <c r="AM27" s="108">
        <v>4272</v>
      </c>
      <c r="AN27" s="108">
        <v>1386.5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573">
        <v>0</v>
      </c>
      <c r="AZ27" s="573">
        <v>0</v>
      </c>
      <c r="BA27" s="573">
        <v>0</v>
      </c>
      <c r="BB27" s="573">
        <v>0</v>
      </c>
      <c r="BC27" s="573">
        <v>0</v>
      </c>
      <c r="BD27" s="573">
        <v>0</v>
      </c>
      <c r="BE27" s="573">
        <v>0</v>
      </c>
      <c r="BF27" s="573">
        <v>0</v>
      </c>
      <c r="BG27" s="573">
        <v>0</v>
      </c>
      <c r="BH27" s="573">
        <v>0</v>
      </c>
      <c r="BI27" s="574">
        <v>0</v>
      </c>
      <c r="BJ27" s="108">
        <v>0</v>
      </c>
      <c r="BK27" s="110" t="str">
        <f t="shared" si="7"/>
        <v>-</v>
      </c>
      <c r="BM27" s="522"/>
    </row>
    <row r="28" spans="1:65" x14ac:dyDescent="0.25">
      <c r="A28" s="432" t="s">
        <v>90</v>
      </c>
      <c r="B28" s="104">
        <v>5277.99</v>
      </c>
      <c r="C28" s="104">
        <v>942.63</v>
      </c>
      <c r="D28" s="104">
        <v>0</v>
      </c>
      <c r="E28" s="104">
        <v>0</v>
      </c>
      <c r="F28" s="104">
        <v>0</v>
      </c>
      <c r="G28" s="104">
        <v>268.7</v>
      </c>
      <c r="H28" s="104">
        <v>0</v>
      </c>
      <c r="I28" s="104">
        <v>18.54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573">
        <v>0</v>
      </c>
      <c r="AZ28" s="573">
        <v>0</v>
      </c>
      <c r="BA28" s="573">
        <v>0</v>
      </c>
      <c r="BB28" s="573">
        <v>0</v>
      </c>
      <c r="BC28" s="573">
        <v>0</v>
      </c>
      <c r="BD28" s="573">
        <v>0</v>
      </c>
      <c r="BE28" s="573">
        <v>0</v>
      </c>
      <c r="BF28" s="573">
        <v>0</v>
      </c>
      <c r="BG28" s="573">
        <v>0</v>
      </c>
      <c r="BH28" s="573">
        <v>0</v>
      </c>
      <c r="BI28" s="574">
        <v>0</v>
      </c>
      <c r="BJ28" s="108">
        <v>0</v>
      </c>
      <c r="BK28" s="110" t="str">
        <f t="shared" si="7"/>
        <v>-</v>
      </c>
      <c r="BM28" s="522"/>
    </row>
    <row r="29" spans="1:65" x14ac:dyDescent="0.25">
      <c r="A29" s="257" t="s">
        <v>83</v>
      </c>
      <c r="B29" s="104">
        <v>6880.75</v>
      </c>
      <c r="C29" s="104">
        <v>2158.75</v>
      </c>
      <c r="D29" s="104">
        <v>0</v>
      </c>
      <c r="E29" s="104">
        <v>0</v>
      </c>
      <c r="F29" s="104">
        <v>0</v>
      </c>
      <c r="G29" s="104">
        <v>1392.2</v>
      </c>
      <c r="H29" s="104">
        <v>0</v>
      </c>
      <c r="I29" s="104">
        <v>0</v>
      </c>
      <c r="J29" s="104">
        <v>0</v>
      </c>
      <c r="K29" s="104">
        <v>437.75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7">
        <v>0</v>
      </c>
      <c r="AA29" s="108">
        <v>3323</v>
      </c>
      <c r="AB29" s="108">
        <v>4013.5</v>
      </c>
      <c r="AC29" s="108">
        <v>133.9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1236.4000000000001</v>
      </c>
      <c r="AL29" s="107">
        <v>3316.55</v>
      </c>
      <c r="AM29" s="108">
        <v>1753.45</v>
      </c>
      <c r="AN29" s="108">
        <v>574.75</v>
      </c>
      <c r="AO29" s="108">
        <v>0</v>
      </c>
      <c r="AP29" s="108">
        <v>0</v>
      </c>
      <c r="AQ29" s="108">
        <v>0</v>
      </c>
      <c r="AR29" s="108">
        <v>1700.55</v>
      </c>
      <c r="AS29" s="108">
        <v>3198.7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573">
        <v>22.4</v>
      </c>
      <c r="AZ29" s="573">
        <v>0</v>
      </c>
      <c r="BA29" s="573">
        <v>0</v>
      </c>
      <c r="BB29" s="573">
        <v>345.3</v>
      </c>
      <c r="BC29" s="573">
        <v>0</v>
      </c>
      <c r="BD29" s="573">
        <v>0</v>
      </c>
      <c r="BE29" s="573">
        <v>24.7</v>
      </c>
      <c r="BF29" s="573">
        <v>0</v>
      </c>
      <c r="BG29" s="573">
        <v>0</v>
      </c>
      <c r="BH29" s="573">
        <v>0</v>
      </c>
      <c r="BI29" s="574">
        <v>154.85</v>
      </c>
      <c r="BJ29" s="108">
        <v>0</v>
      </c>
      <c r="BK29" s="110" t="str">
        <f t="shared" si="7"/>
        <v>-</v>
      </c>
      <c r="BM29" s="522"/>
    </row>
    <row r="30" spans="1:65" x14ac:dyDescent="0.25">
      <c r="A30" s="432" t="s">
        <v>91</v>
      </c>
      <c r="B30" s="104">
        <v>5895.7</v>
      </c>
      <c r="C30" s="104">
        <v>1664.25</v>
      </c>
      <c r="D30" s="104">
        <v>0</v>
      </c>
      <c r="E30" s="104">
        <v>0</v>
      </c>
      <c r="F30" s="104">
        <v>0</v>
      </c>
      <c r="G30" s="104">
        <v>957.5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7">
        <v>0</v>
      </c>
      <c r="AA30" s="108">
        <v>110</v>
      </c>
      <c r="AB30" s="108">
        <v>2479.1</v>
      </c>
      <c r="AC30" s="108">
        <v>2555.54</v>
      </c>
      <c r="AD30" s="108">
        <v>0</v>
      </c>
      <c r="AE30" s="108">
        <v>0</v>
      </c>
      <c r="AF30" s="108">
        <v>678.05</v>
      </c>
      <c r="AG30" s="108">
        <v>0</v>
      </c>
      <c r="AH30" s="108">
        <v>0</v>
      </c>
      <c r="AI30" s="108">
        <v>0</v>
      </c>
      <c r="AJ30" s="108">
        <v>0</v>
      </c>
      <c r="AK30" s="108">
        <v>745.85</v>
      </c>
      <c r="AL30" s="107">
        <v>2690.15</v>
      </c>
      <c r="AM30" s="108">
        <v>1375.85</v>
      </c>
      <c r="AN30" s="108">
        <v>1722.9</v>
      </c>
      <c r="AO30" s="108">
        <v>1857</v>
      </c>
      <c r="AP30" s="108">
        <v>998.7</v>
      </c>
      <c r="AQ30" s="108">
        <v>346.5</v>
      </c>
      <c r="AR30" s="108">
        <v>854.45</v>
      </c>
      <c r="AS30" s="108">
        <v>2314.4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573">
        <v>56.55</v>
      </c>
      <c r="AZ30" s="573">
        <v>0</v>
      </c>
      <c r="BA30" s="573">
        <v>0</v>
      </c>
      <c r="BB30" s="573">
        <v>56.85</v>
      </c>
      <c r="BC30" s="573">
        <v>0</v>
      </c>
      <c r="BD30" s="573">
        <v>0</v>
      </c>
      <c r="BE30" s="573">
        <v>0</v>
      </c>
      <c r="BF30" s="573">
        <v>0</v>
      </c>
      <c r="BG30" s="573">
        <v>0</v>
      </c>
      <c r="BH30" s="573">
        <v>0</v>
      </c>
      <c r="BI30" s="574">
        <v>0</v>
      </c>
      <c r="BJ30" s="108">
        <v>0</v>
      </c>
      <c r="BK30" s="110" t="str">
        <f t="shared" si="7"/>
        <v>-</v>
      </c>
      <c r="BM30" s="522"/>
    </row>
    <row r="31" spans="1:65" x14ac:dyDescent="0.25">
      <c r="A31" s="432" t="s">
        <v>215</v>
      </c>
      <c r="B31" s="104">
        <v>4218.8999999999996</v>
      </c>
      <c r="C31" s="104">
        <v>1951.06</v>
      </c>
      <c r="D31" s="104">
        <v>0</v>
      </c>
      <c r="E31" s="104">
        <v>0</v>
      </c>
      <c r="F31" s="104">
        <v>0</v>
      </c>
      <c r="G31" s="104">
        <v>3609.8100000000004</v>
      </c>
      <c r="H31" s="104">
        <v>0</v>
      </c>
      <c r="I31" s="104">
        <v>551.83000000000004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7">
        <v>0</v>
      </c>
      <c r="AA31" s="108">
        <v>1857.64</v>
      </c>
      <c r="AB31" s="108">
        <v>5090.63</v>
      </c>
      <c r="AC31" s="108">
        <v>4000.26</v>
      </c>
      <c r="AD31" s="108">
        <v>358.25</v>
      </c>
      <c r="AE31" s="108">
        <v>4213.72</v>
      </c>
      <c r="AF31" s="108">
        <v>2479.98</v>
      </c>
      <c r="AG31" s="108">
        <v>461.08</v>
      </c>
      <c r="AH31" s="108">
        <v>9.43</v>
      </c>
      <c r="AI31" s="108">
        <v>85.3</v>
      </c>
      <c r="AJ31" s="108">
        <v>1918.21</v>
      </c>
      <c r="AK31" s="108">
        <v>5714.64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807.75</v>
      </c>
      <c r="AY31" s="573">
        <v>471.57</v>
      </c>
      <c r="AZ31" s="573">
        <v>0</v>
      </c>
      <c r="BA31" s="573">
        <v>0.7</v>
      </c>
      <c r="BB31" s="573">
        <v>786.96</v>
      </c>
      <c r="BC31" s="573">
        <v>20.81</v>
      </c>
      <c r="BD31" s="573">
        <v>0</v>
      </c>
      <c r="BE31" s="573">
        <v>2.7</v>
      </c>
      <c r="BF31" s="573">
        <v>0</v>
      </c>
      <c r="BG31" s="573">
        <v>0</v>
      </c>
      <c r="BH31" s="573">
        <v>0</v>
      </c>
      <c r="BI31" s="574">
        <v>0</v>
      </c>
      <c r="BJ31" s="108">
        <v>0</v>
      </c>
      <c r="BK31" s="110">
        <f t="shared" si="7"/>
        <v>-1</v>
      </c>
      <c r="BM31" s="522"/>
    </row>
    <row r="32" spans="1:65" x14ac:dyDescent="0.25">
      <c r="A32" s="433" t="s">
        <v>70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1372.07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34">
        <v>0</v>
      </c>
      <c r="N32" s="421">
        <v>0</v>
      </c>
      <c r="O32" s="421">
        <v>0</v>
      </c>
      <c r="P32" s="421"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35">
        <v>0</v>
      </c>
      <c r="AA32" s="421">
        <v>493.55</v>
      </c>
      <c r="AB32" s="421">
        <v>2494.3000000000002</v>
      </c>
      <c r="AC32" s="421">
        <v>1398.5</v>
      </c>
      <c r="AD32" s="421">
        <v>670.75</v>
      </c>
      <c r="AE32" s="421">
        <v>1623.5</v>
      </c>
      <c r="AF32" s="421">
        <v>1170.55</v>
      </c>
      <c r="AG32" s="421">
        <v>50.8</v>
      </c>
      <c r="AH32" s="421">
        <v>0</v>
      </c>
      <c r="AI32" s="421">
        <v>0</v>
      </c>
      <c r="AJ32" s="421">
        <v>0</v>
      </c>
      <c r="AK32" s="421">
        <v>2445.35</v>
      </c>
      <c r="AL32" s="112">
        <v>2174.2299999999996</v>
      </c>
      <c r="AM32" s="421">
        <v>2469.6000000000004</v>
      </c>
      <c r="AN32" s="421">
        <v>4934.9500000000007</v>
      </c>
      <c r="AO32" s="421">
        <v>4345.2800000000007</v>
      </c>
      <c r="AP32" s="421">
        <v>6269.54</v>
      </c>
      <c r="AQ32" s="421">
        <v>5950.7099999999991</v>
      </c>
      <c r="AR32" s="421">
        <v>4674.5</v>
      </c>
      <c r="AS32" s="421">
        <v>3020.0899999999997</v>
      </c>
      <c r="AT32" s="421">
        <v>55.25</v>
      </c>
      <c r="AU32" s="421">
        <v>0</v>
      </c>
      <c r="AV32" s="421">
        <v>0</v>
      </c>
      <c r="AW32" s="421">
        <v>0</v>
      </c>
      <c r="AX32" s="112">
        <v>863.05</v>
      </c>
      <c r="AY32" s="421">
        <v>375.25</v>
      </c>
      <c r="AZ32" s="421">
        <v>0</v>
      </c>
      <c r="BA32" s="421">
        <v>0.7</v>
      </c>
      <c r="BB32" s="421">
        <v>641.65</v>
      </c>
      <c r="BC32" s="421">
        <v>0</v>
      </c>
      <c r="BD32" s="421">
        <v>0</v>
      </c>
      <c r="BE32" s="421">
        <v>0</v>
      </c>
      <c r="BF32" s="421">
        <v>0</v>
      </c>
      <c r="BG32" s="421">
        <v>0</v>
      </c>
      <c r="BH32" s="421">
        <v>0</v>
      </c>
      <c r="BI32" s="598">
        <v>0</v>
      </c>
      <c r="BJ32" s="421">
        <v>0</v>
      </c>
      <c r="BK32" s="115">
        <f t="shared" si="7"/>
        <v>-1</v>
      </c>
      <c r="BM32" s="522"/>
    </row>
    <row r="33" spans="1:63" x14ac:dyDescent="0.25">
      <c r="A33" s="116" t="s">
        <v>23</v>
      </c>
      <c r="B33" s="14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</row>
    <row r="34" spans="1:63" x14ac:dyDescent="0.25">
      <c r="A34" s="116" t="s">
        <v>24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08"/>
      <c r="S34" s="108"/>
      <c r="T34" s="108"/>
      <c r="X34" s="108"/>
      <c r="Y34" s="108"/>
    </row>
    <row r="35" spans="1:63" x14ac:dyDescent="0.25">
      <c r="A35" s="116" t="s">
        <v>196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X35" s="108"/>
      <c r="Y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</row>
    <row r="36" spans="1:63" x14ac:dyDescent="0.25">
      <c r="X36" s="108"/>
      <c r="Y36" s="108"/>
    </row>
  </sheetData>
  <sortState ref="W35:X55">
    <sortCondition descending="1" ref="X35:X55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M37"/>
  <sheetViews>
    <sheetView showGridLines="0" zoomScaleNormal="100" workbookViewId="0">
      <pane xSplit="1" ySplit="7" topLeftCell="AT8" activePane="bottomRight" state="frozen"/>
      <selection activeCell="AQ40" sqref="AQ40"/>
      <selection pane="topRight" activeCell="AQ40" sqref="AQ40"/>
      <selection pane="bottomLeft" activeCell="AQ40" sqref="AQ40"/>
      <selection pane="bottomRight" activeCell="BK11" sqref="BK11"/>
    </sheetView>
  </sheetViews>
  <sheetFormatPr baseColWidth="10" defaultRowHeight="15" x14ac:dyDescent="0.25"/>
  <cols>
    <col min="1" max="1" width="14" style="92" customWidth="1"/>
    <col min="2" max="25" width="10.7109375" style="92" customWidth="1"/>
    <col min="26" max="62" width="10.42578125" style="92" customWidth="1"/>
    <col min="63" max="63" width="12.5703125" style="92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ht="15" customHeight="1" x14ac:dyDescent="0.25">
      <c r="A3" s="11" t="s">
        <v>107</v>
      </c>
    </row>
    <row r="4" spans="1:65" x14ac:dyDescent="0.25">
      <c r="A4" s="9" t="s">
        <v>236</v>
      </c>
    </row>
    <row r="5" spans="1:65" x14ac:dyDescent="0.25">
      <c r="A5" s="9" t="s">
        <v>201</v>
      </c>
    </row>
    <row r="6" spans="1:65" x14ac:dyDescent="0.25">
      <c r="A6" s="659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5.5" x14ac:dyDescent="0.25">
      <c r="A7" s="660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9" t="s">
        <v>1</v>
      </c>
      <c r="AA7" s="96" t="s">
        <v>2</v>
      </c>
      <c r="AB7" s="96" t="s">
        <v>3</v>
      </c>
      <c r="AC7" s="99" t="s">
        <v>4</v>
      </c>
      <c r="AD7" s="99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+'Crd 11'!BE7</f>
        <v>Ago</v>
      </c>
      <c r="BF7" s="547" t="str">
        <f>+'Crd 11'!BF7</f>
        <v>Sept</v>
      </c>
      <c r="BG7" s="547" t="str">
        <f>+'Crd 11'!BG7</f>
        <v>Oct</v>
      </c>
      <c r="BH7" s="547" t="str">
        <f>+'Crd 11'!BH7</f>
        <v>Nov</v>
      </c>
      <c r="BI7" s="552" t="str">
        <f>+'Crd 11'!BI7</f>
        <v>Dic</v>
      </c>
      <c r="BJ7" s="544" t="str">
        <f>+'Crd 11'!BJ7</f>
        <v>Ene</v>
      </c>
      <c r="BK7" s="508" t="str">
        <f>'Cdr 10'!BK8</f>
        <v>Var. % 
Ene 24/23</v>
      </c>
    </row>
    <row r="8" spans="1:65" x14ac:dyDescent="0.25">
      <c r="A8" s="316" t="s">
        <v>13</v>
      </c>
      <c r="B8" s="317">
        <f t="shared" ref="B8:AR8" si="0">SUM(B9:B33)</f>
        <v>8307.9699999999975</v>
      </c>
      <c r="C8" s="317">
        <f t="shared" si="0"/>
        <v>366.16700000000003</v>
      </c>
      <c r="D8" s="317">
        <f t="shared" si="0"/>
        <v>92.75</v>
      </c>
      <c r="E8" s="317">
        <f t="shared" si="0"/>
        <v>4961.5340000000006</v>
      </c>
      <c r="F8" s="317">
        <f t="shared" si="0"/>
        <v>39083.835999999996</v>
      </c>
      <c r="G8" s="317">
        <f t="shared" si="0"/>
        <v>21928.328000000005</v>
      </c>
      <c r="H8" s="317">
        <f t="shared" si="0"/>
        <v>7483.9839999999976</v>
      </c>
      <c r="I8" s="317">
        <f t="shared" si="0"/>
        <v>42.981000000000009</v>
      </c>
      <c r="J8" s="317">
        <f t="shared" si="0"/>
        <v>1.24</v>
      </c>
      <c r="K8" s="317">
        <f t="shared" si="0"/>
        <v>153</v>
      </c>
      <c r="L8" s="317">
        <f t="shared" si="0"/>
        <v>21243.599999999999</v>
      </c>
      <c r="M8" s="318">
        <f t="shared" si="0"/>
        <v>5824.5079999999998</v>
      </c>
      <c r="N8" s="317">
        <f t="shared" si="0"/>
        <v>58.912808791331713</v>
      </c>
      <c r="O8" s="317">
        <f t="shared" si="0"/>
        <v>0.28349120595091798</v>
      </c>
      <c r="P8" s="317">
        <f t="shared" si="0"/>
        <v>0</v>
      </c>
      <c r="Q8" s="317">
        <f t="shared" si="0"/>
        <v>4.1792764188317575</v>
      </c>
      <c r="R8" s="317">
        <f t="shared" si="0"/>
        <v>19533.333085598162</v>
      </c>
      <c r="S8" s="317">
        <f t="shared" si="0"/>
        <v>41315.391308256869</v>
      </c>
      <c r="T8" s="317">
        <f t="shared" si="0"/>
        <v>12580.562660465224</v>
      </c>
      <c r="U8" s="317">
        <f t="shared" si="0"/>
        <v>1.9285801340645949</v>
      </c>
      <c r="V8" s="317">
        <f t="shared" si="0"/>
        <v>3.8966644873393328</v>
      </c>
      <c r="W8" s="317">
        <f t="shared" si="0"/>
        <v>7.1205428092626484</v>
      </c>
      <c r="X8" s="317">
        <f t="shared" si="0"/>
        <v>20689.580806756767</v>
      </c>
      <c r="Y8" s="318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577">
        <f t="shared" si="1"/>
        <v>868.39999999999986</v>
      </c>
      <c r="AZ8" s="577">
        <f t="shared" si="1"/>
        <v>0.22</v>
      </c>
      <c r="BA8" s="577">
        <f t="shared" ref="BA8:BD8" si="2">SUM(BA9:BA33)</f>
        <v>0.1</v>
      </c>
      <c r="BB8" s="577">
        <f t="shared" ref="BB8" si="3">SUM(BB9:BB33)</f>
        <v>91.22</v>
      </c>
      <c r="BC8" s="577">
        <f t="shared" si="2"/>
        <v>865.78999999999985</v>
      </c>
      <c r="BD8" s="577">
        <f t="shared" si="2"/>
        <v>0.48000000000000004</v>
      </c>
      <c r="BE8" s="577">
        <f t="shared" ref="BE8:BJ8" si="4">SUM(BE9:BE33)</f>
        <v>2635.0999999999995</v>
      </c>
      <c r="BF8" s="577">
        <f t="shared" si="4"/>
        <v>5.0699999999999994</v>
      </c>
      <c r="BG8" s="577">
        <f t="shared" si="4"/>
        <v>1060.29</v>
      </c>
      <c r="BH8" s="577">
        <f t="shared" si="4"/>
        <v>2543.92</v>
      </c>
      <c r="BI8" s="578">
        <f t="shared" si="4"/>
        <v>3782.2599999999998</v>
      </c>
      <c r="BJ8" s="85">
        <f t="shared" si="4"/>
        <v>1403.23</v>
      </c>
      <c r="BK8" s="88">
        <f>+IFERROR(BJ8/AX8-1,"-")</f>
        <v>-0.65811151583076488</v>
      </c>
      <c r="BM8" s="522"/>
    </row>
    <row r="9" spans="1:65" x14ac:dyDescent="0.25">
      <c r="A9" s="319" t="s">
        <v>60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9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8.8580134064594807E-2</v>
      </c>
      <c r="V9" s="108">
        <v>1.12477148080439E-2</v>
      </c>
      <c r="W9" s="108">
        <v>8.5216331505179793E-2</v>
      </c>
      <c r="X9" s="108">
        <v>0</v>
      </c>
      <c r="Y9" s="109">
        <v>1.9551775217410901</v>
      </c>
      <c r="Z9" s="107">
        <v>0</v>
      </c>
      <c r="AA9" s="108">
        <v>1.1599999999999999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0.08</v>
      </c>
      <c r="AP9" s="108">
        <v>0</v>
      </c>
      <c r="AQ9" s="108">
        <v>0</v>
      </c>
      <c r="AR9" s="108">
        <v>0</v>
      </c>
      <c r="AS9" s="108">
        <v>5.9459716572628274E-2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573">
        <v>0</v>
      </c>
      <c r="AZ9" s="573">
        <v>0</v>
      </c>
      <c r="BA9" s="573">
        <v>0</v>
      </c>
      <c r="BB9" s="573">
        <v>0</v>
      </c>
      <c r="BC9" s="573">
        <v>0</v>
      </c>
      <c r="BD9" s="573">
        <v>0</v>
      </c>
      <c r="BE9" s="573">
        <v>0</v>
      </c>
      <c r="BF9" s="573">
        <v>0</v>
      </c>
      <c r="BG9" s="573">
        <v>0.23</v>
      </c>
      <c r="BH9" s="573">
        <v>0</v>
      </c>
      <c r="BI9" s="574">
        <v>0</v>
      </c>
      <c r="BJ9" s="108">
        <v>0</v>
      </c>
      <c r="BK9" s="110" t="str">
        <f t="shared" ref="BK9:BK33" si="5">+IFERROR(BJ9/AX9-1,"-")</f>
        <v>-</v>
      </c>
      <c r="BM9" s="522"/>
    </row>
    <row r="10" spans="1:65" x14ac:dyDescent="0.25">
      <c r="A10" s="319" t="s">
        <v>61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9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  <c r="BE10" s="573">
        <v>0</v>
      </c>
      <c r="BF10" s="573">
        <v>0</v>
      </c>
      <c r="BG10" s="573">
        <v>0</v>
      </c>
      <c r="BH10" s="573">
        <v>0</v>
      </c>
      <c r="BI10" s="574">
        <v>0</v>
      </c>
      <c r="BJ10" s="108">
        <v>0</v>
      </c>
      <c r="BK10" s="110" t="str">
        <f t="shared" si="5"/>
        <v>-</v>
      </c>
      <c r="BM10" s="522"/>
    </row>
    <row r="11" spans="1:65" x14ac:dyDescent="0.25">
      <c r="A11" s="31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9">
        <v>0</v>
      </c>
      <c r="Z11" s="107">
        <v>0</v>
      </c>
      <c r="AA11" s="108">
        <v>5.55</v>
      </c>
      <c r="AB11" s="108">
        <v>1.4</v>
      </c>
      <c r="AC11" s="108">
        <v>0</v>
      </c>
      <c r="AD11" s="108">
        <v>0</v>
      </c>
      <c r="AE11" s="108">
        <v>0.68</v>
      </c>
      <c r="AF11" s="108">
        <v>1.02</v>
      </c>
      <c r="AG11" s="108">
        <v>1.3</v>
      </c>
      <c r="AH11" s="108">
        <v>0.4</v>
      </c>
      <c r="AI11" s="108">
        <v>0</v>
      </c>
      <c r="AJ11" s="108">
        <v>0.11</v>
      </c>
      <c r="AK11" s="108">
        <v>0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0.88</v>
      </c>
      <c r="AY11" s="573">
        <v>2.5499999999999998</v>
      </c>
      <c r="AZ11" s="573">
        <v>0.22</v>
      </c>
      <c r="BA11" s="573">
        <v>0</v>
      </c>
      <c r="BB11" s="573">
        <v>0</v>
      </c>
      <c r="BC11" s="573">
        <v>0</v>
      </c>
      <c r="BD11" s="573">
        <v>0</v>
      </c>
      <c r="BE11" s="573">
        <v>0.82</v>
      </c>
      <c r="BF11" s="573">
        <v>0.77</v>
      </c>
      <c r="BG11" s="573">
        <v>0.09</v>
      </c>
      <c r="BH11" s="573">
        <v>0</v>
      </c>
      <c r="BI11" s="574">
        <v>0.37</v>
      </c>
      <c r="BJ11" s="108">
        <v>0</v>
      </c>
      <c r="BK11" s="110">
        <f t="shared" si="5"/>
        <v>-1</v>
      </c>
      <c r="BM11" s="522"/>
    </row>
    <row r="12" spans="1:65" x14ac:dyDescent="0.25">
      <c r="A12" s="319" t="s">
        <v>86</v>
      </c>
      <c r="B12" s="104">
        <v>0</v>
      </c>
      <c r="C12" s="104">
        <v>0</v>
      </c>
      <c r="D12" s="104">
        <v>0</v>
      </c>
      <c r="E12" s="104">
        <v>34.1</v>
      </c>
      <c r="F12" s="104">
        <v>1154.577</v>
      </c>
      <c r="G12" s="104">
        <v>1862</v>
      </c>
      <c r="H12" s="104">
        <v>2083.0369999999998</v>
      </c>
      <c r="I12" s="104">
        <v>0</v>
      </c>
      <c r="J12" s="104">
        <v>0</v>
      </c>
      <c r="K12" s="104">
        <v>0</v>
      </c>
      <c r="L12" s="104">
        <v>87.82</v>
      </c>
      <c r="M12" s="105">
        <v>15.22</v>
      </c>
      <c r="N12" s="104">
        <v>3.03</v>
      </c>
      <c r="O12" s="104">
        <v>0</v>
      </c>
      <c r="P12" s="104">
        <v>0</v>
      </c>
      <c r="Q12" s="104">
        <v>2.4</v>
      </c>
      <c r="R12" s="104">
        <v>0</v>
      </c>
      <c r="S12" s="104">
        <v>2990.31</v>
      </c>
      <c r="T12" s="104">
        <v>1912.2675856339335</v>
      </c>
      <c r="U12" s="104">
        <v>0</v>
      </c>
      <c r="V12" s="104">
        <v>0.93763893967093304</v>
      </c>
      <c r="W12" s="104">
        <v>2.8777646252285201</v>
      </c>
      <c r="X12" s="104">
        <v>1332.9269999999999</v>
      </c>
      <c r="Y12" s="105">
        <v>3498.0889999999999</v>
      </c>
      <c r="Z12" s="107">
        <v>905.86</v>
      </c>
      <c r="AA12" s="108">
        <v>0</v>
      </c>
      <c r="AB12" s="108">
        <v>0</v>
      </c>
      <c r="AC12" s="108">
        <v>211.24</v>
      </c>
      <c r="AD12" s="108">
        <v>2083.61</v>
      </c>
      <c r="AE12" s="108">
        <v>1740.31</v>
      </c>
      <c r="AF12" s="108">
        <v>688.66</v>
      </c>
      <c r="AG12" s="108">
        <v>0</v>
      </c>
      <c r="AH12" s="108">
        <v>0</v>
      </c>
      <c r="AI12" s="108">
        <v>0</v>
      </c>
      <c r="AJ12" s="108">
        <v>21</v>
      </c>
      <c r="AK12" s="108">
        <v>139.13</v>
      </c>
      <c r="AL12" s="107">
        <v>8.334939628411723</v>
      </c>
      <c r="AM12" s="108">
        <v>1.2837465737923406</v>
      </c>
      <c r="AN12" s="108">
        <v>3.57</v>
      </c>
      <c r="AO12" s="108">
        <v>0.78</v>
      </c>
      <c r="AP12" s="108">
        <v>395.322</v>
      </c>
      <c r="AQ12" s="108">
        <v>825.95369568792319</v>
      </c>
      <c r="AR12" s="108">
        <v>50.309192261514241</v>
      </c>
      <c r="AS12" s="108">
        <v>3.2505668022569223</v>
      </c>
      <c r="AT12" s="108">
        <v>1.2</v>
      </c>
      <c r="AU12" s="108">
        <v>1.22</v>
      </c>
      <c r="AV12" s="108">
        <v>21.884281134673298</v>
      </c>
      <c r="AW12" s="108">
        <v>1321.8576575206894</v>
      </c>
      <c r="AX12" s="107">
        <v>223.08</v>
      </c>
      <c r="AY12" s="573">
        <v>0</v>
      </c>
      <c r="AZ12" s="573">
        <v>0</v>
      </c>
      <c r="BA12" s="573">
        <v>0</v>
      </c>
      <c r="BB12" s="573">
        <v>0</v>
      </c>
      <c r="BC12" s="573">
        <v>283.64999999999998</v>
      </c>
      <c r="BD12" s="573">
        <v>0</v>
      </c>
      <c r="BE12" s="573">
        <v>165.04</v>
      </c>
      <c r="BF12" s="573">
        <v>0</v>
      </c>
      <c r="BG12" s="573">
        <v>21</v>
      </c>
      <c r="BH12" s="573">
        <v>16.34</v>
      </c>
      <c r="BI12" s="574">
        <v>0</v>
      </c>
      <c r="BJ12" s="108">
        <v>0</v>
      </c>
      <c r="BK12" s="110">
        <f t="shared" si="5"/>
        <v>-1</v>
      </c>
      <c r="BM12" s="522"/>
    </row>
    <row r="13" spans="1:65" x14ac:dyDescent="0.25">
      <c r="A13" s="320" t="s">
        <v>254</v>
      </c>
      <c r="B13" s="104">
        <v>1414.1489999999999</v>
      </c>
      <c r="C13" s="104">
        <v>0</v>
      </c>
      <c r="D13" s="104">
        <v>0</v>
      </c>
      <c r="E13" s="104">
        <v>330.31300000000005</v>
      </c>
      <c r="F13" s="104">
        <v>9157.4709999999995</v>
      </c>
      <c r="G13" s="104">
        <v>9584.2750000000015</v>
      </c>
      <c r="H13" s="104">
        <v>3661.2429999999995</v>
      </c>
      <c r="I13" s="104">
        <v>0</v>
      </c>
      <c r="J13" s="104">
        <v>0</v>
      </c>
      <c r="K13" s="104">
        <v>0</v>
      </c>
      <c r="L13" s="104">
        <v>7020.152</v>
      </c>
      <c r="M13" s="105">
        <v>1360.6309999999999</v>
      </c>
      <c r="N13" s="104">
        <v>55.882808791331712</v>
      </c>
      <c r="O13" s="104">
        <v>0</v>
      </c>
      <c r="P13" s="104">
        <v>0</v>
      </c>
      <c r="Q13" s="104">
        <v>0</v>
      </c>
      <c r="R13" s="104">
        <v>5881.1350000000002</v>
      </c>
      <c r="S13" s="104">
        <v>12848.215</v>
      </c>
      <c r="T13" s="104">
        <v>5602.4240000000009</v>
      </c>
      <c r="U13" s="104">
        <v>1.84</v>
      </c>
      <c r="V13" s="104">
        <v>0</v>
      </c>
      <c r="W13" s="104">
        <v>0</v>
      </c>
      <c r="X13" s="104">
        <v>8705.134</v>
      </c>
      <c r="Y13" s="105">
        <v>28332.006999999998</v>
      </c>
      <c r="Z13" s="107">
        <v>11628.33</v>
      </c>
      <c r="AA13" s="108">
        <v>0</v>
      </c>
      <c r="AB13" s="108">
        <v>0</v>
      </c>
      <c r="AC13" s="108">
        <v>2585.25</v>
      </c>
      <c r="AD13" s="108">
        <v>11076.29</v>
      </c>
      <c r="AE13" s="108">
        <v>10558.65</v>
      </c>
      <c r="AF13" s="108">
        <v>1102.42</v>
      </c>
      <c r="AG13" s="108">
        <v>0</v>
      </c>
      <c r="AH13" s="108">
        <v>0</v>
      </c>
      <c r="AI13" s="108">
        <v>0</v>
      </c>
      <c r="AJ13" s="108">
        <v>1050.77</v>
      </c>
      <c r="AK13" s="108">
        <v>3459.86</v>
      </c>
      <c r="AL13" s="107">
        <v>90.992900126614856</v>
      </c>
      <c r="AM13" s="108">
        <v>0</v>
      </c>
      <c r="AN13" s="108">
        <v>0</v>
      </c>
      <c r="AO13" s="108">
        <v>0</v>
      </c>
      <c r="AP13" s="108">
        <v>1824.5440000000003</v>
      </c>
      <c r="AQ13" s="108">
        <v>4501.0219999999999</v>
      </c>
      <c r="AR13" s="108">
        <v>231.16200000000001</v>
      </c>
      <c r="AS13" s="108">
        <v>0</v>
      </c>
      <c r="AT13" s="108">
        <v>0</v>
      </c>
      <c r="AU13" s="108">
        <v>0</v>
      </c>
      <c r="AV13" s="108">
        <v>608.74900000000002</v>
      </c>
      <c r="AW13" s="108">
        <v>2590.0309999999999</v>
      </c>
      <c r="AX13" s="107">
        <v>2426.63</v>
      </c>
      <c r="AY13" s="573">
        <v>468.72</v>
      </c>
      <c r="AZ13" s="573">
        <v>0</v>
      </c>
      <c r="BA13" s="573">
        <v>0</v>
      </c>
      <c r="BB13" s="573">
        <v>0</v>
      </c>
      <c r="BC13" s="573">
        <v>338.41</v>
      </c>
      <c r="BD13" s="573">
        <v>0</v>
      </c>
      <c r="BE13" s="573">
        <v>1061.06</v>
      </c>
      <c r="BF13" s="573">
        <v>0</v>
      </c>
      <c r="BG13" s="573">
        <v>192.46</v>
      </c>
      <c r="BH13" s="573">
        <v>181.61</v>
      </c>
      <c r="BI13" s="574">
        <v>76.900000000000006</v>
      </c>
      <c r="BJ13" s="108">
        <v>0</v>
      </c>
      <c r="BK13" s="110">
        <f t="shared" si="5"/>
        <v>-1</v>
      </c>
      <c r="BM13" s="522"/>
    </row>
    <row r="14" spans="1:65" x14ac:dyDescent="0.25">
      <c r="A14" s="319" t="s">
        <v>62</v>
      </c>
      <c r="B14" s="104">
        <v>1201.9000000000001</v>
      </c>
      <c r="C14" s="104">
        <v>0</v>
      </c>
      <c r="D14" s="104">
        <v>0</v>
      </c>
      <c r="E14" s="104">
        <v>587.75</v>
      </c>
      <c r="F14" s="104">
        <v>4082.16</v>
      </c>
      <c r="G14" s="104">
        <v>1813.8600000000001</v>
      </c>
      <c r="H14" s="104">
        <v>511.90000000000003</v>
      </c>
      <c r="I14" s="104">
        <v>0</v>
      </c>
      <c r="J14" s="104">
        <v>0</v>
      </c>
      <c r="K14" s="104">
        <v>0</v>
      </c>
      <c r="L14" s="104">
        <v>2315.2600000000002</v>
      </c>
      <c r="M14" s="105">
        <v>620.5</v>
      </c>
      <c r="N14" s="104">
        <v>0</v>
      </c>
      <c r="O14" s="104">
        <v>0</v>
      </c>
      <c r="P14" s="104">
        <v>0</v>
      </c>
      <c r="Q14" s="104">
        <v>0</v>
      </c>
      <c r="R14" s="104">
        <v>3578.0670624633303</v>
      </c>
      <c r="S14" s="104">
        <v>5277.1</v>
      </c>
      <c r="T14" s="104">
        <v>1307.078</v>
      </c>
      <c r="U14" s="104">
        <v>0</v>
      </c>
      <c r="V14" s="104">
        <v>0</v>
      </c>
      <c r="W14" s="104">
        <v>0</v>
      </c>
      <c r="X14" s="104">
        <v>2265.8820000000001</v>
      </c>
      <c r="Y14" s="105">
        <v>12454.725999999999</v>
      </c>
      <c r="Z14" s="107">
        <v>3010.17</v>
      </c>
      <c r="AA14" s="108">
        <v>0</v>
      </c>
      <c r="AB14" s="108">
        <v>0</v>
      </c>
      <c r="AC14" s="108">
        <v>1700.05</v>
      </c>
      <c r="AD14" s="108">
        <v>6359.09</v>
      </c>
      <c r="AE14" s="108">
        <v>2327.5100000000002</v>
      </c>
      <c r="AF14" s="108">
        <v>1083.3599999999999</v>
      </c>
      <c r="AG14" s="108">
        <v>0</v>
      </c>
      <c r="AH14" s="108">
        <v>0</v>
      </c>
      <c r="AI14" s="108">
        <v>0</v>
      </c>
      <c r="AJ14" s="108">
        <v>780.04</v>
      </c>
      <c r="AK14" s="108">
        <v>2458.34</v>
      </c>
      <c r="AL14" s="107">
        <v>429.86</v>
      </c>
      <c r="AM14" s="108">
        <v>0</v>
      </c>
      <c r="AN14" s="108">
        <v>0</v>
      </c>
      <c r="AO14" s="108">
        <v>0</v>
      </c>
      <c r="AP14" s="108">
        <v>2595.3619999999996</v>
      </c>
      <c r="AQ14" s="108">
        <v>4508.1399999999994</v>
      </c>
      <c r="AR14" s="108">
        <v>1538.501</v>
      </c>
      <c r="AS14" s="108">
        <v>0</v>
      </c>
      <c r="AT14" s="108">
        <v>0</v>
      </c>
      <c r="AU14" s="108">
        <v>0</v>
      </c>
      <c r="AV14" s="108">
        <v>191.738</v>
      </c>
      <c r="AW14" s="108">
        <v>843.22</v>
      </c>
      <c r="AX14" s="107">
        <v>139.33000000000001</v>
      </c>
      <c r="AY14" s="573">
        <v>22.95</v>
      </c>
      <c r="AZ14" s="573">
        <v>0</v>
      </c>
      <c r="BA14" s="573">
        <v>0</v>
      </c>
      <c r="BB14" s="573">
        <v>0</v>
      </c>
      <c r="BC14" s="573">
        <v>139.91</v>
      </c>
      <c r="BD14" s="573">
        <v>0</v>
      </c>
      <c r="BE14" s="573">
        <v>399.59</v>
      </c>
      <c r="BF14" s="573">
        <v>0</v>
      </c>
      <c r="BG14" s="573">
        <v>103.04</v>
      </c>
      <c r="BH14" s="573">
        <v>188.8</v>
      </c>
      <c r="BI14" s="574">
        <v>45.73</v>
      </c>
      <c r="BJ14" s="108">
        <v>282.75</v>
      </c>
      <c r="BK14" s="110">
        <f t="shared" si="5"/>
        <v>1.0293547692528526</v>
      </c>
      <c r="BM14" s="522"/>
    </row>
    <row r="15" spans="1:65" x14ac:dyDescent="0.25">
      <c r="A15" s="319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7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573">
        <v>0</v>
      </c>
      <c r="AZ15" s="573">
        <v>0</v>
      </c>
      <c r="BA15" s="573">
        <v>0</v>
      </c>
      <c r="BB15" s="573">
        <v>0</v>
      </c>
      <c r="BC15" s="573">
        <v>0</v>
      </c>
      <c r="BD15" s="573">
        <v>0.08</v>
      </c>
      <c r="BE15" s="573">
        <v>0.73</v>
      </c>
      <c r="BF15" s="573">
        <v>0.88</v>
      </c>
      <c r="BG15" s="573">
        <v>1.43</v>
      </c>
      <c r="BH15" s="573">
        <v>0.76</v>
      </c>
      <c r="BI15" s="574">
        <v>0.95</v>
      </c>
      <c r="BJ15" s="108">
        <v>1.69</v>
      </c>
      <c r="BK15" s="110" t="str">
        <f t="shared" si="5"/>
        <v>-</v>
      </c>
      <c r="BM15" s="522"/>
    </row>
    <row r="16" spans="1:65" x14ac:dyDescent="0.25">
      <c r="A16" s="319" t="s">
        <v>63</v>
      </c>
      <c r="B16" s="104">
        <v>3367.6049999999996</v>
      </c>
      <c r="C16" s="104">
        <v>4.45</v>
      </c>
      <c r="D16" s="104">
        <v>1.25</v>
      </c>
      <c r="E16" s="104">
        <v>1228.7900000000002</v>
      </c>
      <c r="F16" s="104">
        <v>8118.19</v>
      </c>
      <c r="G16" s="104">
        <v>2805.2550000000001</v>
      </c>
      <c r="H16" s="104">
        <v>1182.6849999999999</v>
      </c>
      <c r="I16" s="104">
        <v>27.92</v>
      </c>
      <c r="J16" s="104">
        <v>1.24</v>
      </c>
      <c r="K16" s="104">
        <v>0</v>
      </c>
      <c r="L16" s="104">
        <v>8278.3880000000008</v>
      </c>
      <c r="M16" s="105">
        <v>1021.396</v>
      </c>
      <c r="N16" s="104">
        <v>0</v>
      </c>
      <c r="O16" s="104">
        <v>0.28349120595091798</v>
      </c>
      <c r="P16" s="104">
        <v>0</v>
      </c>
      <c r="Q16" s="104">
        <v>1.701365655149627</v>
      </c>
      <c r="R16" s="104">
        <v>5907.3945902170035</v>
      </c>
      <c r="S16" s="104">
        <v>8402.2483082568724</v>
      </c>
      <c r="T16" s="104">
        <v>1440.639923947632</v>
      </c>
      <c r="U16" s="104">
        <v>0</v>
      </c>
      <c r="V16" s="104">
        <v>2.1477778328603563</v>
      </c>
      <c r="W16" s="104">
        <v>4.1575618525289491</v>
      </c>
      <c r="X16" s="104">
        <v>3934.9618067567712</v>
      </c>
      <c r="Y16" s="105">
        <v>21119.59871624767</v>
      </c>
      <c r="Z16" s="107">
        <v>6672.14</v>
      </c>
      <c r="AA16" s="108">
        <v>19.23</v>
      </c>
      <c r="AB16" s="108">
        <v>0</v>
      </c>
      <c r="AC16" s="108">
        <v>3051.64</v>
      </c>
      <c r="AD16" s="108">
        <v>11327.87</v>
      </c>
      <c r="AE16" s="108">
        <v>4781.3599999999997</v>
      </c>
      <c r="AF16" s="108">
        <v>2421.9699999999998</v>
      </c>
      <c r="AG16" s="108">
        <v>9.0399999999999991</v>
      </c>
      <c r="AH16" s="108">
        <v>2.12</v>
      </c>
      <c r="AI16" s="108">
        <v>18.600000000000001</v>
      </c>
      <c r="AJ16" s="108">
        <v>1583.52</v>
      </c>
      <c r="AK16" s="108">
        <v>4705.83</v>
      </c>
      <c r="AL16" s="107">
        <v>1106.2611907547855</v>
      </c>
      <c r="AM16" s="108">
        <v>0.92236024844720488</v>
      </c>
      <c r="AN16" s="108">
        <v>3.5409092712150567</v>
      </c>
      <c r="AO16" s="108">
        <v>0.55248775593041277</v>
      </c>
      <c r="AP16" s="108">
        <v>5763.8474929766544</v>
      </c>
      <c r="AQ16" s="108">
        <v>9108.2414833441799</v>
      </c>
      <c r="AR16" s="108">
        <v>3088.240476281379</v>
      </c>
      <c r="AS16" s="108">
        <v>11.546125387891372</v>
      </c>
      <c r="AT16" s="108">
        <v>7.032096727801914</v>
      </c>
      <c r="AU16" s="108">
        <v>16.394168201468101</v>
      </c>
      <c r="AV16" s="108">
        <v>352.83277906834928</v>
      </c>
      <c r="AW16" s="108">
        <v>1458.6240676302641</v>
      </c>
      <c r="AX16" s="107">
        <v>297.73</v>
      </c>
      <c r="AY16" s="573">
        <v>165.29</v>
      </c>
      <c r="AZ16" s="573">
        <v>0</v>
      </c>
      <c r="BA16" s="573">
        <v>0</v>
      </c>
      <c r="BB16" s="573">
        <v>0</v>
      </c>
      <c r="BC16" s="573">
        <v>96.89</v>
      </c>
      <c r="BD16" s="573">
        <v>0.34</v>
      </c>
      <c r="BE16" s="573">
        <v>919.75</v>
      </c>
      <c r="BF16" s="573">
        <v>3.38</v>
      </c>
      <c r="BG16" s="573">
        <v>204.65</v>
      </c>
      <c r="BH16" s="573">
        <v>368.24</v>
      </c>
      <c r="BI16" s="574">
        <v>162.71</v>
      </c>
      <c r="BJ16" s="108">
        <v>524.29999999999995</v>
      </c>
      <c r="BK16" s="110">
        <f t="shared" si="5"/>
        <v>0.76099150236791702</v>
      </c>
      <c r="BM16" s="522"/>
    </row>
    <row r="17" spans="1:65" x14ac:dyDescent="0.25">
      <c r="A17" s="319" t="s">
        <v>64</v>
      </c>
      <c r="B17" s="104">
        <v>235.83999999999997</v>
      </c>
      <c r="C17" s="104">
        <v>0</v>
      </c>
      <c r="D17" s="104">
        <v>0</v>
      </c>
      <c r="E17" s="104">
        <v>98.18</v>
      </c>
      <c r="F17" s="104">
        <v>102.32</v>
      </c>
      <c r="G17" s="104">
        <v>57.88</v>
      </c>
      <c r="H17" s="104">
        <v>32.92</v>
      </c>
      <c r="I17" s="104">
        <v>0</v>
      </c>
      <c r="J17" s="104">
        <v>0</v>
      </c>
      <c r="K17" s="104">
        <v>0</v>
      </c>
      <c r="L17" s="104">
        <v>554.16700000000003</v>
      </c>
      <c r="M17" s="105">
        <v>43.914000000000001</v>
      </c>
      <c r="N17" s="104">
        <v>0</v>
      </c>
      <c r="O17" s="104">
        <v>0</v>
      </c>
      <c r="P17" s="104">
        <v>0</v>
      </c>
      <c r="Q17" s="104">
        <v>0</v>
      </c>
      <c r="R17" s="104">
        <v>43.37</v>
      </c>
      <c r="S17" s="104">
        <v>134.35</v>
      </c>
      <c r="T17" s="104">
        <v>0</v>
      </c>
      <c r="U17" s="104">
        <v>0</v>
      </c>
      <c r="V17" s="104">
        <v>0</v>
      </c>
      <c r="W17" s="104">
        <v>0</v>
      </c>
      <c r="X17" s="104">
        <v>141.66999999999999</v>
      </c>
      <c r="Y17" s="105">
        <v>1481.22</v>
      </c>
      <c r="Z17" s="107">
        <v>367.87</v>
      </c>
      <c r="AA17" s="108">
        <v>0</v>
      </c>
      <c r="AB17" s="108">
        <v>0</v>
      </c>
      <c r="AC17" s="108">
        <v>108.22</v>
      </c>
      <c r="AD17" s="108">
        <v>762.35</v>
      </c>
      <c r="AE17" s="108">
        <v>311.85000000000002</v>
      </c>
      <c r="AF17" s="108">
        <v>160.86000000000001</v>
      </c>
      <c r="AG17" s="108">
        <v>0</v>
      </c>
      <c r="AH17" s="108">
        <v>0</v>
      </c>
      <c r="AI17" s="108">
        <v>0</v>
      </c>
      <c r="AJ17" s="108">
        <v>119.8</v>
      </c>
      <c r="AK17" s="108">
        <v>81.459999999999994</v>
      </c>
      <c r="AL17" s="107">
        <v>0</v>
      </c>
      <c r="AM17" s="108">
        <v>0</v>
      </c>
      <c r="AN17" s="108">
        <v>0</v>
      </c>
      <c r="AO17" s="108">
        <v>0</v>
      </c>
      <c r="AP17" s="108">
        <v>382.42</v>
      </c>
      <c r="AQ17" s="108">
        <v>568.89</v>
      </c>
      <c r="AR17" s="108">
        <v>166.58</v>
      </c>
      <c r="AS17" s="108">
        <v>0</v>
      </c>
      <c r="AT17" s="108">
        <v>0</v>
      </c>
      <c r="AU17" s="108">
        <v>0</v>
      </c>
      <c r="AV17" s="108">
        <v>32.36</v>
      </c>
      <c r="AW17" s="108">
        <v>122.49</v>
      </c>
      <c r="AX17" s="107">
        <v>2.67</v>
      </c>
      <c r="AY17" s="573">
        <v>0</v>
      </c>
      <c r="AZ17" s="573">
        <v>0</v>
      </c>
      <c r="BA17" s="573">
        <v>0</v>
      </c>
      <c r="BB17" s="573">
        <v>0</v>
      </c>
      <c r="BC17" s="573">
        <v>0</v>
      </c>
      <c r="BD17" s="573">
        <v>0</v>
      </c>
      <c r="BE17" s="573">
        <v>0</v>
      </c>
      <c r="BF17" s="573">
        <v>0</v>
      </c>
      <c r="BG17" s="573">
        <v>2.5299999999999998</v>
      </c>
      <c r="BH17" s="573">
        <v>13.03</v>
      </c>
      <c r="BI17" s="574">
        <v>0</v>
      </c>
      <c r="BJ17" s="108">
        <v>0</v>
      </c>
      <c r="BK17" s="110">
        <f t="shared" si="5"/>
        <v>-1</v>
      </c>
      <c r="BM17" s="522"/>
    </row>
    <row r="18" spans="1:65" x14ac:dyDescent="0.25">
      <c r="A18" s="319" t="s">
        <v>78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9">
        <v>0</v>
      </c>
      <c r="Z18" s="107">
        <v>0</v>
      </c>
      <c r="AA18" s="108">
        <v>5.73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1.8</v>
      </c>
      <c r="AH18" s="108">
        <v>0.2</v>
      </c>
      <c r="AI18" s="108">
        <v>0.14000000000000001</v>
      </c>
      <c r="AJ18" s="108">
        <v>2.13</v>
      </c>
      <c r="AK18" s="108">
        <v>23.5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0.99841131465747868</v>
      </c>
      <c r="AS18" s="108">
        <v>2.9027809061142387</v>
      </c>
      <c r="AT18" s="108">
        <v>1.1839393198792991</v>
      </c>
      <c r="AU18" s="108">
        <v>0</v>
      </c>
      <c r="AV18" s="108">
        <v>0</v>
      </c>
      <c r="AW18" s="108">
        <v>0</v>
      </c>
      <c r="AX18" s="107">
        <v>0</v>
      </c>
      <c r="AY18" s="573">
        <v>0</v>
      </c>
      <c r="AZ18" s="573">
        <v>0</v>
      </c>
      <c r="BA18" s="573">
        <v>0</v>
      </c>
      <c r="BB18" s="573">
        <v>0</v>
      </c>
      <c r="BC18" s="573">
        <v>0</v>
      </c>
      <c r="BD18" s="573">
        <v>0</v>
      </c>
      <c r="BE18" s="573">
        <v>0</v>
      </c>
      <c r="BF18" s="573">
        <v>0</v>
      </c>
      <c r="BG18" s="573"/>
      <c r="BH18" s="573">
        <v>0</v>
      </c>
      <c r="BI18" s="574">
        <v>0</v>
      </c>
      <c r="BJ18" s="108">
        <v>0</v>
      </c>
      <c r="BK18" s="110" t="str">
        <f t="shared" si="5"/>
        <v>-</v>
      </c>
      <c r="BM18" s="522"/>
    </row>
    <row r="19" spans="1:65" x14ac:dyDescent="0.25">
      <c r="A19" s="319" t="s">
        <v>65</v>
      </c>
      <c r="B19" s="104">
        <v>16</v>
      </c>
      <c r="C19" s="104">
        <v>0</v>
      </c>
      <c r="D19" s="104">
        <v>0</v>
      </c>
      <c r="E19" s="104">
        <v>615.56200000000001</v>
      </c>
      <c r="F19" s="104">
        <v>1984.8890000000001</v>
      </c>
      <c r="G19" s="104">
        <v>21.841999999999999</v>
      </c>
      <c r="H19" s="104">
        <v>0</v>
      </c>
      <c r="I19" s="104">
        <v>0</v>
      </c>
      <c r="J19" s="104">
        <v>0</v>
      </c>
      <c r="K19" s="104">
        <v>0</v>
      </c>
      <c r="L19" s="104">
        <v>993.01800000000003</v>
      </c>
      <c r="M19" s="105">
        <v>674.23599999999999</v>
      </c>
      <c r="N19" s="104">
        <v>0</v>
      </c>
      <c r="O19" s="104">
        <v>0</v>
      </c>
      <c r="P19" s="104">
        <v>0</v>
      </c>
      <c r="Q19" s="104">
        <v>0</v>
      </c>
      <c r="R19" s="104">
        <v>558</v>
      </c>
      <c r="S19" s="104">
        <v>1119.1500000000001</v>
      </c>
      <c r="T19" s="104">
        <v>128.80000000000001</v>
      </c>
      <c r="U19" s="104">
        <v>0</v>
      </c>
      <c r="V19" s="104">
        <v>0</v>
      </c>
      <c r="W19" s="104">
        <v>0</v>
      </c>
      <c r="X19" s="104">
        <v>459.74999999999994</v>
      </c>
      <c r="Y19" s="105">
        <v>2775.5190000000002</v>
      </c>
      <c r="Z19" s="107">
        <v>327.89</v>
      </c>
      <c r="AA19" s="108">
        <v>0</v>
      </c>
      <c r="AB19" s="108">
        <v>0</v>
      </c>
      <c r="AC19" s="108">
        <v>117.8</v>
      </c>
      <c r="AD19" s="108">
        <v>2462.4299999999998</v>
      </c>
      <c r="AE19" s="108">
        <v>337.66</v>
      </c>
      <c r="AF19" s="108">
        <v>0</v>
      </c>
      <c r="AG19" s="108">
        <v>0</v>
      </c>
      <c r="AH19" s="108">
        <v>0</v>
      </c>
      <c r="AI19" s="108">
        <v>0</v>
      </c>
      <c r="AJ19" s="108">
        <v>948.65</v>
      </c>
      <c r="AK19" s="108">
        <v>1161.95</v>
      </c>
      <c r="AL19" s="107">
        <v>12.18</v>
      </c>
      <c r="AM19" s="108">
        <v>0</v>
      </c>
      <c r="AN19" s="108">
        <v>0</v>
      </c>
      <c r="AO19" s="108">
        <v>0</v>
      </c>
      <c r="AP19" s="108">
        <v>1790.8249999999998</v>
      </c>
      <c r="AQ19" s="108">
        <v>1739.125</v>
      </c>
      <c r="AR19" s="108">
        <v>568.10500000000002</v>
      </c>
      <c r="AS19" s="108">
        <v>0</v>
      </c>
      <c r="AT19" s="108">
        <v>0</v>
      </c>
      <c r="AU19" s="108">
        <v>0</v>
      </c>
      <c r="AV19" s="108">
        <v>82.68</v>
      </c>
      <c r="AW19" s="108">
        <v>357.68</v>
      </c>
      <c r="AX19" s="107">
        <v>26.38</v>
      </c>
      <c r="AY19" s="573">
        <v>0</v>
      </c>
      <c r="AZ19" s="573">
        <v>0</v>
      </c>
      <c r="BA19" s="573">
        <v>0</v>
      </c>
      <c r="BB19" s="573">
        <v>0</v>
      </c>
      <c r="BC19" s="573">
        <v>0.8</v>
      </c>
      <c r="BD19" s="573">
        <v>0</v>
      </c>
      <c r="BE19" s="573">
        <v>1.5</v>
      </c>
      <c r="BF19" s="573">
        <v>0</v>
      </c>
      <c r="BG19" s="573">
        <v>100.15</v>
      </c>
      <c r="BH19" s="573">
        <v>249.54</v>
      </c>
      <c r="BI19" s="574">
        <v>25.65</v>
      </c>
      <c r="BJ19" s="108">
        <v>17.04</v>
      </c>
      <c r="BK19" s="110">
        <f t="shared" si="5"/>
        <v>-0.35405610310841551</v>
      </c>
      <c r="BM19" s="522"/>
    </row>
    <row r="20" spans="1:65" x14ac:dyDescent="0.25">
      <c r="A20" s="319" t="s">
        <v>88</v>
      </c>
      <c r="B20" s="104">
        <v>21.806000000000001</v>
      </c>
      <c r="C20" s="104">
        <v>0</v>
      </c>
      <c r="D20" s="104">
        <v>0</v>
      </c>
      <c r="E20" s="104">
        <v>466.55600000000004</v>
      </c>
      <c r="F20" s="104">
        <v>883.32600000000002</v>
      </c>
      <c r="G20" s="104">
        <v>0</v>
      </c>
      <c r="H20" s="104">
        <v>9.4450000000000003</v>
      </c>
      <c r="I20" s="104">
        <v>0</v>
      </c>
      <c r="J20" s="104">
        <v>0</v>
      </c>
      <c r="K20" s="104">
        <v>0</v>
      </c>
      <c r="L20" s="104">
        <v>732.46900000000005</v>
      </c>
      <c r="M20" s="105">
        <v>294.60399999999998</v>
      </c>
      <c r="N20" s="104">
        <v>0</v>
      </c>
      <c r="O20" s="104">
        <v>0</v>
      </c>
      <c r="P20" s="104">
        <v>0</v>
      </c>
      <c r="Q20" s="104">
        <v>0</v>
      </c>
      <c r="R20" s="104">
        <v>568.548</v>
      </c>
      <c r="S20" s="104">
        <v>2512.6880000000001</v>
      </c>
      <c r="T20" s="104">
        <v>554.30799999999999</v>
      </c>
      <c r="U20" s="104">
        <v>0</v>
      </c>
      <c r="V20" s="104">
        <v>0</v>
      </c>
      <c r="W20" s="104">
        <v>0</v>
      </c>
      <c r="X20" s="104">
        <v>483.68900000000002</v>
      </c>
      <c r="Y20" s="105">
        <v>1660.634</v>
      </c>
      <c r="Z20" s="107">
        <v>388.16</v>
      </c>
      <c r="AA20" s="108">
        <v>0</v>
      </c>
      <c r="AB20" s="108">
        <v>0</v>
      </c>
      <c r="AC20" s="108">
        <v>145.59</v>
      </c>
      <c r="AD20" s="108">
        <v>2075.66</v>
      </c>
      <c r="AE20" s="108">
        <v>466.59</v>
      </c>
      <c r="AF20" s="108">
        <v>56.71</v>
      </c>
      <c r="AG20" s="108">
        <v>0</v>
      </c>
      <c r="AH20" s="108">
        <v>0</v>
      </c>
      <c r="AI20" s="108">
        <v>0</v>
      </c>
      <c r="AJ20" s="108">
        <v>1227.21</v>
      </c>
      <c r="AK20" s="108">
        <v>1471.05</v>
      </c>
      <c r="AL20" s="107">
        <v>134.22</v>
      </c>
      <c r="AM20" s="108">
        <v>0</v>
      </c>
      <c r="AN20" s="108">
        <v>0</v>
      </c>
      <c r="AO20" s="108">
        <v>0</v>
      </c>
      <c r="AP20" s="108">
        <v>1619.9610000000002</v>
      </c>
      <c r="AQ20" s="108">
        <v>1483.7860000000001</v>
      </c>
      <c r="AR20" s="108">
        <v>733.56899999999996</v>
      </c>
      <c r="AS20" s="108">
        <v>0</v>
      </c>
      <c r="AT20" s="108">
        <v>0</v>
      </c>
      <c r="AU20" s="108">
        <v>0</v>
      </c>
      <c r="AV20" s="108">
        <v>81.033000000000001</v>
      </c>
      <c r="AW20" s="108">
        <v>209.994</v>
      </c>
      <c r="AX20" s="107">
        <v>71.87</v>
      </c>
      <c r="AY20" s="573">
        <v>0</v>
      </c>
      <c r="AZ20" s="573">
        <v>0</v>
      </c>
      <c r="BA20" s="573">
        <v>0</v>
      </c>
      <c r="BB20" s="573">
        <v>0</v>
      </c>
      <c r="BC20" s="573">
        <v>0</v>
      </c>
      <c r="BD20" s="573">
        <v>0</v>
      </c>
      <c r="BE20" s="573">
        <v>32.049999999999997</v>
      </c>
      <c r="BF20" s="573">
        <v>0</v>
      </c>
      <c r="BG20" s="573">
        <v>116.08</v>
      </c>
      <c r="BH20" s="573">
        <v>251.72</v>
      </c>
      <c r="BI20" s="574">
        <v>60.75</v>
      </c>
      <c r="BJ20" s="108">
        <v>13.84</v>
      </c>
      <c r="BK20" s="110">
        <f t="shared" si="5"/>
        <v>-0.80743008209266731</v>
      </c>
      <c r="BM20" s="522"/>
    </row>
    <row r="21" spans="1:65" x14ac:dyDescent="0.25">
      <c r="A21" s="319" t="s">
        <v>79</v>
      </c>
      <c r="B21" s="104">
        <v>18.579999999999998</v>
      </c>
      <c r="C21" s="104">
        <v>0</v>
      </c>
      <c r="D21" s="104">
        <v>0</v>
      </c>
      <c r="E21" s="104">
        <v>197.46</v>
      </c>
      <c r="F21" s="104">
        <v>1217.72</v>
      </c>
      <c r="G21" s="104">
        <v>14.28</v>
      </c>
      <c r="H21" s="104">
        <v>0</v>
      </c>
      <c r="I21" s="104">
        <v>0</v>
      </c>
      <c r="J21" s="104">
        <v>0</v>
      </c>
      <c r="K21" s="104">
        <v>0</v>
      </c>
      <c r="L21" s="104">
        <v>436.74299999999999</v>
      </c>
      <c r="M21" s="105">
        <v>365.94000000000005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582.87</v>
      </c>
      <c r="S21" s="104">
        <v>1165.68</v>
      </c>
      <c r="T21" s="104">
        <v>321.55</v>
      </c>
      <c r="U21" s="104">
        <v>0</v>
      </c>
      <c r="V21" s="104">
        <v>0</v>
      </c>
      <c r="W21" s="104">
        <v>0</v>
      </c>
      <c r="X21" s="104">
        <v>241.37</v>
      </c>
      <c r="Y21" s="105">
        <v>1036.46</v>
      </c>
      <c r="Z21" s="107">
        <v>383.38</v>
      </c>
      <c r="AA21" s="108">
        <v>0</v>
      </c>
      <c r="AB21" s="108">
        <v>0</v>
      </c>
      <c r="AC21" s="108">
        <v>68.98</v>
      </c>
      <c r="AD21" s="108">
        <v>1386.24</v>
      </c>
      <c r="AE21" s="108">
        <v>535.49</v>
      </c>
      <c r="AF21" s="108">
        <v>72.099999999999994</v>
      </c>
      <c r="AG21" s="108">
        <v>0</v>
      </c>
      <c r="AH21" s="108">
        <v>0</v>
      </c>
      <c r="AI21" s="108">
        <v>0</v>
      </c>
      <c r="AJ21" s="108">
        <v>624.59</v>
      </c>
      <c r="AK21" s="108">
        <v>637.12</v>
      </c>
      <c r="AL21" s="107">
        <v>116.65</v>
      </c>
      <c r="AM21" s="108">
        <v>0</v>
      </c>
      <c r="AN21" s="108">
        <v>0</v>
      </c>
      <c r="AO21" s="108">
        <v>0</v>
      </c>
      <c r="AP21" s="108">
        <v>573.32000000000005</v>
      </c>
      <c r="AQ21" s="108">
        <v>721.17</v>
      </c>
      <c r="AR21" s="108">
        <v>504.76</v>
      </c>
      <c r="AS21" s="108">
        <v>0</v>
      </c>
      <c r="AT21" s="108">
        <v>0</v>
      </c>
      <c r="AU21" s="108">
        <v>0</v>
      </c>
      <c r="AV21" s="108">
        <v>46.94</v>
      </c>
      <c r="AW21" s="108">
        <v>200.18</v>
      </c>
      <c r="AX21" s="107">
        <v>46.39</v>
      </c>
      <c r="AY21" s="573">
        <v>6.79</v>
      </c>
      <c r="AZ21" s="573">
        <v>0</v>
      </c>
      <c r="BA21" s="573">
        <v>0</v>
      </c>
      <c r="BB21" s="573">
        <v>0</v>
      </c>
      <c r="BC21" s="573">
        <v>0</v>
      </c>
      <c r="BD21" s="573">
        <v>0</v>
      </c>
      <c r="BE21" s="573">
        <v>52.64</v>
      </c>
      <c r="BF21" s="573">
        <v>0</v>
      </c>
      <c r="BG21" s="573">
        <v>59.37</v>
      </c>
      <c r="BH21" s="573">
        <v>111.48</v>
      </c>
      <c r="BI21" s="574">
        <v>39.799999999999997</v>
      </c>
      <c r="BJ21" s="108">
        <v>59.59</v>
      </c>
      <c r="BK21" s="110">
        <f t="shared" si="5"/>
        <v>0.28454408277646048</v>
      </c>
      <c r="BM21" s="522"/>
    </row>
    <row r="22" spans="1:65" x14ac:dyDescent="0.25">
      <c r="A22" s="319" t="s">
        <v>66</v>
      </c>
      <c r="B22" s="104">
        <v>0</v>
      </c>
      <c r="C22" s="104">
        <v>2.25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3.07</v>
      </c>
      <c r="M22" s="105">
        <v>1.6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573">
        <v>0</v>
      </c>
      <c r="AZ22" s="573">
        <v>0</v>
      </c>
      <c r="BA22" s="573">
        <v>0</v>
      </c>
      <c r="BB22" s="573">
        <v>0</v>
      </c>
      <c r="BC22" s="573">
        <v>0</v>
      </c>
      <c r="BD22" s="573">
        <v>0</v>
      </c>
      <c r="BE22" s="573">
        <v>0</v>
      </c>
      <c r="BF22" s="573">
        <v>0</v>
      </c>
      <c r="BG22" s="573">
        <v>0</v>
      </c>
      <c r="BH22" s="573">
        <v>0</v>
      </c>
      <c r="BI22" s="574">
        <v>0</v>
      </c>
      <c r="BJ22" s="108"/>
      <c r="BK22" s="110" t="str">
        <f t="shared" si="5"/>
        <v>-</v>
      </c>
      <c r="BM22" s="522"/>
    </row>
    <row r="23" spans="1:65" x14ac:dyDescent="0.25">
      <c r="A23" s="319" t="s">
        <v>67</v>
      </c>
      <c r="B23" s="104">
        <v>93.298000000000002</v>
      </c>
      <c r="C23" s="104">
        <v>0</v>
      </c>
      <c r="D23" s="104">
        <v>0</v>
      </c>
      <c r="E23" s="104">
        <v>389.613</v>
      </c>
      <c r="F23" s="104">
        <v>2946.6559999999999</v>
      </c>
      <c r="G23" s="104">
        <v>248.33600000000001</v>
      </c>
      <c r="H23" s="104">
        <v>0</v>
      </c>
      <c r="I23" s="104">
        <v>0</v>
      </c>
      <c r="J23" s="104">
        <v>0</v>
      </c>
      <c r="K23" s="104">
        <v>0</v>
      </c>
      <c r="L23" s="104">
        <v>316.714</v>
      </c>
      <c r="M23" s="105">
        <v>780.17700000000002</v>
      </c>
      <c r="N23" s="104">
        <v>0</v>
      </c>
      <c r="O23" s="104">
        <v>0</v>
      </c>
      <c r="P23" s="104">
        <v>0</v>
      </c>
      <c r="Q23" s="104">
        <v>0</v>
      </c>
      <c r="R23" s="104">
        <v>243.87799999999999</v>
      </c>
      <c r="S23" s="104">
        <v>1735.7179999999998</v>
      </c>
      <c r="T23" s="104">
        <v>553.03200000000004</v>
      </c>
      <c r="U23" s="104">
        <v>0</v>
      </c>
      <c r="V23" s="104">
        <v>0</v>
      </c>
      <c r="W23" s="104">
        <v>0</v>
      </c>
      <c r="X23" s="104">
        <v>364.13200000000001</v>
      </c>
      <c r="Y23" s="105">
        <v>847.79200000000003</v>
      </c>
      <c r="Z23" s="107">
        <v>357.58</v>
      </c>
      <c r="AA23" s="108">
        <v>0</v>
      </c>
      <c r="AB23" s="108">
        <v>0</v>
      </c>
      <c r="AC23" s="108">
        <v>202.81</v>
      </c>
      <c r="AD23" s="108">
        <v>1868.39</v>
      </c>
      <c r="AE23" s="108">
        <v>421</v>
      </c>
      <c r="AF23" s="108">
        <v>0</v>
      </c>
      <c r="AG23" s="108">
        <v>0</v>
      </c>
      <c r="AH23" s="108">
        <v>0</v>
      </c>
      <c r="AI23" s="108">
        <v>0</v>
      </c>
      <c r="AJ23" s="108">
        <v>1833.96</v>
      </c>
      <c r="AK23" s="108">
        <v>2361.16</v>
      </c>
      <c r="AL23" s="107">
        <v>82.87</v>
      </c>
      <c r="AM23" s="108">
        <v>0</v>
      </c>
      <c r="AN23" s="108">
        <v>0</v>
      </c>
      <c r="AO23" s="108">
        <v>0</v>
      </c>
      <c r="AP23" s="108">
        <v>1787.5299999999997</v>
      </c>
      <c r="AQ23" s="108">
        <v>1547.0729999999999</v>
      </c>
      <c r="AR23" s="108">
        <v>1391.115</v>
      </c>
      <c r="AS23" s="108">
        <v>0</v>
      </c>
      <c r="AT23" s="108">
        <v>0</v>
      </c>
      <c r="AU23" s="108">
        <v>0</v>
      </c>
      <c r="AV23" s="108">
        <v>184.7</v>
      </c>
      <c r="AW23" s="108">
        <v>287.60599999999999</v>
      </c>
      <c r="AX23" s="107">
        <v>94.23</v>
      </c>
      <c r="AY23" s="573">
        <v>4.43</v>
      </c>
      <c r="AZ23" s="573">
        <v>0</v>
      </c>
      <c r="BA23" s="573">
        <v>0</v>
      </c>
      <c r="BB23" s="573">
        <v>0</v>
      </c>
      <c r="BC23" s="573">
        <v>4.67</v>
      </c>
      <c r="BD23" s="573">
        <v>0</v>
      </c>
      <c r="BE23" s="573">
        <v>0</v>
      </c>
      <c r="BF23" s="573">
        <v>0</v>
      </c>
      <c r="BG23" s="573">
        <v>119.59</v>
      </c>
      <c r="BH23" s="573">
        <v>392.85</v>
      </c>
      <c r="BI23" s="574">
        <v>96.64</v>
      </c>
      <c r="BJ23" s="108">
        <v>159.25</v>
      </c>
      <c r="BK23" s="110">
        <f t="shared" si="5"/>
        <v>0.690013796030988</v>
      </c>
      <c r="BM23" s="522"/>
    </row>
    <row r="24" spans="1:65" x14ac:dyDescent="0.25">
      <c r="A24" s="319" t="s">
        <v>68</v>
      </c>
      <c r="B24" s="104">
        <v>413.11099999999999</v>
      </c>
      <c r="C24" s="104">
        <v>84</v>
      </c>
      <c r="D24" s="104">
        <v>74.8</v>
      </c>
      <c r="E24" s="104">
        <v>579.88299999999992</v>
      </c>
      <c r="F24" s="104">
        <v>4687.9349999999995</v>
      </c>
      <c r="G24" s="104">
        <v>820.35700000000008</v>
      </c>
      <c r="H24" s="104">
        <v>2.754</v>
      </c>
      <c r="I24" s="104">
        <v>0.3</v>
      </c>
      <c r="J24" s="104">
        <v>0</v>
      </c>
      <c r="K24" s="104">
        <v>132.05000000000001</v>
      </c>
      <c r="L24" s="104">
        <v>365.97</v>
      </c>
      <c r="M24" s="105">
        <v>577.80700000000002</v>
      </c>
      <c r="N24" s="104">
        <v>0</v>
      </c>
      <c r="O24" s="104">
        <v>0</v>
      </c>
      <c r="P24" s="104">
        <v>0</v>
      </c>
      <c r="Q24" s="104">
        <v>0</v>
      </c>
      <c r="R24" s="104">
        <v>1617.7259999999999</v>
      </c>
      <c r="S24" s="104">
        <v>4202.7020000000002</v>
      </c>
      <c r="T24" s="104">
        <v>697.24016670595915</v>
      </c>
      <c r="U24" s="104">
        <v>0</v>
      </c>
      <c r="V24" s="104">
        <v>0</v>
      </c>
      <c r="W24" s="104">
        <v>0</v>
      </c>
      <c r="X24" s="104">
        <v>564.28499999999997</v>
      </c>
      <c r="Y24" s="105">
        <v>1368.4061434085827</v>
      </c>
      <c r="Z24" s="107">
        <v>701.47</v>
      </c>
      <c r="AA24" s="108">
        <v>0</v>
      </c>
      <c r="AB24" s="108">
        <v>0</v>
      </c>
      <c r="AC24" s="108">
        <v>1296.68</v>
      </c>
      <c r="AD24" s="108">
        <v>4566.82</v>
      </c>
      <c r="AE24" s="108">
        <v>2463.31</v>
      </c>
      <c r="AF24" s="108">
        <v>176.18</v>
      </c>
      <c r="AG24" s="108">
        <v>0</v>
      </c>
      <c r="AH24" s="108">
        <v>0</v>
      </c>
      <c r="AI24" s="108">
        <v>0</v>
      </c>
      <c r="AJ24" s="108">
        <v>3195.89</v>
      </c>
      <c r="AK24" s="108">
        <v>4556.8900000000003</v>
      </c>
      <c r="AL24" s="107">
        <v>152.88000000000002</v>
      </c>
      <c r="AM24" s="108">
        <v>0</v>
      </c>
      <c r="AN24" s="108">
        <v>0</v>
      </c>
      <c r="AO24" s="108">
        <v>0</v>
      </c>
      <c r="AP24" s="108">
        <v>2477.1210000000001</v>
      </c>
      <c r="AQ24" s="108">
        <v>1948.1419999999998</v>
      </c>
      <c r="AR24" s="108">
        <v>2540.1979999999999</v>
      </c>
      <c r="AS24" s="108">
        <v>0</v>
      </c>
      <c r="AT24" s="108">
        <v>0</v>
      </c>
      <c r="AU24" s="108">
        <v>0</v>
      </c>
      <c r="AV24" s="108">
        <v>477.82299999999998</v>
      </c>
      <c r="AW24" s="108">
        <v>642.76416368259765</v>
      </c>
      <c r="AX24" s="107">
        <v>324.14</v>
      </c>
      <c r="AY24" s="573">
        <v>100.79</v>
      </c>
      <c r="AZ24" s="573">
        <v>0</v>
      </c>
      <c r="BA24" s="573">
        <v>0</v>
      </c>
      <c r="BB24" s="573">
        <v>0</v>
      </c>
      <c r="BC24" s="573" t="s">
        <v>252</v>
      </c>
      <c r="BD24" s="573">
        <v>0</v>
      </c>
      <c r="BE24" s="573">
        <v>1.25</v>
      </c>
      <c r="BF24" s="573">
        <v>0</v>
      </c>
      <c r="BG24" s="573">
        <v>121.72</v>
      </c>
      <c r="BH24" s="573">
        <v>577.58000000000004</v>
      </c>
      <c r="BI24" s="574">
        <v>2855.35</v>
      </c>
      <c r="BJ24" s="108">
        <v>243.19</v>
      </c>
      <c r="BK24" s="110">
        <f t="shared" si="5"/>
        <v>-0.24973776763127042</v>
      </c>
      <c r="BM24" s="522"/>
    </row>
    <row r="25" spans="1:65" x14ac:dyDescent="0.25">
      <c r="A25" s="319" t="s">
        <v>81</v>
      </c>
      <c r="B25" s="104">
        <v>31.196999999999999</v>
      </c>
      <c r="C25" s="104">
        <v>0</v>
      </c>
      <c r="D25" s="104">
        <v>0</v>
      </c>
      <c r="E25" s="104">
        <v>121.42999999999998</v>
      </c>
      <c r="F25" s="104">
        <v>1938.6210000000001</v>
      </c>
      <c r="G25" s="104">
        <v>1233.5900000000001</v>
      </c>
      <c r="H25" s="104">
        <v>0</v>
      </c>
      <c r="I25" s="104">
        <v>0</v>
      </c>
      <c r="J25" s="104">
        <v>0</v>
      </c>
      <c r="K25" s="104">
        <v>0</v>
      </c>
      <c r="L25" s="104">
        <v>44.54</v>
      </c>
      <c r="M25" s="105">
        <v>43.837999999999994</v>
      </c>
      <c r="N25" s="104">
        <v>0</v>
      </c>
      <c r="O25" s="104">
        <v>0</v>
      </c>
      <c r="P25" s="104">
        <v>0</v>
      </c>
      <c r="Q25" s="104">
        <v>0</v>
      </c>
      <c r="R25" s="104">
        <v>478.32</v>
      </c>
      <c r="S25" s="104">
        <v>617.08699999999999</v>
      </c>
      <c r="T25" s="104">
        <v>61.561999999999998</v>
      </c>
      <c r="U25" s="104">
        <v>0</v>
      </c>
      <c r="V25" s="104">
        <v>0</v>
      </c>
      <c r="W25" s="104">
        <v>0</v>
      </c>
      <c r="X25" s="104">
        <v>1098.192</v>
      </c>
      <c r="Y25" s="105">
        <v>363.21000000000004</v>
      </c>
      <c r="Z25" s="107">
        <v>312.17</v>
      </c>
      <c r="AA25" s="108">
        <v>0</v>
      </c>
      <c r="AB25" s="108">
        <v>0</v>
      </c>
      <c r="AC25" s="108">
        <v>299.56</v>
      </c>
      <c r="AD25" s="108">
        <v>2194.31</v>
      </c>
      <c r="AE25" s="108">
        <v>1047.31</v>
      </c>
      <c r="AF25" s="108">
        <v>0</v>
      </c>
      <c r="AG25" s="108">
        <v>0</v>
      </c>
      <c r="AH25" s="108">
        <v>0</v>
      </c>
      <c r="AI25" s="108">
        <v>0</v>
      </c>
      <c r="AJ25" s="108">
        <v>1131.43</v>
      </c>
      <c r="AK25" s="108">
        <v>2103.83</v>
      </c>
      <c r="AL25" s="107">
        <v>2.29</v>
      </c>
      <c r="AM25" s="108">
        <v>0</v>
      </c>
      <c r="AN25" s="108">
        <v>0</v>
      </c>
      <c r="AO25" s="108">
        <v>0</v>
      </c>
      <c r="AP25" s="108">
        <v>2013.3518221039303</v>
      </c>
      <c r="AQ25" s="108">
        <v>445.66817789606978</v>
      </c>
      <c r="AR25" s="108">
        <v>463.255</v>
      </c>
      <c r="AS25" s="108">
        <v>0</v>
      </c>
      <c r="AT25" s="108">
        <v>0</v>
      </c>
      <c r="AU25" s="108">
        <v>0</v>
      </c>
      <c r="AV25" s="108">
        <v>124.94800000000001</v>
      </c>
      <c r="AW25" s="108">
        <v>226.28599999999997</v>
      </c>
      <c r="AX25" s="107">
        <v>163.54</v>
      </c>
      <c r="AY25" s="573">
        <v>5.82</v>
      </c>
      <c r="AZ25" s="573">
        <v>0</v>
      </c>
      <c r="BA25" s="573">
        <v>0</v>
      </c>
      <c r="BB25" s="573">
        <v>0</v>
      </c>
      <c r="BC25" s="573">
        <v>0.2</v>
      </c>
      <c r="BD25" s="573">
        <v>0</v>
      </c>
      <c r="BE25" s="573">
        <v>0.16</v>
      </c>
      <c r="BF25" s="573">
        <v>0</v>
      </c>
      <c r="BG25" s="573">
        <v>17.899999999999999</v>
      </c>
      <c r="BH25" s="573">
        <v>122.09</v>
      </c>
      <c r="BI25" s="574">
        <v>257.89</v>
      </c>
      <c r="BJ25" s="108">
        <v>70.02</v>
      </c>
      <c r="BK25" s="110">
        <f t="shared" si="5"/>
        <v>-0.57184786596551307</v>
      </c>
      <c r="BM25" s="522"/>
    </row>
    <row r="26" spans="1:65" x14ac:dyDescent="0.25">
      <c r="A26" s="319" t="s">
        <v>69</v>
      </c>
      <c r="B26" s="104">
        <v>134.05700000000002</v>
      </c>
      <c r="C26" s="104">
        <v>0</v>
      </c>
      <c r="D26" s="104">
        <v>0</v>
      </c>
      <c r="E26" s="104">
        <v>311.89700000000005</v>
      </c>
      <c r="F26" s="104">
        <v>2809.971</v>
      </c>
      <c r="G26" s="104">
        <v>2721.1480000000001</v>
      </c>
      <c r="H26" s="104">
        <v>0</v>
      </c>
      <c r="I26" s="104">
        <v>0</v>
      </c>
      <c r="J26" s="104">
        <v>0</v>
      </c>
      <c r="K26" s="104">
        <v>7.2</v>
      </c>
      <c r="L26" s="104">
        <v>88.759</v>
      </c>
      <c r="M26" s="105">
        <v>23.295000000000002</v>
      </c>
      <c r="N26" s="104">
        <v>0</v>
      </c>
      <c r="O26" s="104">
        <v>0</v>
      </c>
      <c r="P26" s="104">
        <v>0</v>
      </c>
      <c r="Q26" s="104">
        <v>7.7910763682131207E-2</v>
      </c>
      <c r="R26" s="104">
        <v>74.024432917832101</v>
      </c>
      <c r="S26" s="104">
        <v>310.14299999999997</v>
      </c>
      <c r="T26" s="104">
        <v>1.6609841777018199</v>
      </c>
      <c r="U26" s="104">
        <v>0</v>
      </c>
      <c r="V26" s="104">
        <v>0.8</v>
      </c>
      <c r="W26" s="104">
        <v>0</v>
      </c>
      <c r="X26" s="104">
        <v>1097.588</v>
      </c>
      <c r="Y26" s="105">
        <v>273.46899999999999</v>
      </c>
      <c r="Z26" s="107">
        <v>827.33</v>
      </c>
      <c r="AA26" s="108">
        <v>4.68</v>
      </c>
      <c r="AB26" s="108">
        <v>0</v>
      </c>
      <c r="AC26" s="108">
        <v>497.63</v>
      </c>
      <c r="AD26" s="108">
        <v>1178.3399999999999</v>
      </c>
      <c r="AE26" s="108">
        <v>695.15</v>
      </c>
      <c r="AF26" s="108">
        <v>0</v>
      </c>
      <c r="AG26" s="108">
        <v>0</v>
      </c>
      <c r="AH26" s="108">
        <v>0</v>
      </c>
      <c r="AI26" s="108">
        <v>0</v>
      </c>
      <c r="AJ26" s="108">
        <v>1158.3499999999999</v>
      </c>
      <c r="AK26" s="108">
        <v>3021.6</v>
      </c>
      <c r="AL26" s="107">
        <v>0</v>
      </c>
      <c r="AM26" s="108">
        <v>0</v>
      </c>
      <c r="AN26" s="108">
        <v>0</v>
      </c>
      <c r="AO26" s="108">
        <v>0</v>
      </c>
      <c r="AP26" s="108">
        <v>3049.2769999999996</v>
      </c>
      <c r="AQ26" s="108">
        <v>693.17899999999997</v>
      </c>
      <c r="AR26" s="108">
        <v>228.97300000000001</v>
      </c>
      <c r="AS26" s="108">
        <v>0</v>
      </c>
      <c r="AT26" s="108">
        <v>0</v>
      </c>
      <c r="AU26" s="108">
        <v>0</v>
      </c>
      <c r="AV26" s="108">
        <v>52.286000000000001</v>
      </c>
      <c r="AW26" s="108">
        <v>75.613</v>
      </c>
      <c r="AX26" s="107">
        <v>180.63</v>
      </c>
      <c r="AY26" s="573">
        <v>12.03</v>
      </c>
      <c r="AZ26" s="573">
        <v>0</v>
      </c>
      <c r="BA26" s="573">
        <v>0</v>
      </c>
      <c r="BB26" s="573">
        <v>0</v>
      </c>
      <c r="BC26" s="573">
        <v>0</v>
      </c>
      <c r="BD26" s="573">
        <v>0.06</v>
      </c>
      <c r="BE26" s="573">
        <v>0.16</v>
      </c>
      <c r="BF26" s="573">
        <v>0.04</v>
      </c>
      <c r="BG26" s="573">
        <v>0.05</v>
      </c>
      <c r="BH26" s="573">
        <v>69.88</v>
      </c>
      <c r="BI26" s="574">
        <v>151.82</v>
      </c>
      <c r="BJ26" s="108">
        <v>31.56</v>
      </c>
      <c r="BK26" s="110">
        <f t="shared" si="5"/>
        <v>-0.82527819299119742</v>
      </c>
      <c r="BM26" s="522"/>
    </row>
    <row r="27" spans="1:65" x14ac:dyDescent="0.25">
      <c r="A27" s="319" t="s">
        <v>82</v>
      </c>
      <c r="B27" s="104">
        <v>458.94900000000001</v>
      </c>
      <c r="C27" s="104">
        <v>43.257999999999996</v>
      </c>
      <c r="D27" s="104">
        <v>0</v>
      </c>
      <c r="E27" s="104">
        <v>0</v>
      </c>
      <c r="F27" s="104">
        <v>0</v>
      </c>
      <c r="G27" s="104">
        <v>52.43</v>
      </c>
      <c r="H27" s="104">
        <v>0</v>
      </c>
      <c r="I27" s="104">
        <v>8.6199999999999992</v>
      </c>
      <c r="J27" s="104">
        <v>0</v>
      </c>
      <c r="K27" s="104">
        <v>0.15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7">
        <v>0</v>
      </c>
      <c r="AA27" s="108">
        <v>218.11</v>
      </c>
      <c r="AB27" s="108">
        <v>243.64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60.25</v>
      </c>
      <c r="AM27" s="108">
        <v>200.72</v>
      </c>
      <c r="AN27" s="108">
        <v>108.03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573">
        <v>0</v>
      </c>
      <c r="AZ27" s="573">
        <v>0</v>
      </c>
      <c r="BA27" s="573">
        <v>0</v>
      </c>
      <c r="BB27" s="573">
        <v>0</v>
      </c>
      <c r="BC27" s="573">
        <v>0</v>
      </c>
      <c r="BD27" s="573">
        <v>0</v>
      </c>
      <c r="BE27" s="573">
        <v>0</v>
      </c>
      <c r="BF27" s="573">
        <v>0</v>
      </c>
      <c r="BG27" s="573">
        <v>0</v>
      </c>
      <c r="BH27" s="573">
        <v>0</v>
      </c>
      <c r="BI27" s="574">
        <v>0</v>
      </c>
      <c r="BJ27" s="108">
        <v>0</v>
      </c>
      <c r="BK27" s="110" t="str">
        <f t="shared" si="5"/>
        <v>-</v>
      </c>
      <c r="BM27" s="522"/>
    </row>
    <row r="28" spans="1:65" x14ac:dyDescent="0.25">
      <c r="A28" s="319" t="s">
        <v>90</v>
      </c>
      <c r="B28" s="104">
        <v>255.45</v>
      </c>
      <c r="C28" s="104">
        <v>26.49</v>
      </c>
      <c r="D28" s="104">
        <v>0</v>
      </c>
      <c r="E28" s="104">
        <v>0</v>
      </c>
      <c r="F28" s="104">
        <v>0</v>
      </c>
      <c r="G28" s="104">
        <v>34.6</v>
      </c>
      <c r="H28" s="104">
        <v>0</v>
      </c>
      <c r="I28" s="104">
        <v>0.1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573">
        <v>0</v>
      </c>
      <c r="AZ28" s="573">
        <v>0</v>
      </c>
      <c r="BA28" s="573">
        <v>0</v>
      </c>
      <c r="BB28" s="573">
        <v>0</v>
      </c>
      <c r="BC28" s="573">
        <v>0</v>
      </c>
      <c r="BD28" s="573">
        <v>0</v>
      </c>
      <c r="BE28" s="573">
        <v>0</v>
      </c>
      <c r="BF28" s="573">
        <v>0</v>
      </c>
      <c r="BG28" s="573">
        <v>0</v>
      </c>
      <c r="BH28" s="573">
        <v>0</v>
      </c>
      <c r="BI28" s="574">
        <v>0</v>
      </c>
      <c r="BJ28" s="108">
        <v>0</v>
      </c>
      <c r="BK28" s="110" t="str">
        <f t="shared" si="5"/>
        <v>-</v>
      </c>
      <c r="BM28" s="522"/>
    </row>
    <row r="29" spans="1:65" x14ac:dyDescent="0.25">
      <c r="A29" s="319" t="s">
        <v>83</v>
      </c>
      <c r="B29" s="104">
        <v>263.375</v>
      </c>
      <c r="C29" s="104">
        <v>71.834000000000003</v>
      </c>
      <c r="D29" s="104">
        <v>0</v>
      </c>
      <c r="E29" s="104">
        <v>0</v>
      </c>
      <c r="F29" s="104">
        <v>0</v>
      </c>
      <c r="G29" s="104">
        <v>93.86</v>
      </c>
      <c r="H29" s="104">
        <v>0</v>
      </c>
      <c r="I29" s="104">
        <v>0</v>
      </c>
      <c r="J29" s="104">
        <v>0</v>
      </c>
      <c r="K29" s="104">
        <v>13.6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107">
        <v>0</v>
      </c>
      <c r="AA29" s="108">
        <v>195.86</v>
      </c>
      <c r="AB29" s="108">
        <v>359.08</v>
      </c>
      <c r="AC29" s="108">
        <v>8.1199999999999992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62.7</v>
      </c>
      <c r="AL29" s="107">
        <v>178.37</v>
      </c>
      <c r="AM29" s="108">
        <v>104.6</v>
      </c>
      <c r="AN29" s="108">
        <v>57.4</v>
      </c>
      <c r="AO29" s="108">
        <v>0</v>
      </c>
      <c r="AP29" s="108">
        <v>0</v>
      </c>
      <c r="AQ29" s="108">
        <v>0</v>
      </c>
      <c r="AR29" s="108">
        <v>109.55</v>
      </c>
      <c r="AS29" s="108">
        <v>69.17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573">
        <v>0.87</v>
      </c>
      <c r="AZ29" s="573">
        <v>0</v>
      </c>
      <c r="BA29" s="573">
        <v>0</v>
      </c>
      <c r="BB29" s="573">
        <v>11.98</v>
      </c>
      <c r="BC29" s="573">
        <v>0</v>
      </c>
      <c r="BD29" s="573">
        <v>0</v>
      </c>
      <c r="BE29" s="573">
        <v>0.35</v>
      </c>
      <c r="BF29" s="573">
        <v>0</v>
      </c>
      <c r="BG29" s="573">
        <v>0</v>
      </c>
      <c r="BH29" s="573">
        <v>0</v>
      </c>
      <c r="BI29" s="574">
        <v>7.7</v>
      </c>
      <c r="BJ29" s="108">
        <v>0</v>
      </c>
      <c r="BK29" s="110" t="str">
        <f t="shared" si="5"/>
        <v>-</v>
      </c>
      <c r="BM29" s="522"/>
    </row>
    <row r="30" spans="1:65" x14ac:dyDescent="0.25">
      <c r="A30" s="319" t="s">
        <v>91</v>
      </c>
      <c r="B30" s="104">
        <v>209.3</v>
      </c>
      <c r="C30" s="104">
        <v>52.3</v>
      </c>
      <c r="D30" s="104">
        <v>0</v>
      </c>
      <c r="E30" s="104">
        <v>0</v>
      </c>
      <c r="F30" s="104">
        <v>0</v>
      </c>
      <c r="G30" s="104">
        <v>122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7">
        <v>0</v>
      </c>
      <c r="AA30" s="108">
        <v>17.95</v>
      </c>
      <c r="AB30" s="108">
        <v>188.05</v>
      </c>
      <c r="AC30" s="108">
        <v>193.85</v>
      </c>
      <c r="AD30" s="108">
        <v>0</v>
      </c>
      <c r="AE30" s="108">
        <v>0</v>
      </c>
      <c r="AF30" s="108">
        <v>47.2</v>
      </c>
      <c r="AG30" s="108">
        <v>0</v>
      </c>
      <c r="AH30" s="108">
        <v>0</v>
      </c>
      <c r="AI30" s="108">
        <v>0</v>
      </c>
      <c r="AJ30" s="108">
        <v>0</v>
      </c>
      <c r="AK30" s="108">
        <v>55</v>
      </c>
      <c r="AL30" s="107">
        <v>163</v>
      </c>
      <c r="AM30" s="108">
        <v>72.5</v>
      </c>
      <c r="AN30" s="108">
        <v>206.2</v>
      </c>
      <c r="AO30" s="108">
        <v>208.9</v>
      </c>
      <c r="AP30" s="108">
        <v>121.5</v>
      </c>
      <c r="AQ30" s="108">
        <v>47</v>
      </c>
      <c r="AR30" s="108">
        <v>64.3</v>
      </c>
      <c r="AS30" s="108">
        <v>45.3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573">
        <v>3.1</v>
      </c>
      <c r="AZ30" s="573">
        <v>0</v>
      </c>
      <c r="BA30" s="573">
        <v>0</v>
      </c>
      <c r="BB30" s="573">
        <v>3</v>
      </c>
      <c r="BC30" s="573">
        <v>0</v>
      </c>
      <c r="BD30" s="573">
        <v>0</v>
      </c>
      <c r="BE30" s="573">
        <v>0</v>
      </c>
      <c r="BF30" s="573">
        <v>0</v>
      </c>
      <c r="BG30" s="573">
        <v>0</v>
      </c>
      <c r="BH30" s="573">
        <v>0</v>
      </c>
      <c r="BI30" s="574">
        <v>0</v>
      </c>
      <c r="BJ30" s="108">
        <v>0</v>
      </c>
      <c r="BK30" s="110" t="str">
        <f t="shared" si="5"/>
        <v>-</v>
      </c>
      <c r="BM30" s="522"/>
    </row>
    <row r="31" spans="1:65" x14ac:dyDescent="0.25">
      <c r="A31" s="319" t="s">
        <v>215</v>
      </c>
      <c r="B31" s="104">
        <v>173.35300000000001</v>
      </c>
      <c r="C31" s="104">
        <v>73.775000000000006</v>
      </c>
      <c r="D31" s="104">
        <v>0</v>
      </c>
      <c r="E31" s="104">
        <v>0</v>
      </c>
      <c r="F31" s="104">
        <v>0</v>
      </c>
      <c r="G31" s="104">
        <v>255.82499999999999</v>
      </c>
      <c r="H31" s="104">
        <v>0</v>
      </c>
      <c r="I31" s="104">
        <v>6.0410000000000004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5">
        <v>0</v>
      </c>
      <c r="Z31" s="107">
        <v>0</v>
      </c>
      <c r="AA31" s="108">
        <v>132.87</v>
      </c>
      <c r="AB31" s="108">
        <v>380.1</v>
      </c>
      <c r="AC31" s="108">
        <v>511.14</v>
      </c>
      <c r="AD31" s="108">
        <v>50.11</v>
      </c>
      <c r="AE31" s="108">
        <v>564.74</v>
      </c>
      <c r="AF31" s="108">
        <v>222.69</v>
      </c>
      <c r="AG31" s="108">
        <v>24.75</v>
      </c>
      <c r="AH31" s="108">
        <v>0.21</v>
      </c>
      <c r="AI31" s="108">
        <v>6.64</v>
      </c>
      <c r="AJ31" s="108">
        <v>195.04</v>
      </c>
      <c r="AK31" s="108">
        <v>566.80999999999995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56.89</v>
      </c>
      <c r="AY31" s="573">
        <v>46.76</v>
      </c>
      <c r="AZ31" s="573">
        <v>0</v>
      </c>
      <c r="BA31" s="573">
        <v>0.06</v>
      </c>
      <c r="BB31" s="573">
        <v>49.21</v>
      </c>
      <c r="BC31" s="573">
        <v>1.26</v>
      </c>
      <c r="BD31" s="573">
        <v>0</v>
      </c>
      <c r="BE31" s="573">
        <v>0</v>
      </c>
      <c r="BF31" s="573">
        <v>0</v>
      </c>
      <c r="BG31" s="573">
        <v>0</v>
      </c>
      <c r="BH31" s="573">
        <v>0</v>
      </c>
      <c r="BI31" s="574">
        <v>0</v>
      </c>
      <c r="BJ31" s="108">
        <v>0</v>
      </c>
      <c r="BK31" s="110">
        <f t="shared" si="5"/>
        <v>-1</v>
      </c>
      <c r="BM31" s="522"/>
    </row>
    <row r="32" spans="1:65" x14ac:dyDescent="0.25">
      <c r="A32" s="319" t="s">
        <v>70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176.99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5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5">
        <v>0</v>
      </c>
      <c r="Z32" s="107">
        <v>0</v>
      </c>
      <c r="AA32" s="108">
        <v>21</v>
      </c>
      <c r="AB32" s="108">
        <v>149.05000000000001</v>
      </c>
      <c r="AC32" s="108">
        <v>112.88</v>
      </c>
      <c r="AD32" s="108">
        <v>76.34</v>
      </c>
      <c r="AE32" s="108">
        <v>225.06</v>
      </c>
      <c r="AF32" s="108">
        <v>78.7</v>
      </c>
      <c r="AG32" s="108">
        <v>2.4</v>
      </c>
      <c r="AH32" s="108">
        <v>0</v>
      </c>
      <c r="AI32" s="108">
        <v>0</v>
      </c>
      <c r="AJ32" s="108">
        <v>0</v>
      </c>
      <c r="AK32" s="108">
        <v>198.09</v>
      </c>
      <c r="AL32" s="107">
        <v>164.661</v>
      </c>
      <c r="AM32" s="108">
        <v>188.34199999999998</v>
      </c>
      <c r="AN32" s="108">
        <v>458.51400000000001</v>
      </c>
      <c r="AO32" s="108">
        <v>472.32000000000005</v>
      </c>
      <c r="AP32" s="108">
        <v>739.23000000000013</v>
      </c>
      <c r="AQ32" s="108">
        <v>843.22499999999991</v>
      </c>
      <c r="AR32" s="108">
        <v>339.19499999999999</v>
      </c>
      <c r="AS32" s="108">
        <v>73.921999999999997</v>
      </c>
      <c r="AT32" s="108">
        <v>0.6</v>
      </c>
      <c r="AU32" s="108">
        <v>0</v>
      </c>
      <c r="AV32" s="108">
        <v>0</v>
      </c>
      <c r="AW32" s="108">
        <v>0</v>
      </c>
      <c r="AX32" s="107">
        <v>49.96</v>
      </c>
      <c r="AY32" s="573">
        <v>28.3</v>
      </c>
      <c r="AZ32" s="573">
        <v>0</v>
      </c>
      <c r="BA32" s="573">
        <v>0.04</v>
      </c>
      <c r="BB32" s="573">
        <v>27.03</v>
      </c>
      <c r="BC32" s="573">
        <v>0</v>
      </c>
      <c r="BD32" s="573">
        <v>0</v>
      </c>
      <c r="BE32" s="573">
        <v>0</v>
      </c>
      <c r="BF32" s="573">
        <v>0</v>
      </c>
      <c r="BG32" s="573">
        <v>0</v>
      </c>
      <c r="BH32" s="573">
        <v>0</v>
      </c>
      <c r="BI32" s="574">
        <v>0</v>
      </c>
      <c r="BJ32" s="108">
        <v>0</v>
      </c>
      <c r="BK32" s="110">
        <f t="shared" si="5"/>
        <v>-1</v>
      </c>
      <c r="BM32" s="522"/>
    </row>
    <row r="33" spans="1:65" x14ac:dyDescent="0.25">
      <c r="A33" s="323" t="s">
        <v>72</v>
      </c>
      <c r="B33" s="113">
        <v>0</v>
      </c>
      <c r="C33" s="113">
        <v>7.8100000000000591</v>
      </c>
      <c r="D33" s="113">
        <v>16.700000000000003</v>
      </c>
      <c r="E33" s="113">
        <v>0</v>
      </c>
      <c r="F33" s="113">
        <v>0</v>
      </c>
      <c r="G33" s="113">
        <v>9.7999999999992724</v>
      </c>
      <c r="H33" s="113">
        <v>0</v>
      </c>
      <c r="I33" s="113">
        <v>0</v>
      </c>
      <c r="J33" s="113">
        <v>0</v>
      </c>
      <c r="K33" s="113">
        <v>0</v>
      </c>
      <c r="L33" s="113">
        <v>6.5299999999951979</v>
      </c>
      <c r="M33" s="114">
        <v>1.3500000000003638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4">
        <v>0</v>
      </c>
      <c r="Z33" s="112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2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2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599">
        <v>0</v>
      </c>
      <c r="BJ33" s="113">
        <v>0</v>
      </c>
      <c r="BK33" s="115" t="str">
        <f t="shared" si="5"/>
        <v>-</v>
      </c>
      <c r="BM33" s="522"/>
    </row>
    <row r="34" spans="1:65" x14ac:dyDescent="0.25">
      <c r="A34" s="116" t="s">
        <v>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325"/>
    </row>
    <row r="35" spans="1:65" x14ac:dyDescent="0.25">
      <c r="A35" s="116" t="s">
        <v>24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326"/>
    </row>
    <row r="36" spans="1:65" x14ac:dyDescent="0.25">
      <c r="A36" s="116" t="s">
        <v>196</v>
      </c>
      <c r="Y36" s="108"/>
    </row>
    <row r="37" spans="1:65" x14ac:dyDescent="0.25">
      <c r="Y37" s="108"/>
    </row>
  </sheetData>
  <sortState ref="BK56:BL75">
    <sortCondition descending="1" ref="BL54:BL75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M25"/>
  <sheetViews>
    <sheetView showGridLines="0" zoomScaleNormal="100" workbookViewId="0">
      <pane xSplit="1" ySplit="7" topLeftCell="AW8" activePane="bottomRight" state="frozen"/>
      <selection activeCell="AQ40" sqref="AQ40"/>
      <selection pane="topRight" activeCell="AQ40" sqref="AQ40"/>
      <selection pane="bottomLeft" activeCell="AQ40" sqref="AQ40"/>
      <selection pane="bottomRight" activeCell="BK9" sqref="BK9"/>
    </sheetView>
  </sheetViews>
  <sheetFormatPr baseColWidth="10" defaultRowHeight="15" x14ac:dyDescent="0.25"/>
  <cols>
    <col min="1" max="1" width="13.7109375" style="92" customWidth="1"/>
    <col min="2" max="5" width="8.7109375" style="92" bestFit="1" customWidth="1"/>
    <col min="6" max="6" width="7.85546875" style="92" bestFit="1" customWidth="1"/>
    <col min="7" max="14" width="8.7109375" style="92" bestFit="1" customWidth="1"/>
    <col min="15" max="15" width="9.7109375" style="92" bestFit="1" customWidth="1"/>
    <col min="16" max="22" width="8.7109375" style="92" bestFit="1" customWidth="1"/>
    <col min="23" max="23" width="9.7109375" style="92" bestFit="1" customWidth="1"/>
    <col min="24" max="25" width="8.7109375" style="92" bestFit="1" customWidth="1"/>
    <col min="26" max="62" width="9.140625" style="92" customWidth="1"/>
    <col min="63" max="63" width="12.5703125" style="92" bestFit="1" customWidth="1"/>
    <col min="64" max="64" width="12.140625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ht="15" customHeight="1" x14ac:dyDescent="0.25">
      <c r="A3" s="11" t="s">
        <v>108</v>
      </c>
    </row>
    <row r="4" spans="1:65" x14ac:dyDescent="0.25">
      <c r="A4" s="9" t="s">
        <v>237</v>
      </c>
    </row>
    <row r="5" spans="1:65" x14ac:dyDescent="0.25">
      <c r="A5" s="9" t="s">
        <v>201</v>
      </c>
    </row>
    <row r="6" spans="1:65" x14ac:dyDescent="0.25">
      <c r="A6" s="637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5.5" x14ac:dyDescent="0.25">
      <c r="A7" s="638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12'!BE7</f>
        <v>Ago</v>
      </c>
      <c r="BF7" s="547" t="str">
        <f>+'Cdr 12'!BF7</f>
        <v>Sept</v>
      </c>
      <c r="BG7" s="547" t="str">
        <f>+'Cdr 12'!BG7</f>
        <v>Oct</v>
      </c>
      <c r="BH7" s="547" t="str">
        <f>+'Cdr 12'!BH7</f>
        <v>Nov</v>
      </c>
      <c r="BI7" s="552" t="str">
        <f>+'Cdr 12'!BI7</f>
        <v>Dic</v>
      </c>
      <c r="BJ7" s="544" t="str">
        <f>+'Cdr 12'!BJ7</f>
        <v>Ene</v>
      </c>
      <c r="BK7" s="508" t="str">
        <f>'Cdr 10'!BK8</f>
        <v>Var. % 
Ene 24/23</v>
      </c>
    </row>
    <row r="8" spans="1:65" x14ac:dyDescent="0.25">
      <c r="A8" s="327" t="s">
        <v>13</v>
      </c>
      <c r="B8" s="462">
        <f t="shared" ref="B8:Y8" si="0">+SUM(B9:B22)</f>
        <v>7097.0867422000019</v>
      </c>
      <c r="C8" s="462">
        <f t="shared" si="0"/>
        <v>9431.5927914000004</v>
      </c>
      <c r="D8" s="462">
        <f t="shared" si="0"/>
        <v>9174.8434249999991</v>
      </c>
      <c r="E8" s="462">
        <f t="shared" si="0"/>
        <v>6552.0797409999996</v>
      </c>
      <c r="F8" s="462">
        <f t="shared" si="0"/>
        <v>6209.6831199999988</v>
      </c>
      <c r="G8" s="462">
        <f t="shared" si="0"/>
        <v>7258.6822731999982</v>
      </c>
      <c r="H8" s="462">
        <f t="shared" si="0"/>
        <v>6678.36816</v>
      </c>
      <c r="I8" s="462">
        <f t="shared" si="0"/>
        <v>7153.3506188000019</v>
      </c>
      <c r="J8" s="462">
        <f t="shared" si="0"/>
        <v>4604.7867201999989</v>
      </c>
      <c r="K8" s="462">
        <f t="shared" si="0"/>
        <v>7516.8875309999985</v>
      </c>
      <c r="L8" s="462">
        <f t="shared" si="0"/>
        <v>7083.4016619999975</v>
      </c>
      <c r="M8" s="463">
        <f t="shared" si="0"/>
        <v>6229.3976478600007</v>
      </c>
      <c r="N8" s="462">
        <f t="shared" si="0"/>
        <v>7636.678612166188</v>
      </c>
      <c r="O8" s="462">
        <f t="shared" si="0"/>
        <v>12562.218377000214</v>
      </c>
      <c r="P8" s="462">
        <f t="shared" si="0"/>
        <v>7750.5803068445011</v>
      </c>
      <c r="Q8" s="462">
        <f t="shared" si="0"/>
        <v>5320.4956724666663</v>
      </c>
      <c r="R8" s="462">
        <f t="shared" si="0"/>
        <v>4887.4851001999032</v>
      </c>
      <c r="S8" s="462">
        <f t="shared" si="0"/>
        <v>7083.6664970002375</v>
      </c>
      <c r="T8" s="462">
        <f t="shared" si="0"/>
        <v>8473.0853485014668</v>
      </c>
      <c r="U8" s="462">
        <f t="shared" si="0"/>
        <v>8266.7546922317415</v>
      </c>
      <c r="V8" s="462">
        <f t="shared" si="0"/>
        <v>9449.9041088795348</v>
      </c>
      <c r="W8" s="462">
        <f t="shared" si="0"/>
        <v>11691.266495569731</v>
      </c>
      <c r="X8" s="462">
        <f t="shared" si="0"/>
        <v>8042.0985439792676</v>
      </c>
      <c r="Y8" s="463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:BG8" si="4">SUM(BF9:BF22)</f>
        <v>11102.870000000003</v>
      </c>
      <c r="BG8" s="84">
        <f t="shared" si="4"/>
        <v>9632.3900000000031</v>
      </c>
      <c r="BH8" s="84">
        <f t="shared" ref="BH8:BI8" si="5">SUM(BH9:BH22)</f>
        <v>9991.5199999999986</v>
      </c>
      <c r="BI8" s="600">
        <f t="shared" si="5"/>
        <v>12151.52</v>
      </c>
      <c r="BJ8" s="577">
        <f t="shared" ref="BJ8" si="6">SUM(BJ9:BJ22)</f>
        <v>12741.589999999998</v>
      </c>
      <c r="BK8" s="88">
        <f>+IFERROR(BJ8/AX8-1,"-")</f>
        <v>0.73904124452864028</v>
      </c>
      <c r="BM8" s="522"/>
    </row>
    <row r="9" spans="1:65" x14ac:dyDescent="0.25">
      <c r="A9" s="106" t="s">
        <v>60</v>
      </c>
      <c r="B9" s="133">
        <v>1471.80053</v>
      </c>
      <c r="C9" s="133">
        <v>1323.9958999999999</v>
      </c>
      <c r="D9" s="133">
        <v>1620.7250400000003</v>
      </c>
      <c r="E9" s="133">
        <v>1486.9294499999999</v>
      </c>
      <c r="F9" s="133">
        <v>1737.7139999999999</v>
      </c>
      <c r="G9" s="133">
        <v>1469.7965099999994</v>
      </c>
      <c r="H9" s="133">
        <v>1646.7858449999997</v>
      </c>
      <c r="I9" s="133">
        <v>1890.6062900000002</v>
      </c>
      <c r="J9" s="133">
        <v>1818.6061099999995</v>
      </c>
      <c r="K9" s="133">
        <v>2138.1731149999996</v>
      </c>
      <c r="L9" s="133">
        <v>1558.4621299999999</v>
      </c>
      <c r="M9" s="436">
        <v>943.07804950000013</v>
      </c>
      <c r="N9" s="133">
        <v>1646.4982361661912</v>
      </c>
      <c r="O9" s="133">
        <v>1848.0172170002165</v>
      </c>
      <c r="P9" s="133">
        <v>1718.7063532445022</v>
      </c>
      <c r="Q9" s="133">
        <v>2130.9636292666673</v>
      </c>
      <c r="R9" s="133">
        <v>764.35716619990387</v>
      </c>
      <c r="S9" s="133">
        <v>2006.1690513202393</v>
      </c>
      <c r="T9" s="133">
        <v>2114.7939834627996</v>
      </c>
      <c r="U9" s="133">
        <v>1876.5633750302397</v>
      </c>
      <c r="V9" s="133">
        <v>1922.686970879533</v>
      </c>
      <c r="W9" s="133">
        <v>1887.1020932497333</v>
      </c>
      <c r="X9" s="133">
        <v>1544.9693419792668</v>
      </c>
      <c r="Y9" s="436">
        <v>1129.37392130938</v>
      </c>
      <c r="Z9" s="107">
        <v>1439.8</v>
      </c>
      <c r="AA9" s="108">
        <v>1702.04</v>
      </c>
      <c r="AB9" s="108">
        <v>2037.97</v>
      </c>
      <c r="AC9" s="108">
        <v>1821.67</v>
      </c>
      <c r="AD9" s="108">
        <v>1903.26</v>
      </c>
      <c r="AE9" s="108">
        <v>1839.99</v>
      </c>
      <c r="AF9" s="108">
        <v>1691.41</v>
      </c>
      <c r="AG9" s="108">
        <v>1660.84</v>
      </c>
      <c r="AH9" s="108">
        <v>1539.24</v>
      </c>
      <c r="AI9" s="108">
        <v>1594.7</v>
      </c>
      <c r="AJ9" s="108">
        <v>1568.77</v>
      </c>
      <c r="AK9" s="108">
        <v>522.12</v>
      </c>
      <c r="AL9" s="107">
        <v>1414.7265527794</v>
      </c>
      <c r="AM9" s="108">
        <v>1521.2116814214933</v>
      </c>
      <c r="AN9" s="108">
        <v>2025.708409401507</v>
      </c>
      <c r="AO9" s="108">
        <v>1703.6359594976661</v>
      </c>
      <c r="AP9" s="108">
        <v>1813.8249026654662</v>
      </c>
      <c r="AQ9" s="108">
        <v>1896.23328739316</v>
      </c>
      <c r="AR9" s="108">
        <v>1574.9759582985198</v>
      </c>
      <c r="AS9" s="108">
        <v>1803.0467496896799</v>
      </c>
      <c r="AT9" s="108">
        <v>1906.5590293774401</v>
      </c>
      <c r="AU9" s="108">
        <v>1527.3341048249999</v>
      </c>
      <c r="AV9" s="108">
        <v>1808.9028185843335</v>
      </c>
      <c r="AW9" s="108">
        <v>1372.2993022667602</v>
      </c>
      <c r="AX9" s="107">
        <v>1924.7</v>
      </c>
      <c r="AY9" s="573">
        <v>2358.21</v>
      </c>
      <c r="AZ9" s="573">
        <v>2276.39</v>
      </c>
      <c r="BA9" s="573">
        <v>1827.84</v>
      </c>
      <c r="BB9" s="573">
        <v>2298.56</v>
      </c>
      <c r="BC9" s="573">
        <v>2210.1999999999998</v>
      </c>
      <c r="BD9" s="573">
        <v>2059.34</v>
      </c>
      <c r="BE9" s="573">
        <v>2807.8</v>
      </c>
      <c r="BF9" s="573">
        <v>2733.07</v>
      </c>
      <c r="BG9" s="573">
        <v>2663.28</v>
      </c>
      <c r="BH9" s="573">
        <v>2951.07</v>
      </c>
      <c r="BI9" s="574">
        <v>2283.2600000000002</v>
      </c>
      <c r="BJ9" s="108">
        <v>2449.58</v>
      </c>
      <c r="BK9" s="110">
        <f t="shared" ref="BK9:BK22" si="7">+IFERROR(BJ9/AX9-1,"-")</f>
        <v>0.27270743492492322</v>
      </c>
      <c r="BM9" s="522"/>
    </row>
    <row r="10" spans="1:65" x14ac:dyDescent="0.25">
      <c r="A10" s="106" t="s">
        <v>225</v>
      </c>
      <c r="B10" s="133">
        <v>195.49880000000002</v>
      </c>
      <c r="C10" s="133">
        <v>146.07812999999999</v>
      </c>
      <c r="D10" s="133">
        <v>150.290145</v>
      </c>
      <c r="E10" s="133">
        <v>68.447451999999998</v>
      </c>
      <c r="F10" s="133">
        <v>148.8937</v>
      </c>
      <c r="G10" s="133">
        <v>104.20246000000002</v>
      </c>
      <c r="H10" s="133">
        <v>140.79908999999998</v>
      </c>
      <c r="I10" s="133">
        <v>154.16247999999996</v>
      </c>
      <c r="J10" s="133">
        <v>89.724560000000011</v>
      </c>
      <c r="K10" s="133">
        <v>48.611930000000001</v>
      </c>
      <c r="L10" s="133">
        <v>39.512452000000003</v>
      </c>
      <c r="M10" s="436">
        <v>16.27035536</v>
      </c>
      <c r="N10" s="133">
        <v>0</v>
      </c>
      <c r="O10" s="133">
        <v>0</v>
      </c>
      <c r="P10" s="133">
        <v>0</v>
      </c>
      <c r="Q10" s="133">
        <v>138.65379999999999</v>
      </c>
      <c r="R10" s="133">
        <v>15.5</v>
      </c>
      <c r="S10" s="133">
        <v>5.9660840799999999</v>
      </c>
      <c r="T10" s="133">
        <v>83.821342972000011</v>
      </c>
      <c r="U10" s="133">
        <v>9.3390000000000004</v>
      </c>
      <c r="V10" s="133">
        <v>36.714599999999997</v>
      </c>
      <c r="W10" s="133">
        <v>85.6404</v>
      </c>
      <c r="X10" s="133">
        <v>0</v>
      </c>
      <c r="Y10" s="436">
        <v>45.484400000000001</v>
      </c>
      <c r="Z10" s="107">
        <v>59.99</v>
      </c>
      <c r="AA10" s="108">
        <v>178.98</v>
      </c>
      <c r="AB10" s="108">
        <v>51.91</v>
      </c>
      <c r="AC10" s="108">
        <v>115.12</v>
      </c>
      <c r="AD10" s="108">
        <v>61.42</v>
      </c>
      <c r="AE10" s="108">
        <v>27.43</v>
      </c>
      <c r="AF10" s="108">
        <v>64.25</v>
      </c>
      <c r="AG10" s="108">
        <v>76.77</v>
      </c>
      <c r="AH10" s="108">
        <v>15.49</v>
      </c>
      <c r="AI10" s="108">
        <v>0</v>
      </c>
      <c r="AJ10" s="108">
        <v>15.4</v>
      </c>
      <c r="AK10" s="108">
        <v>34.72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72.69</v>
      </c>
      <c r="AY10" s="573">
        <v>113.43</v>
      </c>
      <c r="AZ10" s="573">
        <v>46.66</v>
      </c>
      <c r="BA10" s="573">
        <v>0</v>
      </c>
      <c r="BB10" s="573">
        <v>0</v>
      </c>
      <c r="BC10" s="573">
        <v>0</v>
      </c>
      <c r="BD10" s="573">
        <v>0</v>
      </c>
      <c r="BE10" s="573">
        <v>74.8</v>
      </c>
      <c r="BF10" s="573">
        <v>99.26</v>
      </c>
      <c r="BG10" s="573">
        <v>34.35</v>
      </c>
      <c r="BH10" s="573">
        <v>1.52</v>
      </c>
      <c r="BI10" s="574">
        <v>165.38</v>
      </c>
      <c r="BJ10" s="108">
        <v>260.98</v>
      </c>
      <c r="BK10" s="110">
        <f t="shared" si="7"/>
        <v>2.5903150364561842</v>
      </c>
      <c r="BM10" s="522"/>
    </row>
    <row r="11" spans="1:65" x14ac:dyDescent="0.25">
      <c r="A11" s="106" t="s">
        <v>247</v>
      </c>
      <c r="B11" s="133">
        <v>1011.1106</v>
      </c>
      <c r="C11" s="133">
        <v>1170.5974999999999</v>
      </c>
      <c r="D11" s="133">
        <v>929.04750000000013</v>
      </c>
      <c r="E11" s="133">
        <v>911.09200000000021</v>
      </c>
      <c r="F11" s="133">
        <v>942.78159999999968</v>
      </c>
      <c r="G11" s="133">
        <v>977.4285000000001</v>
      </c>
      <c r="H11" s="133">
        <v>689.43750000000011</v>
      </c>
      <c r="I11" s="133">
        <v>696.17899999999986</v>
      </c>
      <c r="J11" s="133">
        <v>298.21449999999999</v>
      </c>
      <c r="K11" s="133">
        <v>962.35170000000005</v>
      </c>
      <c r="L11" s="133">
        <v>719.9217799999999</v>
      </c>
      <c r="M11" s="436">
        <v>830.99296000000004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436">
        <v>0</v>
      </c>
      <c r="Z11" s="107">
        <v>601.87</v>
      </c>
      <c r="AA11" s="108">
        <v>1335.41</v>
      </c>
      <c r="AB11" s="108">
        <v>958.63</v>
      </c>
      <c r="AC11" s="108">
        <v>554.08000000000004</v>
      </c>
      <c r="AD11" s="108">
        <v>936.79</v>
      </c>
      <c r="AE11" s="108">
        <v>519.28</v>
      </c>
      <c r="AF11" s="108">
        <v>452.14</v>
      </c>
      <c r="AG11" s="108">
        <v>533.36</v>
      </c>
      <c r="AH11" s="108">
        <v>171.04</v>
      </c>
      <c r="AI11" s="108">
        <v>585.54999999999995</v>
      </c>
      <c r="AJ11" s="108">
        <v>1622.91</v>
      </c>
      <c r="AK11" s="108">
        <v>1261.67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199.93</v>
      </c>
      <c r="AY11" s="573">
        <v>1606.69</v>
      </c>
      <c r="AZ11" s="573">
        <v>760.89</v>
      </c>
      <c r="BA11" s="573">
        <v>111.06</v>
      </c>
      <c r="BB11" s="573">
        <v>53.73</v>
      </c>
      <c r="BC11" s="573">
        <v>242.71</v>
      </c>
      <c r="BD11" s="573">
        <v>505.6</v>
      </c>
      <c r="BE11" s="573">
        <v>529.47</v>
      </c>
      <c r="BF11" s="573">
        <v>995.24</v>
      </c>
      <c r="BG11" s="573">
        <v>919.42</v>
      </c>
      <c r="BH11" s="573">
        <v>982.6</v>
      </c>
      <c r="BI11" s="574">
        <v>1129.05</v>
      </c>
      <c r="BJ11" s="108">
        <v>799.56</v>
      </c>
      <c r="BK11" s="110">
        <f t="shared" si="7"/>
        <v>2.9991997199019651</v>
      </c>
      <c r="BM11" s="522"/>
    </row>
    <row r="12" spans="1:65" x14ac:dyDescent="0.25">
      <c r="A12" s="106" t="s">
        <v>62</v>
      </c>
      <c r="B12" s="133">
        <v>882.66390219999982</v>
      </c>
      <c r="C12" s="133">
        <v>1288.1865963999992</v>
      </c>
      <c r="D12" s="133">
        <v>1180.0070099999998</v>
      </c>
      <c r="E12" s="133">
        <v>773.22709499999996</v>
      </c>
      <c r="F12" s="133">
        <v>582.98736500000007</v>
      </c>
      <c r="G12" s="133">
        <v>730.19107500000018</v>
      </c>
      <c r="H12" s="133">
        <v>588.96281500000009</v>
      </c>
      <c r="I12" s="133">
        <v>671.30125380000004</v>
      </c>
      <c r="J12" s="133">
        <v>761.03536520000011</v>
      </c>
      <c r="K12" s="133">
        <v>772.18268</v>
      </c>
      <c r="L12" s="133">
        <v>650.55718999999988</v>
      </c>
      <c r="M12" s="436">
        <v>588.4833880000001</v>
      </c>
      <c r="N12" s="133">
        <v>1650.7936650000004</v>
      </c>
      <c r="O12" s="133">
        <v>2834.0905980000002</v>
      </c>
      <c r="P12" s="133">
        <v>1908.9599919999998</v>
      </c>
      <c r="Q12" s="133">
        <v>553.63778079999997</v>
      </c>
      <c r="R12" s="133">
        <v>1005.5399920000001</v>
      </c>
      <c r="S12" s="133">
        <v>1484.3126087999997</v>
      </c>
      <c r="T12" s="133">
        <v>1451.8773986000001</v>
      </c>
      <c r="U12" s="133">
        <v>1570.9366980815032</v>
      </c>
      <c r="V12" s="133">
        <v>1787.9110584000002</v>
      </c>
      <c r="W12" s="133">
        <v>2167.6334135199995</v>
      </c>
      <c r="X12" s="133">
        <v>1413.4348568000003</v>
      </c>
      <c r="Y12" s="436">
        <v>1785.9795287999993</v>
      </c>
      <c r="Z12" s="107">
        <v>592.12</v>
      </c>
      <c r="AA12" s="108">
        <v>1095.8800000000001</v>
      </c>
      <c r="AB12" s="108">
        <v>840.12</v>
      </c>
      <c r="AC12" s="108">
        <v>653.36</v>
      </c>
      <c r="AD12" s="108">
        <v>654.74</v>
      </c>
      <c r="AE12" s="108">
        <v>640.96</v>
      </c>
      <c r="AF12" s="108">
        <v>666.74</v>
      </c>
      <c r="AG12" s="108">
        <v>489.37</v>
      </c>
      <c r="AH12" s="108">
        <v>661.72</v>
      </c>
      <c r="AI12" s="108">
        <v>799.11</v>
      </c>
      <c r="AJ12" s="108">
        <v>1252.45</v>
      </c>
      <c r="AK12" s="108">
        <v>695.65</v>
      </c>
      <c r="AL12" s="107">
        <v>2657.2774576639999</v>
      </c>
      <c r="AM12" s="108">
        <v>1842.7555168880006</v>
      </c>
      <c r="AN12" s="108">
        <v>1777.4633306080002</v>
      </c>
      <c r="AO12" s="108">
        <v>1581.5109406239997</v>
      </c>
      <c r="AP12" s="108">
        <v>1610.901047288</v>
      </c>
      <c r="AQ12" s="108">
        <v>1410.0471993680001</v>
      </c>
      <c r="AR12" s="108">
        <v>464.54349079999997</v>
      </c>
      <c r="AS12" s="108">
        <v>1001.1992087333333</v>
      </c>
      <c r="AT12" s="108">
        <v>1120.5768283333332</v>
      </c>
      <c r="AU12" s="108">
        <v>1970.4855631999997</v>
      </c>
      <c r="AV12" s="108">
        <v>1599.1334565920004</v>
      </c>
      <c r="AW12" s="108">
        <v>1701.4096456000004</v>
      </c>
      <c r="AX12" s="107">
        <v>971.96</v>
      </c>
      <c r="AY12" s="573">
        <v>1445.61</v>
      </c>
      <c r="AZ12" s="573">
        <v>1409.8</v>
      </c>
      <c r="BA12" s="573">
        <v>997.27</v>
      </c>
      <c r="BB12" s="573">
        <v>579.41999999999996</v>
      </c>
      <c r="BC12" s="573">
        <v>904.78</v>
      </c>
      <c r="BD12" s="573">
        <v>670.7</v>
      </c>
      <c r="BE12" s="573">
        <v>507.08</v>
      </c>
      <c r="BF12" s="573">
        <v>998</v>
      </c>
      <c r="BG12" s="573">
        <v>609.67999999999995</v>
      </c>
      <c r="BH12" s="573">
        <v>610.92999999999995</v>
      </c>
      <c r="BI12" s="574">
        <v>978.85</v>
      </c>
      <c r="BJ12" s="108">
        <v>1093.56</v>
      </c>
      <c r="BK12" s="110">
        <f t="shared" si="7"/>
        <v>0.12510802913700148</v>
      </c>
      <c r="BM12" s="522"/>
    </row>
    <row r="13" spans="1:65" x14ac:dyDescent="0.25">
      <c r="A13" s="106" t="s">
        <v>63</v>
      </c>
      <c r="B13" s="133">
        <v>2866.3272650000004</v>
      </c>
      <c r="C13" s="133">
        <v>4407.1199150000029</v>
      </c>
      <c r="D13" s="133">
        <v>3890.2825799999991</v>
      </c>
      <c r="E13" s="133">
        <v>2542.3571439999996</v>
      </c>
      <c r="F13" s="133">
        <v>2044.8502250000004</v>
      </c>
      <c r="G13" s="133">
        <v>2845.9700881999979</v>
      </c>
      <c r="H13" s="133">
        <v>2986.6477200000004</v>
      </c>
      <c r="I13" s="133">
        <v>3170.0071950000015</v>
      </c>
      <c r="J13" s="133">
        <v>1374.6191449999994</v>
      </c>
      <c r="K13" s="133">
        <v>2733.0927699999997</v>
      </c>
      <c r="L13" s="133">
        <v>3095.0146399999985</v>
      </c>
      <c r="M13" s="436">
        <v>2903.7782499999998</v>
      </c>
      <c r="N13" s="133">
        <v>3431.7034349999976</v>
      </c>
      <c r="O13" s="133">
        <v>6463.0816559999985</v>
      </c>
      <c r="P13" s="133">
        <v>3373.3119735999999</v>
      </c>
      <c r="Q13" s="133">
        <v>1913.7015023999998</v>
      </c>
      <c r="R13" s="133">
        <v>2500.1249939999998</v>
      </c>
      <c r="S13" s="133">
        <v>2997.3435287999991</v>
      </c>
      <c r="T13" s="133">
        <v>4053.6681412000003</v>
      </c>
      <c r="U13" s="133">
        <v>4103.6257551200006</v>
      </c>
      <c r="V13" s="133">
        <v>4721.2209323999996</v>
      </c>
      <c r="W13" s="133">
        <v>6122.3141240000004</v>
      </c>
      <c r="X13" s="133">
        <v>4406.9503852000007</v>
      </c>
      <c r="Y13" s="436">
        <v>5195.0095280000014</v>
      </c>
      <c r="Z13" s="107">
        <v>4519.3900000000003</v>
      </c>
      <c r="AA13" s="108">
        <v>7811.67</v>
      </c>
      <c r="AB13" s="108">
        <v>6594.69</v>
      </c>
      <c r="AC13" s="108">
        <v>3116.69</v>
      </c>
      <c r="AD13" s="108">
        <v>4637.8599999999997</v>
      </c>
      <c r="AE13" s="108">
        <v>1943.2</v>
      </c>
      <c r="AF13" s="108">
        <v>2505.65</v>
      </c>
      <c r="AG13" s="108">
        <v>3477.59</v>
      </c>
      <c r="AH13" s="108">
        <v>1305.02</v>
      </c>
      <c r="AI13" s="108">
        <v>2806.32</v>
      </c>
      <c r="AJ13" s="108">
        <v>6280.42</v>
      </c>
      <c r="AK13" s="108">
        <v>4516.82</v>
      </c>
      <c r="AL13" s="107">
        <v>7162.4468576400022</v>
      </c>
      <c r="AM13" s="108">
        <v>5716.7845139199999</v>
      </c>
      <c r="AN13" s="108">
        <v>4672.1049441200012</v>
      </c>
      <c r="AO13" s="108">
        <v>4259.818720700001</v>
      </c>
      <c r="AP13" s="108">
        <v>2521.0271021600006</v>
      </c>
      <c r="AQ13" s="108">
        <v>2831.8092070000002</v>
      </c>
      <c r="AR13" s="108">
        <v>1893.1292900000008</v>
      </c>
      <c r="AS13" s="108">
        <v>2568.0306308000013</v>
      </c>
      <c r="AT13" s="108">
        <v>2827.6759532000005</v>
      </c>
      <c r="AU13" s="108">
        <v>7211.2235310566539</v>
      </c>
      <c r="AV13" s="108">
        <v>6251.7947247513521</v>
      </c>
      <c r="AW13" s="108">
        <v>3600.3161329999998</v>
      </c>
      <c r="AX13" s="107">
        <v>3578.5</v>
      </c>
      <c r="AY13" s="573">
        <v>6512.57</v>
      </c>
      <c r="AZ13" s="573">
        <v>6553.13</v>
      </c>
      <c r="BA13" s="573">
        <v>3366.59</v>
      </c>
      <c r="BB13" s="573">
        <v>1333.31</v>
      </c>
      <c r="BC13" s="573">
        <v>3138.43</v>
      </c>
      <c r="BD13" s="573">
        <v>6070.11</v>
      </c>
      <c r="BE13" s="573">
        <v>4621.18</v>
      </c>
      <c r="BF13" s="573">
        <v>5864.01</v>
      </c>
      <c r="BG13" s="573">
        <v>4874.51</v>
      </c>
      <c r="BH13" s="573">
        <v>4795</v>
      </c>
      <c r="BI13" s="574">
        <v>6755.74</v>
      </c>
      <c r="BJ13" s="108">
        <v>6850.64</v>
      </c>
      <c r="BK13" s="110">
        <f t="shared" si="7"/>
        <v>0.91438871035350022</v>
      </c>
      <c r="BM13" s="522"/>
    </row>
    <row r="14" spans="1:65" x14ac:dyDescent="0.25">
      <c r="A14" s="106" t="s">
        <v>223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94.478999999999999</v>
      </c>
      <c r="H14" s="133">
        <v>0</v>
      </c>
      <c r="I14" s="133">
        <v>0</v>
      </c>
      <c r="J14" s="133">
        <v>6.8460000000000001</v>
      </c>
      <c r="K14" s="133">
        <v>17.325000000000003</v>
      </c>
      <c r="L14" s="133">
        <v>52.09722</v>
      </c>
      <c r="M14" s="436">
        <v>25.336500000000004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436">
        <v>0</v>
      </c>
      <c r="Z14" s="107">
        <v>40.98</v>
      </c>
      <c r="AA14" s="108">
        <v>74.040000000000006</v>
      </c>
      <c r="AB14" s="108">
        <v>0</v>
      </c>
      <c r="AC14" s="108">
        <v>0</v>
      </c>
      <c r="AD14" s="108">
        <v>13.64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7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573">
        <v>60.42</v>
      </c>
      <c r="AZ14" s="573">
        <v>68.7</v>
      </c>
      <c r="BA14" s="573">
        <v>15.26</v>
      </c>
      <c r="BB14" s="573">
        <v>0</v>
      </c>
      <c r="BC14" s="573">
        <v>26.32</v>
      </c>
      <c r="BD14" s="573">
        <v>65.62</v>
      </c>
      <c r="BE14" s="573">
        <v>72.7</v>
      </c>
      <c r="BF14" s="573">
        <v>52.26</v>
      </c>
      <c r="BG14" s="573">
        <v>151.87</v>
      </c>
      <c r="BH14" s="573">
        <v>0</v>
      </c>
      <c r="BI14" s="574">
        <v>139.93</v>
      </c>
      <c r="BJ14" s="108" t="s">
        <v>28</v>
      </c>
      <c r="BK14" s="110" t="str">
        <f t="shared" si="7"/>
        <v>-</v>
      </c>
      <c r="BM14" s="522"/>
    </row>
    <row r="15" spans="1:65" x14ac:dyDescent="0.25">
      <c r="A15" s="106" t="s">
        <v>64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436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436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573">
        <v>0</v>
      </c>
      <c r="AZ15" s="573">
        <v>0</v>
      </c>
      <c r="BA15" s="573">
        <v>0</v>
      </c>
      <c r="BB15" s="573">
        <v>0</v>
      </c>
      <c r="BC15" s="573">
        <v>0</v>
      </c>
      <c r="BD15" s="573">
        <v>0</v>
      </c>
      <c r="BE15" s="573">
        <v>0</v>
      </c>
      <c r="BF15" s="573">
        <v>0</v>
      </c>
      <c r="BG15" s="573">
        <v>0</v>
      </c>
      <c r="BH15" s="573">
        <v>162.6</v>
      </c>
      <c r="BI15" s="574">
        <v>0</v>
      </c>
      <c r="BJ15" s="108">
        <v>59.29</v>
      </c>
      <c r="BK15" s="110" t="str">
        <f t="shared" si="7"/>
        <v>-</v>
      </c>
      <c r="BM15" s="522"/>
    </row>
    <row r="16" spans="1:65" x14ac:dyDescent="0.25">
      <c r="A16" s="106" t="s">
        <v>65</v>
      </c>
      <c r="B16" s="133">
        <v>34.317640000000004</v>
      </c>
      <c r="C16" s="133">
        <v>122.59050000000002</v>
      </c>
      <c r="D16" s="133">
        <v>62.551299999999998</v>
      </c>
      <c r="E16" s="133">
        <v>40.263500000000001</v>
      </c>
      <c r="F16" s="133">
        <v>27.442399999999999</v>
      </c>
      <c r="G16" s="133">
        <v>45.981200000000001</v>
      </c>
      <c r="H16" s="133">
        <v>56.851700000000001</v>
      </c>
      <c r="I16" s="133">
        <v>59.705900000000035</v>
      </c>
      <c r="J16" s="133">
        <v>20.667700000000004</v>
      </c>
      <c r="K16" s="133">
        <v>38.548836000000009</v>
      </c>
      <c r="L16" s="133">
        <v>56.183700000000002</v>
      </c>
      <c r="M16" s="436">
        <v>75.314424999999986</v>
      </c>
      <c r="N16" s="133">
        <v>60.834539999999997</v>
      </c>
      <c r="O16" s="133">
        <v>39.187120000000007</v>
      </c>
      <c r="P16" s="133">
        <v>0</v>
      </c>
      <c r="Q16" s="133">
        <v>66.456559999999996</v>
      </c>
      <c r="R16" s="133">
        <v>3.5350000000000001</v>
      </c>
      <c r="S16" s="133">
        <v>21.746079999999999</v>
      </c>
      <c r="T16" s="133">
        <v>32.705040000000004</v>
      </c>
      <c r="U16" s="133">
        <v>36.687759999999997</v>
      </c>
      <c r="V16" s="133">
        <v>29.1934392</v>
      </c>
      <c r="W16" s="133">
        <v>59.544000799999992</v>
      </c>
      <c r="X16" s="133">
        <v>29.800296000000003</v>
      </c>
      <c r="Y16" s="436">
        <v>69.225972800000008</v>
      </c>
      <c r="Z16" s="107">
        <v>63.57</v>
      </c>
      <c r="AA16" s="108">
        <v>0</v>
      </c>
      <c r="AB16" s="108">
        <v>57.83</v>
      </c>
      <c r="AC16" s="108">
        <v>17.91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7">
        <v>70.073520000000002</v>
      </c>
      <c r="AM16" s="108">
        <v>75.947760000000002</v>
      </c>
      <c r="AN16" s="108">
        <v>53.787279999999996</v>
      </c>
      <c r="AO16" s="108">
        <v>24.637999999999998</v>
      </c>
      <c r="AP16" s="108">
        <v>5.3557999999999995</v>
      </c>
      <c r="AQ16" s="108">
        <v>0</v>
      </c>
      <c r="AR16" s="108">
        <v>274.32</v>
      </c>
      <c r="AS16" s="108">
        <v>0</v>
      </c>
      <c r="AT16" s="108">
        <v>0</v>
      </c>
      <c r="AU16" s="108">
        <v>22.836835200000003</v>
      </c>
      <c r="AV16" s="108">
        <v>31.906888799999997</v>
      </c>
      <c r="AW16" s="108">
        <v>43.718480000000007</v>
      </c>
      <c r="AX16" s="107">
        <v>21.62</v>
      </c>
      <c r="AY16" s="573">
        <v>49.62</v>
      </c>
      <c r="AZ16" s="573">
        <v>38.49</v>
      </c>
      <c r="BA16" s="573">
        <v>9.52</v>
      </c>
      <c r="BB16" s="573">
        <v>23.92</v>
      </c>
      <c r="BC16" s="573">
        <v>0</v>
      </c>
      <c r="BD16" s="573">
        <v>23.27</v>
      </c>
      <c r="BE16" s="573">
        <v>0</v>
      </c>
      <c r="BF16" s="573">
        <v>49.54</v>
      </c>
      <c r="BG16" s="573">
        <v>0</v>
      </c>
      <c r="BH16" s="573">
        <v>0</v>
      </c>
      <c r="BI16" s="574">
        <v>0</v>
      </c>
      <c r="BJ16" s="108" t="s">
        <v>28</v>
      </c>
      <c r="BK16" s="110" t="str">
        <f t="shared" si="7"/>
        <v>-</v>
      </c>
      <c r="BM16" s="522"/>
    </row>
    <row r="17" spans="1:65" x14ac:dyDescent="0.25">
      <c r="A17" s="106" t="s">
        <v>66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436">
        <v>0</v>
      </c>
      <c r="N17" s="133">
        <v>56.080500000000001</v>
      </c>
      <c r="O17" s="133">
        <v>61.153040000000004</v>
      </c>
      <c r="P17" s="133">
        <v>86.095839999999995</v>
      </c>
      <c r="Q17" s="133">
        <v>32.115760000000002</v>
      </c>
      <c r="R17" s="133">
        <v>0</v>
      </c>
      <c r="S17" s="133">
        <v>0</v>
      </c>
      <c r="T17" s="133">
        <v>0</v>
      </c>
      <c r="U17" s="133">
        <v>0</v>
      </c>
      <c r="V17" s="133">
        <v>49.326800000000006</v>
      </c>
      <c r="W17" s="133">
        <v>115.27536000000001</v>
      </c>
      <c r="X17" s="133">
        <v>119.20728</v>
      </c>
      <c r="Y17" s="436">
        <v>152.83688000000001</v>
      </c>
      <c r="Z17" s="107">
        <v>131.62</v>
      </c>
      <c r="AA17" s="108">
        <v>126.84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72.19</v>
      </c>
      <c r="AL17" s="107">
        <v>111.19104</v>
      </c>
      <c r="AM17" s="108">
        <v>93.919039999999995</v>
      </c>
      <c r="AN17" s="108">
        <v>0</v>
      </c>
      <c r="AO17" s="108">
        <v>177.10912000000002</v>
      </c>
      <c r="AP17" s="108">
        <v>0</v>
      </c>
      <c r="AQ17" s="108">
        <v>10.017760000000001</v>
      </c>
      <c r="AR17" s="108">
        <v>24.729440000000004</v>
      </c>
      <c r="AS17" s="108">
        <v>0</v>
      </c>
      <c r="AT17" s="108">
        <v>0</v>
      </c>
      <c r="AU17" s="108">
        <v>286.77616</v>
      </c>
      <c r="AV17" s="108">
        <v>0</v>
      </c>
      <c r="AW17" s="108">
        <v>30.805120000000002</v>
      </c>
      <c r="AX17" s="107">
        <v>0</v>
      </c>
      <c r="AY17" s="573">
        <v>0</v>
      </c>
      <c r="AZ17" s="573">
        <v>0</v>
      </c>
      <c r="BA17" s="573">
        <v>0</v>
      </c>
      <c r="BB17" s="573">
        <v>0</v>
      </c>
      <c r="BC17" s="573">
        <v>0</v>
      </c>
      <c r="BD17" s="573">
        <v>45.16</v>
      </c>
      <c r="BE17" s="573">
        <v>10.73</v>
      </c>
      <c r="BF17" s="573">
        <v>42.53</v>
      </c>
      <c r="BG17" s="573">
        <v>70.900000000000006</v>
      </c>
      <c r="BH17" s="573">
        <v>0</v>
      </c>
      <c r="BI17" s="574">
        <v>0</v>
      </c>
      <c r="BJ17" s="108" t="s">
        <v>28</v>
      </c>
      <c r="BK17" s="110" t="str">
        <f t="shared" si="7"/>
        <v>-</v>
      </c>
      <c r="BM17" s="522"/>
    </row>
    <row r="18" spans="1:65" x14ac:dyDescent="0.25">
      <c r="A18" s="106" t="s">
        <v>67</v>
      </c>
      <c r="B18" s="133">
        <v>40.729500000000002</v>
      </c>
      <c r="C18" s="133">
        <v>160.72938000000002</v>
      </c>
      <c r="D18" s="133">
        <v>108.34199999999998</v>
      </c>
      <c r="E18" s="133">
        <v>21.783000000000001</v>
      </c>
      <c r="F18" s="133">
        <v>25.6755</v>
      </c>
      <c r="G18" s="133">
        <v>0</v>
      </c>
      <c r="H18" s="133">
        <v>0</v>
      </c>
      <c r="I18" s="133">
        <v>0</v>
      </c>
      <c r="J18" s="133">
        <v>0</v>
      </c>
      <c r="K18" s="133">
        <v>39.229999999999997</v>
      </c>
      <c r="L18" s="133">
        <v>9.73</v>
      </c>
      <c r="M18" s="436">
        <v>16.295999999999999</v>
      </c>
      <c r="N18" s="133">
        <v>52.334249999999997</v>
      </c>
      <c r="O18" s="133">
        <v>192.17845</v>
      </c>
      <c r="P18" s="133">
        <v>39.886220000000002</v>
      </c>
      <c r="Q18" s="133">
        <v>0</v>
      </c>
      <c r="R18" s="133">
        <v>0</v>
      </c>
      <c r="S18" s="133">
        <v>0</v>
      </c>
      <c r="T18" s="133">
        <v>2.54</v>
      </c>
      <c r="U18" s="133">
        <v>12.269920000000001</v>
      </c>
      <c r="V18" s="133">
        <v>5.0463800000000001</v>
      </c>
      <c r="W18" s="133">
        <v>0.80264000000000002</v>
      </c>
      <c r="X18" s="133">
        <v>15.86992</v>
      </c>
      <c r="Y18" s="436">
        <v>32.247840000000004</v>
      </c>
      <c r="Z18" s="107">
        <v>26.64</v>
      </c>
      <c r="AA18" s="108">
        <v>95.59</v>
      </c>
      <c r="AB18" s="108">
        <v>28.82</v>
      </c>
      <c r="AC18" s="108">
        <v>38.43</v>
      </c>
      <c r="AD18" s="108">
        <v>12.55</v>
      </c>
      <c r="AE18" s="108">
        <v>22.09</v>
      </c>
      <c r="AF18" s="108">
        <v>7.98</v>
      </c>
      <c r="AG18" s="108">
        <v>0</v>
      </c>
      <c r="AH18" s="108">
        <v>16.829999999999998</v>
      </c>
      <c r="AI18" s="108">
        <v>16.37</v>
      </c>
      <c r="AJ18" s="108">
        <v>43.17</v>
      </c>
      <c r="AK18" s="108">
        <v>43.6</v>
      </c>
      <c r="AL18" s="107">
        <v>42.224960000000003</v>
      </c>
      <c r="AM18" s="108">
        <v>42.673079999999992</v>
      </c>
      <c r="AN18" s="108">
        <v>27.361719999999998</v>
      </c>
      <c r="AO18" s="108">
        <v>23.876000000000001</v>
      </c>
      <c r="AP18" s="108">
        <v>18.105119999999999</v>
      </c>
      <c r="AQ18" s="108">
        <v>7.7622400000000003</v>
      </c>
      <c r="AR18" s="108">
        <v>9.9060000000000006</v>
      </c>
      <c r="AS18" s="108">
        <v>6.4516</v>
      </c>
      <c r="AT18" s="108">
        <v>0</v>
      </c>
      <c r="AU18" s="108">
        <v>40.304720000000003</v>
      </c>
      <c r="AV18" s="108">
        <v>88.728829999999988</v>
      </c>
      <c r="AW18" s="108">
        <v>24.170639999999999</v>
      </c>
      <c r="AX18" s="107">
        <v>23.48</v>
      </c>
      <c r="AY18" s="573">
        <v>101.57</v>
      </c>
      <c r="AZ18" s="573">
        <v>98.18</v>
      </c>
      <c r="BA18" s="573">
        <v>9.8000000000000007</v>
      </c>
      <c r="BB18" s="573">
        <v>0</v>
      </c>
      <c r="BC18" s="573">
        <v>0</v>
      </c>
      <c r="BD18" s="573">
        <v>47.84</v>
      </c>
      <c r="BE18" s="573">
        <v>11.3</v>
      </c>
      <c r="BF18" s="573">
        <v>33.15</v>
      </c>
      <c r="BG18" s="573">
        <v>2.98</v>
      </c>
      <c r="BH18" s="573">
        <v>24.42</v>
      </c>
      <c r="BI18" s="574">
        <v>28.91</v>
      </c>
      <c r="BJ18" s="108">
        <v>114.81</v>
      </c>
      <c r="BK18" s="110">
        <f t="shared" si="7"/>
        <v>3.8896933560477001</v>
      </c>
      <c r="BM18" s="522"/>
    </row>
    <row r="19" spans="1:65" x14ac:dyDescent="0.25">
      <c r="A19" s="106" t="s">
        <v>68</v>
      </c>
      <c r="B19" s="133">
        <v>108.57209999999999</v>
      </c>
      <c r="C19" s="133">
        <v>436.33258499999988</v>
      </c>
      <c r="D19" s="133">
        <v>221.48824999999999</v>
      </c>
      <c r="E19" s="133">
        <v>78.813000000000002</v>
      </c>
      <c r="F19" s="133">
        <v>160.99439999999998</v>
      </c>
      <c r="G19" s="133">
        <v>337.02644000000004</v>
      </c>
      <c r="H19" s="133">
        <v>82.084649999999996</v>
      </c>
      <c r="I19" s="133">
        <v>42.320999999999991</v>
      </c>
      <c r="J19" s="133">
        <v>4.8000000000000001E-2</v>
      </c>
      <c r="K19" s="133">
        <v>134.62299999999999</v>
      </c>
      <c r="L19" s="133">
        <v>278.77049999999997</v>
      </c>
      <c r="M19" s="436">
        <v>164.8485</v>
      </c>
      <c r="N19" s="133">
        <v>273.40950000000004</v>
      </c>
      <c r="O19" s="133">
        <v>517.6365199999999</v>
      </c>
      <c r="P19" s="133">
        <v>173.53456000000003</v>
      </c>
      <c r="Q19" s="133">
        <v>106.63935999999998</v>
      </c>
      <c r="R19" s="133">
        <v>36.443919999999999</v>
      </c>
      <c r="S19" s="133">
        <v>30.276800000000001</v>
      </c>
      <c r="T19" s="133">
        <v>339.44848000000002</v>
      </c>
      <c r="U19" s="133">
        <v>248.13815999999994</v>
      </c>
      <c r="V19" s="133">
        <v>328.06695999999999</v>
      </c>
      <c r="W19" s="133">
        <v>655.92003999999997</v>
      </c>
      <c r="X19" s="133">
        <v>235.36156</v>
      </c>
      <c r="Y19" s="436">
        <v>462.71586779999996</v>
      </c>
      <c r="Z19" s="107">
        <v>690.34</v>
      </c>
      <c r="AA19" s="108">
        <v>935.07</v>
      </c>
      <c r="AB19" s="108">
        <v>620.98</v>
      </c>
      <c r="AC19" s="108">
        <v>213.16</v>
      </c>
      <c r="AD19" s="108">
        <v>273.49</v>
      </c>
      <c r="AE19" s="108">
        <v>183.1</v>
      </c>
      <c r="AF19" s="108">
        <v>40.56</v>
      </c>
      <c r="AG19" s="108">
        <v>5.5</v>
      </c>
      <c r="AH19" s="108">
        <v>4.09</v>
      </c>
      <c r="AI19" s="108">
        <v>11.2</v>
      </c>
      <c r="AJ19" s="108">
        <v>127.89</v>
      </c>
      <c r="AK19" s="108">
        <v>223.39</v>
      </c>
      <c r="AL19" s="107">
        <v>653.87315200000012</v>
      </c>
      <c r="AM19" s="108">
        <v>580.47710428880009</v>
      </c>
      <c r="AN19" s="108">
        <v>500.40272000000004</v>
      </c>
      <c r="AO19" s="108">
        <v>492.52382399999999</v>
      </c>
      <c r="AP19" s="108">
        <v>305.63008000000002</v>
      </c>
      <c r="AQ19" s="108">
        <v>188.83174400000004</v>
      </c>
      <c r="AR19" s="108">
        <v>12.468680000000001</v>
      </c>
      <c r="AS19" s="108">
        <v>101.23467999999998</v>
      </c>
      <c r="AT19" s="108">
        <v>166.301984</v>
      </c>
      <c r="AU19" s="108">
        <v>337.9856072</v>
      </c>
      <c r="AV19" s="108">
        <v>165.09520000000001</v>
      </c>
      <c r="AW19" s="108">
        <v>240.91239000000004</v>
      </c>
      <c r="AX19" s="107">
        <v>461.47</v>
      </c>
      <c r="AY19" s="573">
        <v>730.03</v>
      </c>
      <c r="AZ19" s="573">
        <v>646.37</v>
      </c>
      <c r="BA19" s="573">
        <v>291.93</v>
      </c>
      <c r="BB19" s="573">
        <v>209.83</v>
      </c>
      <c r="BC19" s="573">
        <v>191.15</v>
      </c>
      <c r="BD19" s="573">
        <v>169.76</v>
      </c>
      <c r="BE19" s="573">
        <v>150.21</v>
      </c>
      <c r="BF19" s="573">
        <v>185.27</v>
      </c>
      <c r="BG19" s="573">
        <v>270.52999999999997</v>
      </c>
      <c r="BH19" s="573">
        <v>452.73</v>
      </c>
      <c r="BI19" s="574">
        <v>520.47</v>
      </c>
      <c r="BJ19" s="108">
        <v>940.79</v>
      </c>
      <c r="BK19" s="110">
        <f t="shared" si="7"/>
        <v>1.0386807376427503</v>
      </c>
      <c r="BM19" s="522"/>
    </row>
    <row r="20" spans="1:65" x14ac:dyDescent="0.25">
      <c r="A20" s="106" t="s">
        <v>69</v>
      </c>
      <c r="B20" s="133">
        <v>35.663405000000004</v>
      </c>
      <c r="C20" s="133">
        <v>0</v>
      </c>
      <c r="D20" s="133">
        <v>303.67509999999999</v>
      </c>
      <c r="E20" s="133">
        <v>273.66209999999995</v>
      </c>
      <c r="F20" s="133">
        <v>213.11409999999998</v>
      </c>
      <c r="G20" s="133">
        <v>49.706999999999994</v>
      </c>
      <c r="H20" s="133">
        <v>98.054240000000007</v>
      </c>
      <c r="I20" s="133">
        <v>181.78649999999996</v>
      </c>
      <c r="J20" s="133">
        <v>183.26584</v>
      </c>
      <c r="K20" s="133">
        <v>386.04749999999996</v>
      </c>
      <c r="L20" s="133">
        <v>211.12350000000001</v>
      </c>
      <c r="M20" s="436">
        <v>335.33588000000003</v>
      </c>
      <c r="N20" s="133">
        <v>381.11152600000003</v>
      </c>
      <c r="O20" s="133">
        <v>512.67429599999991</v>
      </c>
      <c r="P20" s="133">
        <v>425.53044799999998</v>
      </c>
      <c r="Q20" s="133">
        <v>378.32728000000003</v>
      </c>
      <c r="R20" s="133">
        <v>561.98402800000008</v>
      </c>
      <c r="S20" s="133">
        <v>425.38114399999995</v>
      </c>
      <c r="T20" s="133">
        <v>370.7105622666669</v>
      </c>
      <c r="U20" s="133">
        <v>405.089384</v>
      </c>
      <c r="V20" s="133">
        <v>481.62876799999998</v>
      </c>
      <c r="W20" s="133">
        <v>500.68714399999999</v>
      </c>
      <c r="X20" s="133">
        <v>224.07930399999998</v>
      </c>
      <c r="Y20" s="436">
        <v>300.86093199999999</v>
      </c>
      <c r="Z20" s="107">
        <v>325.52</v>
      </c>
      <c r="AA20" s="108">
        <v>28.45</v>
      </c>
      <c r="AB20" s="108">
        <v>147.9</v>
      </c>
      <c r="AC20" s="108">
        <v>429.74</v>
      </c>
      <c r="AD20" s="108">
        <v>139.54</v>
      </c>
      <c r="AE20" s="108">
        <v>220.26</v>
      </c>
      <c r="AF20" s="108">
        <v>79.8</v>
      </c>
      <c r="AG20" s="108">
        <v>334.31</v>
      </c>
      <c r="AH20" s="108">
        <v>239.76</v>
      </c>
      <c r="AI20" s="108">
        <v>39.979999999999997</v>
      </c>
      <c r="AJ20" s="108">
        <v>41.89</v>
      </c>
      <c r="AK20" s="108">
        <v>15.29</v>
      </c>
      <c r="AL20" s="107">
        <v>57.258240000000008</v>
      </c>
      <c r="AM20" s="108">
        <v>11.96</v>
      </c>
      <c r="AN20" s="108">
        <v>26.4465</v>
      </c>
      <c r="AO20" s="108">
        <v>52.778704000000005</v>
      </c>
      <c r="AP20" s="108">
        <v>60.221000000000004</v>
      </c>
      <c r="AQ20" s="108">
        <v>69.429895999999999</v>
      </c>
      <c r="AR20" s="108">
        <v>85.681024000000008</v>
      </c>
      <c r="AS20" s="108">
        <v>106.06959999999999</v>
      </c>
      <c r="AT20" s="108">
        <v>46.884599999999992</v>
      </c>
      <c r="AU20" s="108">
        <v>39.534112</v>
      </c>
      <c r="AV20" s="108">
        <v>28.034336</v>
      </c>
      <c r="AW20" s="108">
        <v>15.255968000000001</v>
      </c>
      <c r="AX20" s="107">
        <v>60.31</v>
      </c>
      <c r="AY20" s="573">
        <v>207.87</v>
      </c>
      <c r="AZ20" s="573">
        <v>201.16</v>
      </c>
      <c r="BA20" s="573">
        <v>54.73</v>
      </c>
      <c r="BB20" s="573">
        <v>15.47</v>
      </c>
      <c r="BC20" s="573">
        <v>34.19</v>
      </c>
      <c r="BD20" s="573">
        <v>35.54</v>
      </c>
      <c r="BE20" s="573">
        <v>39.380000000000003</v>
      </c>
      <c r="BF20" s="573">
        <v>37.07</v>
      </c>
      <c r="BG20" s="573">
        <v>34.869999999999997</v>
      </c>
      <c r="BH20" s="573">
        <v>10.65</v>
      </c>
      <c r="BI20" s="574">
        <v>149.93</v>
      </c>
      <c r="BJ20" s="108">
        <v>164.63</v>
      </c>
      <c r="BK20" s="110">
        <f>+IFERROR(BJ20/AX20-1,"-")</f>
        <v>1.7297297297297294</v>
      </c>
      <c r="BM20" s="522"/>
    </row>
    <row r="21" spans="1:65" x14ac:dyDescent="0.25">
      <c r="A21" s="106" t="s">
        <v>71</v>
      </c>
      <c r="B21" s="133">
        <v>16.5</v>
      </c>
      <c r="C21" s="133">
        <v>10.065000000000001</v>
      </c>
      <c r="D21" s="133">
        <v>0</v>
      </c>
      <c r="E21" s="133">
        <v>0</v>
      </c>
      <c r="F21" s="133">
        <v>0</v>
      </c>
      <c r="G21" s="133">
        <v>0</v>
      </c>
      <c r="H21" s="133">
        <v>15.378</v>
      </c>
      <c r="I21" s="133">
        <v>8.2720000000000002</v>
      </c>
      <c r="J21" s="133">
        <v>3.641</v>
      </c>
      <c r="K21" s="133">
        <v>0</v>
      </c>
      <c r="L21" s="133">
        <v>0</v>
      </c>
      <c r="M21" s="436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436">
        <v>0</v>
      </c>
      <c r="Z21" s="134">
        <v>3.18</v>
      </c>
      <c r="AA21" s="133">
        <v>15.43</v>
      </c>
      <c r="AB21" s="133">
        <v>8.82</v>
      </c>
      <c r="AC21" s="133">
        <v>0</v>
      </c>
      <c r="AD21" s="133">
        <v>0</v>
      </c>
      <c r="AE21" s="133">
        <v>0</v>
      </c>
      <c r="AF21" s="133">
        <v>0</v>
      </c>
      <c r="AG21" s="133">
        <v>1.44</v>
      </c>
      <c r="AH21" s="133">
        <v>12.11</v>
      </c>
      <c r="AI21" s="133">
        <v>1.63</v>
      </c>
      <c r="AJ21" s="133">
        <v>0</v>
      </c>
      <c r="AK21" s="133">
        <v>0</v>
      </c>
      <c r="AL21" s="134">
        <v>0</v>
      </c>
      <c r="AM21" s="133">
        <v>0</v>
      </c>
      <c r="AN21" s="133">
        <v>0</v>
      </c>
      <c r="AO21" s="133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34">
        <v>12.13</v>
      </c>
      <c r="AY21" s="133">
        <v>18.75</v>
      </c>
      <c r="AZ21" s="133">
        <v>33.46</v>
      </c>
      <c r="BA21" s="133">
        <v>0</v>
      </c>
      <c r="BB21" s="133">
        <v>0</v>
      </c>
      <c r="BC21" s="133">
        <v>0</v>
      </c>
      <c r="BD21" s="133">
        <v>2.93</v>
      </c>
      <c r="BE21" s="133">
        <v>12.33</v>
      </c>
      <c r="BF21" s="133">
        <v>13.47</v>
      </c>
      <c r="BG21" s="133">
        <v>0</v>
      </c>
      <c r="BH21" s="133">
        <v>0</v>
      </c>
      <c r="BI21" s="563">
        <v>0</v>
      </c>
      <c r="BJ21" s="133">
        <v>7.75</v>
      </c>
      <c r="BK21" s="110">
        <f t="shared" si="7"/>
        <v>-0.36108821104699096</v>
      </c>
      <c r="BM21" s="522"/>
    </row>
    <row r="22" spans="1:65" x14ac:dyDescent="0.25">
      <c r="A22" s="328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464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464">
        <v>25.206959999999999</v>
      </c>
      <c r="Z22" s="437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437">
        <v>178.02856160000005</v>
      </c>
      <c r="AM22" s="348">
        <v>39.075232</v>
      </c>
      <c r="AN22" s="348">
        <v>93.478058946666664</v>
      </c>
      <c r="AO22" s="348">
        <v>59.30176800000001</v>
      </c>
      <c r="AP22" s="113">
        <v>0</v>
      </c>
      <c r="AQ22" s="113">
        <v>30.143450000000001</v>
      </c>
      <c r="AR22" s="113">
        <v>39.921680000000002</v>
      </c>
      <c r="AS22" s="113">
        <v>81.287088000000011</v>
      </c>
      <c r="AT22" s="113">
        <v>40.646919999999994</v>
      </c>
      <c r="AU22" s="113">
        <v>59.592759999999998</v>
      </c>
      <c r="AV22" s="113">
        <v>148.71116800000001</v>
      </c>
      <c r="AW22" s="113">
        <v>81.9328</v>
      </c>
      <c r="AX22" s="437">
        <v>0</v>
      </c>
      <c r="AY22" s="348">
        <v>0</v>
      </c>
      <c r="AZ22" s="348">
        <v>8.26</v>
      </c>
      <c r="BA22" s="348">
        <v>0.87</v>
      </c>
      <c r="BB22" s="348">
        <v>0.52</v>
      </c>
      <c r="BC22" s="348">
        <v>0</v>
      </c>
      <c r="BD22" s="348">
        <v>0</v>
      </c>
      <c r="BE22" s="348">
        <v>0</v>
      </c>
      <c r="BF22" s="348">
        <v>0</v>
      </c>
      <c r="BG22" s="348">
        <v>0</v>
      </c>
      <c r="BH22" s="348">
        <v>0</v>
      </c>
      <c r="BI22" s="601">
        <v>0</v>
      </c>
      <c r="BJ22" s="348">
        <v>0</v>
      </c>
      <c r="BK22" s="115" t="str">
        <f t="shared" si="7"/>
        <v>-</v>
      </c>
      <c r="BM22" s="522"/>
    </row>
    <row r="23" spans="1:65" x14ac:dyDescent="0.25">
      <c r="A23" s="116" t="s">
        <v>23</v>
      </c>
    </row>
    <row r="24" spans="1:65" x14ac:dyDescent="0.25">
      <c r="A24" s="116" t="s">
        <v>24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</row>
    <row r="25" spans="1:65" x14ac:dyDescent="0.25">
      <c r="A25" s="116" t="s">
        <v>196</v>
      </c>
    </row>
  </sheetData>
  <sortState ref="V24:W35">
    <sortCondition descending="1" ref="W24:W35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M39"/>
  <sheetViews>
    <sheetView showGridLines="0" zoomScale="85" zoomScaleNormal="85" workbookViewId="0">
      <pane xSplit="1" ySplit="7" topLeftCell="AV8" activePane="bottomRight" state="frozen"/>
      <selection activeCell="AQ40" sqref="AQ40"/>
      <selection pane="topRight" activeCell="AQ40" sqref="AQ40"/>
      <selection pane="bottomLeft" activeCell="AQ40" sqref="AQ40"/>
      <selection pane="bottomRight" activeCell="BK15" sqref="BK15"/>
    </sheetView>
  </sheetViews>
  <sheetFormatPr baseColWidth="10" defaultRowHeight="15" x14ac:dyDescent="0.25"/>
  <cols>
    <col min="1" max="1" width="19" style="92" customWidth="1"/>
    <col min="2" max="3" width="10.28515625" style="92" bestFit="1" customWidth="1"/>
    <col min="4" max="5" width="10" style="92" bestFit="1" customWidth="1"/>
    <col min="6" max="6" width="10.28515625" style="92" bestFit="1" customWidth="1"/>
    <col min="7" max="7" width="9.5703125" style="92" bestFit="1" customWidth="1"/>
    <col min="8" max="8" width="10.28515625" style="92" bestFit="1" customWidth="1"/>
    <col min="9" max="9" width="10" style="92" bestFit="1" customWidth="1"/>
    <col min="10" max="10" width="10.28515625" style="92" bestFit="1" customWidth="1"/>
    <col min="11" max="12" width="10" style="92" bestFit="1" customWidth="1"/>
    <col min="13" max="14" width="10.140625" style="92" bestFit="1" customWidth="1"/>
    <col min="15" max="15" width="9.85546875" style="92" bestFit="1" customWidth="1"/>
    <col min="16" max="16" width="10.140625" style="92" bestFit="1" customWidth="1"/>
    <col min="17" max="17" width="8.85546875" style="92" bestFit="1" customWidth="1"/>
    <col min="18" max="18" width="9.28515625" style="92" bestFit="1" customWidth="1"/>
    <col min="19" max="19" width="10.5703125" style="92" bestFit="1" customWidth="1"/>
    <col min="20" max="20" width="10.140625" style="92" bestFit="1" customWidth="1"/>
    <col min="21" max="21" width="10.5703125" style="92" bestFit="1" customWidth="1"/>
    <col min="22" max="23" width="11.5703125" style="92"/>
    <col min="24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5" width="11.42578125" style="92"/>
    <col min="36" max="36" width="11.5703125" style="92"/>
    <col min="37" max="41" width="11.42578125" style="92"/>
    <col min="42" max="42" width="11.5703125" style="92"/>
    <col min="43" max="62" width="11.42578125" style="92"/>
    <col min="63" max="63" width="12.5703125" bestFit="1" customWidth="1"/>
    <col min="65" max="65" width="14" bestFit="1" customWidth="1"/>
  </cols>
  <sheetData>
    <row r="1" spans="1:65" x14ac:dyDescent="0.25">
      <c r="A1" s="6" t="s">
        <v>189</v>
      </c>
      <c r="BK1" s="92"/>
    </row>
    <row r="2" spans="1:65" x14ac:dyDescent="0.25">
      <c r="A2" s="6"/>
      <c r="BK2" s="92"/>
    </row>
    <row r="3" spans="1:65" ht="15" customHeight="1" x14ac:dyDescent="0.25">
      <c r="A3" s="11" t="s">
        <v>109</v>
      </c>
      <c r="BK3" s="92"/>
    </row>
    <row r="4" spans="1:65" x14ac:dyDescent="0.25">
      <c r="A4" s="9" t="s">
        <v>238</v>
      </c>
      <c r="BK4" s="92"/>
    </row>
    <row r="5" spans="1:65" x14ac:dyDescent="0.25">
      <c r="A5" s="9" t="s">
        <v>201</v>
      </c>
      <c r="BK5" s="92"/>
    </row>
    <row r="6" spans="1:65" x14ac:dyDescent="0.25">
      <c r="A6" s="661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5.5" x14ac:dyDescent="0.25">
      <c r="A7" s="662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13'!BE7</f>
        <v>Ago</v>
      </c>
      <c r="BF7" s="547" t="str">
        <f>+'Cdr 13'!BF7</f>
        <v>Sept</v>
      </c>
      <c r="BG7" s="547" t="str">
        <f>+'Cdr 13'!BG7</f>
        <v>Oct</v>
      </c>
      <c r="BH7" s="547" t="str">
        <f>+'Cdr 13'!BH7</f>
        <v>Nov</v>
      </c>
      <c r="BI7" s="552" t="str">
        <f>+'Cdr 13'!BI7</f>
        <v>Dic</v>
      </c>
      <c r="BJ7" s="544" t="str">
        <f>+'Cdr 13'!BJ7</f>
        <v>Ene</v>
      </c>
      <c r="BK7" s="508" t="str">
        <f>'Cdr 10'!BK8</f>
        <v>Var. % 
Ene 24/23</v>
      </c>
    </row>
    <row r="8" spans="1:65" x14ac:dyDescent="0.25">
      <c r="A8" s="329" t="s">
        <v>13</v>
      </c>
      <c r="B8" s="330">
        <f t="shared" ref="B8:M8" si="0">SUM(B9:B35)</f>
        <v>55933.373486141259</v>
      </c>
      <c r="C8" s="317">
        <f t="shared" si="0"/>
        <v>84256.360680122758</v>
      </c>
      <c r="D8" s="317">
        <f t="shared" si="0"/>
        <v>60902.738013565322</v>
      </c>
      <c r="E8" s="317">
        <f t="shared" si="0"/>
        <v>31527.503081168939</v>
      </c>
      <c r="F8" s="317">
        <f t="shared" si="0"/>
        <v>29216.146113659059</v>
      </c>
      <c r="G8" s="317">
        <f t="shared" si="0"/>
        <v>44197.793691586638</v>
      </c>
      <c r="H8" s="317">
        <f t="shared" si="0"/>
        <v>42180.672540598622</v>
      </c>
      <c r="I8" s="317">
        <f t="shared" si="0"/>
        <v>34976.983364130145</v>
      </c>
      <c r="J8" s="317">
        <f t="shared" si="0"/>
        <v>26685.387739149814</v>
      </c>
      <c r="K8" s="317">
        <f t="shared" si="0"/>
        <v>33438.883090353731</v>
      </c>
      <c r="L8" s="317">
        <f t="shared" si="0"/>
        <v>22537.390789000008</v>
      </c>
      <c r="M8" s="318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:BG8" si="5">SUM(BF9:BF35)</f>
        <v>32337.58</v>
      </c>
      <c r="BG8" s="84">
        <f t="shared" si="5"/>
        <v>18529.77</v>
      </c>
      <c r="BH8" s="84">
        <f t="shared" ref="BH8:BI8" si="6">SUM(BH9:BH35)</f>
        <v>25098.15</v>
      </c>
      <c r="BI8" s="600">
        <f t="shared" si="6"/>
        <v>40397.010000000009</v>
      </c>
      <c r="BJ8" s="577">
        <f t="shared" ref="BJ8" si="7">SUM(BJ9:BJ35)</f>
        <v>47751.259999999995</v>
      </c>
      <c r="BK8" s="88">
        <f>+IFERROR(BJ8/AX8-1,"-")</f>
        <v>-0.15010615828396801</v>
      </c>
      <c r="BM8" s="522"/>
    </row>
    <row r="9" spans="1:65" x14ac:dyDescent="0.25">
      <c r="A9" s="331" t="s">
        <v>210</v>
      </c>
      <c r="B9" s="108">
        <v>1880.0139999999999</v>
      </c>
      <c r="C9" s="108">
        <v>1266.915</v>
      </c>
      <c r="D9" s="108">
        <v>1668.204</v>
      </c>
      <c r="E9" s="108">
        <v>1830.18732</v>
      </c>
      <c r="F9" s="108">
        <v>1641.4208400000007</v>
      </c>
      <c r="G9" s="108">
        <v>1336.0273099999997</v>
      </c>
      <c r="H9" s="108">
        <v>1602.6217300000001</v>
      </c>
      <c r="I9" s="108">
        <v>1489.2972927399999</v>
      </c>
      <c r="J9" s="108">
        <v>1707.02199</v>
      </c>
      <c r="K9" s="108">
        <v>1496.3087900000003</v>
      </c>
      <c r="L9" s="108">
        <v>1571.9429599999999</v>
      </c>
      <c r="M9" s="109">
        <v>1695.8613000000005</v>
      </c>
      <c r="N9" s="108">
        <v>1993.8495300000011</v>
      </c>
      <c r="O9" s="108">
        <v>1989.0310714545474</v>
      </c>
      <c r="P9" s="108">
        <v>1569.4448909090906</v>
      </c>
      <c r="Q9" s="108">
        <v>2054.8123505454555</v>
      </c>
      <c r="R9" s="108">
        <v>1769.6242883636364</v>
      </c>
      <c r="S9" s="108">
        <v>1776.178495454546</v>
      </c>
      <c r="T9" s="108">
        <v>1157.6735756363632</v>
      </c>
      <c r="U9" s="108">
        <v>1335.7028456363641</v>
      </c>
      <c r="V9" s="108">
        <v>1026.8496390909088</v>
      </c>
      <c r="W9" s="108">
        <v>1295.8428203636365</v>
      </c>
      <c r="X9" s="108">
        <v>1083.0969654545459</v>
      </c>
      <c r="Y9" s="109">
        <v>854.4698118181816</v>
      </c>
      <c r="Z9" s="107">
        <v>1049.47</v>
      </c>
      <c r="AA9" s="108">
        <v>1458.57</v>
      </c>
      <c r="AB9" s="108">
        <v>1901.9</v>
      </c>
      <c r="AC9" s="108">
        <v>1852.44</v>
      </c>
      <c r="AD9" s="108">
        <v>1656.82</v>
      </c>
      <c r="AE9" s="108">
        <v>1360.89</v>
      </c>
      <c r="AF9" s="108">
        <v>1749.9</v>
      </c>
      <c r="AG9" s="108">
        <v>1541.3</v>
      </c>
      <c r="AH9" s="108">
        <v>1480.06</v>
      </c>
      <c r="AI9" s="108">
        <v>1699.02</v>
      </c>
      <c r="AJ9" s="108">
        <v>1757.41</v>
      </c>
      <c r="AK9" s="108">
        <v>1733.25</v>
      </c>
      <c r="AL9" s="107">
        <v>1997.8889999999997</v>
      </c>
      <c r="AM9" s="108">
        <v>1885.5749999999996</v>
      </c>
      <c r="AN9" s="108">
        <v>2002.3089999999997</v>
      </c>
      <c r="AO9" s="108">
        <v>1765.5830000000003</v>
      </c>
      <c r="AP9" s="108">
        <v>1849.296</v>
      </c>
      <c r="AQ9" s="108">
        <v>1883.0149999999996</v>
      </c>
      <c r="AR9" s="108">
        <v>1579.2860000000003</v>
      </c>
      <c r="AS9" s="108">
        <v>1155.3570000000002</v>
      </c>
      <c r="AT9" s="108">
        <v>1467.37</v>
      </c>
      <c r="AU9" s="108">
        <v>1589.9010000000001</v>
      </c>
      <c r="AV9" s="108">
        <v>1104.6098596363634</v>
      </c>
      <c r="AW9" s="108">
        <v>1866.2269999999999</v>
      </c>
      <c r="AX9" s="107">
        <v>1668.34</v>
      </c>
      <c r="AY9" s="573">
        <v>1962.22</v>
      </c>
      <c r="AZ9" s="573">
        <v>2047.81</v>
      </c>
      <c r="BA9" s="573">
        <v>1554.19</v>
      </c>
      <c r="BB9" s="573">
        <v>1352.46</v>
      </c>
      <c r="BC9" s="573">
        <v>1268.71</v>
      </c>
      <c r="BD9" s="573">
        <v>1584.26</v>
      </c>
      <c r="BE9" s="573">
        <v>1683.5</v>
      </c>
      <c r="BF9" s="573">
        <v>1855.46</v>
      </c>
      <c r="BG9" s="573">
        <v>1625.64</v>
      </c>
      <c r="BH9" s="573">
        <v>1750.22</v>
      </c>
      <c r="BI9" s="574">
        <v>1832.13</v>
      </c>
      <c r="BJ9" s="108">
        <v>1430</v>
      </c>
      <c r="BK9" s="110">
        <f t="shared" ref="BK9:BK35" si="8">+IFERROR(BJ9/AX9-1,"-")</f>
        <v>-0.14286056798973823</v>
      </c>
      <c r="BM9" s="522"/>
    </row>
    <row r="10" spans="1:65" x14ac:dyDescent="0.25">
      <c r="A10" s="331" t="s">
        <v>110</v>
      </c>
      <c r="B10" s="108">
        <v>724.82</v>
      </c>
      <c r="C10" s="108">
        <v>550.80100000000004</v>
      </c>
      <c r="D10" s="108">
        <v>650.00299999999993</v>
      </c>
      <c r="E10" s="108">
        <v>746.77915999999993</v>
      </c>
      <c r="F10" s="108">
        <v>587.17448999999999</v>
      </c>
      <c r="G10" s="108">
        <v>324.06100000000004</v>
      </c>
      <c r="H10" s="108">
        <v>434.39599999999996</v>
      </c>
      <c r="I10" s="108">
        <v>475.24500000000018</v>
      </c>
      <c r="J10" s="108">
        <v>473.4199999999999</v>
      </c>
      <c r="K10" s="108">
        <v>610.43999999999994</v>
      </c>
      <c r="L10" s="108">
        <v>569.00436999999999</v>
      </c>
      <c r="M10" s="109">
        <v>477.99999999999994</v>
      </c>
      <c r="N10" s="108">
        <v>482.85000000000008</v>
      </c>
      <c r="O10" s="108">
        <v>542.16102000000001</v>
      </c>
      <c r="P10" s="108">
        <v>205.05607000000003</v>
      </c>
      <c r="Q10" s="108">
        <v>536.37793199999999</v>
      </c>
      <c r="R10" s="108">
        <v>497.37842799999999</v>
      </c>
      <c r="S10" s="108">
        <v>531.57511799999997</v>
      </c>
      <c r="T10" s="108">
        <v>272.72938000000005</v>
      </c>
      <c r="U10" s="108">
        <v>405.72610600000013</v>
      </c>
      <c r="V10" s="108">
        <v>54.249999999999993</v>
      </c>
      <c r="W10" s="108">
        <v>318.88965999999999</v>
      </c>
      <c r="X10" s="108">
        <v>792.73</v>
      </c>
      <c r="Y10" s="109">
        <v>763.65</v>
      </c>
      <c r="Z10" s="107">
        <v>884.63</v>
      </c>
      <c r="AA10" s="108">
        <v>843.73</v>
      </c>
      <c r="AB10" s="108">
        <v>401.49</v>
      </c>
      <c r="AC10" s="108">
        <v>641.1</v>
      </c>
      <c r="AD10" s="108">
        <v>436.26</v>
      </c>
      <c r="AE10" s="108">
        <v>273.01</v>
      </c>
      <c r="AF10" s="108">
        <v>352.65</v>
      </c>
      <c r="AG10" s="108">
        <v>525.73</v>
      </c>
      <c r="AH10" s="108">
        <v>257.58</v>
      </c>
      <c r="AI10" s="108">
        <v>341.71</v>
      </c>
      <c r="AJ10" s="108">
        <v>432.24</v>
      </c>
      <c r="AK10" s="108">
        <v>708.44</v>
      </c>
      <c r="AL10" s="107">
        <v>756.59</v>
      </c>
      <c r="AM10" s="108">
        <v>493.17616200000026</v>
      </c>
      <c r="AN10" s="108">
        <v>662.6541620000005</v>
      </c>
      <c r="AO10" s="108">
        <v>889.76</v>
      </c>
      <c r="AP10" s="108">
        <v>910.52127999999993</v>
      </c>
      <c r="AQ10" s="108">
        <v>972.31591999999978</v>
      </c>
      <c r="AR10" s="108">
        <v>449.13032399999992</v>
      </c>
      <c r="AS10" s="108">
        <v>17.894639999999999</v>
      </c>
      <c r="AT10" s="108">
        <v>279.79104399999994</v>
      </c>
      <c r="AU10" s="108">
        <v>376.29464799999977</v>
      </c>
      <c r="AV10" s="108">
        <v>22.589299999999998</v>
      </c>
      <c r="AW10" s="108">
        <v>0</v>
      </c>
      <c r="AX10" s="107">
        <v>20.63</v>
      </c>
      <c r="AY10" s="573">
        <v>390.6</v>
      </c>
      <c r="AZ10" s="573">
        <v>615.47</v>
      </c>
      <c r="BA10" s="573">
        <v>395.61</v>
      </c>
      <c r="BB10" s="573">
        <v>753.46</v>
      </c>
      <c r="BC10" s="573">
        <v>440.78</v>
      </c>
      <c r="BD10" s="573">
        <v>389.7</v>
      </c>
      <c r="BE10" s="573">
        <v>540.58000000000004</v>
      </c>
      <c r="BF10" s="573">
        <v>671.32</v>
      </c>
      <c r="BG10" s="573">
        <v>580.37</v>
      </c>
      <c r="BH10" s="573">
        <v>724.8</v>
      </c>
      <c r="BI10" s="574">
        <v>950</v>
      </c>
      <c r="BJ10" s="108">
        <v>62.78</v>
      </c>
      <c r="BK10" s="110">
        <f t="shared" si="8"/>
        <v>2.0431410567135244</v>
      </c>
      <c r="BM10" s="522"/>
    </row>
    <row r="11" spans="1:65" x14ac:dyDescent="0.25">
      <c r="A11" s="331" t="s">
        <v>75</v>
      </c>
      <c r="B11" s="107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7">
        <v>88.969499999999996</v>
      </c>
      <c r="O11" s="108">
        <v>48.356999999999999</v>
      </c>
      <c r="P11" s="108">
        <v>15.184999999999999</v>
      </c>
      <c r="Q11" s="108">
        <v>9.7210000000000001</v>
      </c>
      <c r="R11" s="108">
        <v>0</v>
      </c>
      <c r="S11" s="108">
        <v>16.998000000000001</v>
      </c>
      <c r="T11" s="108">
        <v>62.984999999999999</v>
      </c>
      <c r="U11" s="108">
        <v>65.143000000000015</v>
      </c>
      <c r="V11" s="108">
        <v>0</v>
      </c>
      <c r="W11" s="108">
        <v>0</v>
      </c>
      <c r="X11" s="108">
        <v>0</v>
      </c>
      <c r="Y11" s="109">
        <v>0</v>
      </c>
      <c r="Z11" s="107">
        <v>45.91</v>
      </c>
      <c r="AA11" s="108">
        <v>1.98</v>
      </c>
      <c r="AB11" s="108">
        <v>0</v>
      </c>
      <c r="AC11" s="108">
        <v>0</v>
      </c>
      <c r="AD11" s="108">
        <v>7.1</v>
      </c>
      <c r="AE11" s="108">
        <v>123.28</v>
      </c>
      <c r="AF11" s="108">
        <v>81.16</v>
      </c>
      <c r="AG11" s="108">
        <v>114.36</v>
      </c>
      <c r="AH11" s="108">
        <v>109.71</v>
      </c>
      <c r="AI11" s="108">
        <v>82.36</v>
      </c>
      <c r="AJ11" s="108">
        <v>49.37</v>
      </c>
      <c r="AK11" s="108">
        <v>51.1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463.82</v>
      </c>
      <c r="AY11" s="573">
        <v>229.85</v>
      </c>
      <c r="AZ11" s="573">
        <v>215.64</v>
      </c>
      <c r="BA11" s="573">
        <v>280.55</v>
      </c>
      <c r="BB11" s="573">
        <v>31.61</v>
      </c>
      <c r="BC11" s="573">
        <v>17.600000000000001</v>
      </c>
      <c r="BD11" s="573">
        <v>77.739999999999995</v>
      </c>
      <c r="BE11" s="573">
        <v>51.49</v>
      </c>
      <c r="BF11" s="573">
        <v>118.63</v>
      </c>
      <c r="BG11" s="573">
        <v>231.01</v>
      </c>
      <c r="BH11" s="573">
        <v>75.87</v>
      </c>
      <c r="BI11" s="574">
        <v>69.989999999999995</v>
      </c>
      <c r="BJ11" s="108">
        <v>33.770000000000003</v>
      </c>
      <c r="BK11" s="110">
        <f t="shared" si="8"/>
        <v>-0.92719158294165838</v>
      </c>
      <c r="BM11" s="522"/>
    </row>
    <row r="12" spans="1:65" x14ac:dyDescent="0.25">
      <c r="A12" s="331" t="s">
        <v>60</v>
      </c>
      <c r="B12" s="108">
        <v>22268.477970000025</v>
      </c>
      <c r="C12" s="108">
        <v>21764.233744886147</v>
      </c>
      <c r="D12" s="108">
        <v>27614.283673241069</v>
      </c>
      <c r="E12" s="108">
        <v>15904.898387803734</v>
      </c>
      <c r="F12" s="108">
        <v>13975.087743661537</v>
      </c>
      <c r="G12" s="108">
        <v>21135.576996340584</v>
      </c>
      <c r="H12" s="108">
        <v>21261.489055290484</v>
      </c>
      <c r="I12" s="108">
        <v>15722.241410102104</v>
      </c>
      <c r="J12" s="108">
        <v>10345.585717265858</v>
      </c>
      <c r="K12" s="108">
        <v>9515.9434700998845</v>
      </c>
      <c r="L12" s="108">
        <v>7111.0209700000032</v>
      </c>
      <c r="M12" s="109">
        <v>5053.1954500000002</v>
      </c>
      <c r="N12" s="108">
        <v>6459.3945299999978</v>
      </c>
      <c r="O12" s="108">
        <v>4147.9617350828948</v>
      </c>
      <c r="P12" s="108">
        <v>4764.5823499999997</v>
      </c>
      <c r="Q12" s="108">
        <v>1387.6853970171148</v>
      </c>
      <c r="R12" s="108">
        <v>1997.8060900000007</v>
      </c>
      <c r="S12" s="108">
        <v>15609.538480999996</v>
      </c>
      <c r="T12" s="108">
        <v>33985.163492095548</v>
      </c>
      <c r="U12" s="108">
        <v>27093.994459999994</v>
      </c>
      <c r="V12" s="108">
        <v>35266.105696111692</v>
      </c>
      <c r="W12" s="108">
        <v>26654.739636094062</v>
      </c>
      <c r="X12" s="108">
        <v>15073.009604000001</v>
      </c>
      <c r="Y12" s="109">
        <v>18277.297209214488</v>
      </c>
      <c r="Z12" s="107">
        <v>15175.41</v>
      </c>
      <c r="AA12" s="108">
        <v>23767.919999999998</v>
      </c>
      <c r="AB12" s="108">
        <v>24763.84</v>
      </c>
      <c r="AC12" s="108">
        <v>19808.96</v>
      </c>
      <c r="AD12" s="108">
        <v>27381.03</v>
      </c>
      <c r="AE12" s="108">
        <v>29269.66</v>
      </c>
      <c r="AF12" s="108">
        <v>24245.55</v>
      </c>
      <c r="AG12" s="108">
        <v>22604.05</v>
      </c>
      <c r="AH12" s="108">
        <v>12349.2</v>
      </c>
      <c r="AI12" s="108">
        <v>10670.9</v>
      </c>
      <c r="AJ12" s="108">
        <v>11027.49</v>
      </c>
      <c r="AK12" s="108">
        <v>14044.67</v>
      </c>
      <c r="AL12" s="107">
        <v>18474.928865913338</v>
      </c>
      <c r="AM12" s="108">
        <v>13723.20203790831</v>
      </c>
      <c r="AN12" s="108">
        <v>14106.137501175361</v>
      </c>
      <c r="AO12" s="108">
        <v>20928.725315691026</v>
      </c>
      <c r="AP12" s="108">
        <v>15326.685093127444</v>
      </c>
      <c r="AQ12" s="108">
        <v>15172.183027365334</v>
      </c>
      <c r="AR12" s="108">
        <v>14805.983826982458</v>
      </c>
      <c r="AS12" s="108">
        <v>10714.561561539347</v>
      </c>
      <c r="AT12" s="108">
        <v>15375.196643291227</v>
      </c>
      <c r="AU12" s="108">
        <v>11539.602392501514</v>
      </c>
      <c r="AV12" s="108">
        <v>28329.2344144077</v>
      </c>
      <c r="AW12" s="108">
        <v>28449.060894946157</v>
      </c>
      <c r="AX12" s="107">
        <v>26280.92</v>
      </c>
      <c r="AY12" s="573">
        <v>42265.61</v>
      </c>
      <c r="AZ12" s="573">
        <v>39853.65</v>
      </c>
      <c r="BA12" s="573">
        <v>30011</v>
      </c>
      <c r="BB12" s="573">
        <v>32365.200000000001</v>
      </c>
      <c r="BC12" s="573">
        <v>25549.88</v>
      </c>
      <c r="BD12" s="573">
        <v>18551.43</v>
      </c>
      <c r="BE12" s="573">
        <v>14073.24</v>
      </c>
      <c r="BF12" s="573">
        <v>9220.7900000000009</v>
      </c>
      <c r="BG12" s="573">
        <v>9277.9500000000007</v>
      </c>
      <c r="BH12" s="573">
        <v>8866.06</v>
      </c>
      <c r="BI12" s="574">
        <v>15873.17</v>
      </c>
      <c r="BJ12" s="108">
        <v>9530.26</v>
      </c>
      <c r="BK12" s="110">
        <f t="shared" si="8"/>
        <v>-0.63736962024160493</v>
      </c>
      <c r="BM12" s="522"/>
    </row>
    <row r="13" spans="1:65" x14ac:dyDescent="0.25">
      <c r="A13" s="103" t="s">
        <v>253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9">
        <v>0</v>
      </c>
      <c r="N13" s="108">
        <v>44.51</v>
      </c>
      <c r="O13" s="108">
        <v>116.97</v>
      </c>
      <c r="P13" s="108">
        <v>9.68</v>
      </c>
      <c r="Q13" s="108">
        <v>0</v>
      </c>
      <c r="R13" s="108">
        <v>0</v>
      </c>
      <c r="S13" s="108">
        <v>34.340000000000003</v>
      </c>
      <c r="T13" s="108">
        <v>148.61200000000002</v>
      </c>
      <c r="U13" s="108">
        <v>108.1</v>
      </c>
      <c r="V13" s="108">
        <v>201.10999999999999</v>
      </c>
      <c r="W13" s="108">
        <v>220.60000000000002</v>
      </c>
      <c r="X13" s="108">
        <v>0</v>
      </c>
      <c r="Y13" s="109">
        <v>157.40199999999999</v>
      </c>
      <c r="Z13" s="107">
        <v>133.56</v>
      </c>
      <c r="AA13" s="108">
        <v>128.75</v>
      </c>
      <c r="AB13" s="108">
        <v>228.16</v>
      </c>
      <c r="AC13" s="108">
        <v>59.15</v>
      </c>
      <c r="AD13" s="108">
        <v>40.58</v>
      </c>
      <c r="AE13" s="108">
        <v>106.06</v>
      </c>
      <c r="AF13" s="108">
        <v>11.09</v>
      </c>
      <c r="AG13" s="108">
        <v>44.87</v>
      </c>
      <c r="AH13" s="108">
        <v>0</v>
      </c>
      <c r="AI13" s="108">
        <v>42.34</v>
      </c>
      <c r="AJ13" s="108">
        <v>15.31</v>
      </c>
      <c r="AK13" s="108">
        <v>48.65</v>
      </c>
      <c r="AL13" s="107">
        <v>44.188000000000002</v>
      </c>
      <c r="AM13" s="108">
        <v>1.8149999999999999</v>
      </c>
      <c r="AN13" s="108">
        <v>0</v>
      </c>
      <c r="AO13" s="108">
        <v>35.997999999999998</v>
      </c>
      <c r="AP13" s="108">
        <v>0</v>
      </c>
      <c r="AQ13" s="108">
        <v>0</v>
      </c>
      <c r="AR13" s="108">
        <v>0</v>
      </c>
      <c r="AS13" s="108">
        <v>17.63</v>
      </c>
      <c r="AT13" s="108">
        <v>34.9</v>
      </c>
      <c r="AU13" s="108">
        <v>24.74</v>
      </c>
      <c r="AV13" s="108">
        <v>0</v>
      </c>
      <c r="AW13" s="108">
        <v>101.18</v>
      </c>
      <c r="AX13" s="107">
        <v>0</v>
      </c>
      <c r="AY13" s="573">
        <v>131.97</v>
      </c>
      <c r="AZ13" s="573">
        <v>243.91</v>
      </c>
      <c r="BA13" s="573">
        <v>213.36</v>
      </c>
      <c r="BB13" s="573">
        <v>114.34</v>
      </c>
      <c r="BC13" s="573">
        <v>0</v>
      </c>
      <c r="BD13" s="573">
        <v>0</v>
      </c>
      <c r="BE13" s="573">
        <v>0</v>
      </c>
      <c r="BF13" s="573">
        <v>0</v>
      </c>
      <c r="BG13" s="573">
        <v>15.9</v>
      </c>
      <c r="BH13" s="573">
        <v>0</v>
      </c>
      <c r="BI13" s="574">
        <v>32.619999999999997</v>
      </c>
      <c r="BJ13" s="108">
        <v>2</v>
      </c>
      <c r="BK13" s="110" t="str">
        <f t="shared" si="8"/>
        <v>-</v>
      </c>
      <c r="BM13" s="522"/>
    </row>
    <row r="14" spans="1:65" x14ac:dyDescent="0.25">
      <c r="A14" s="331" t="s">
        <v>111</v>
      </c>
      <c r="B14" s="108">
        <v>5964.7907500000001</v>
      </c>
      <c r="C14" s="108">
        <v>5808.9670000000015</v>
      </c>
      <c r="D14" s="108">
        <v>8774.8460000000032</v>
      </c>
      <c r="E14" s="108">
        <v>4199.6410000000005</v>
      </c>
      <c r="F14" s="108">
        <v>2543.1400000000008</v>
      </c>
      <c r="G14" s="108">
        <v>6501.5490000000018</v>
      </c>
      <c r="H14" s="108">
        <v>5209.2529999999997</v>
      </c>
      <c r="I14" s="108">
        <v>5286.804000000001</v>
      </c>
      <c r="J14" s="108">
        <v>4317.6859999999997</v>
      </c>
      <c r="K14" s="108">
        <v>4393.5710000000017</v>
      </c>
      <c r="L14" s="108">
        <v>3184.6890000000003</v>
      </c>
      <c r="M14" s="109">
        <v>2139.5879999999997</v>
      </c>
      <c r="N14" s="108">
        <v>1752.1030000000003</v>
      </c>
      <c r="O14" s="108">
        <v>1134.00847</v>
      </c>
      <c r="P14" s="108">
        <v>98.868710000000007</v>
      </c>
      <c r="Q14" s="108">
        <v>77.11</v>
      </c>
      <c r="R14" s="108">
        <v>142.24139</v>
      </c>
      <c r="S14" s="108">
        <v>2758.3857399999997</v>
      </c>
      <c r="T14" s="108">
        <v>7878.7058258879988</v>
      </c>
      <c r="U14" s="108">
        <v>5763.5061250000008</v>
      </c>
      <c r="V14" s="108">
        <v>8571.3845260480011</v>
      </c>
      <c r="W14" s="108">
        <v>8647.2422199999983</v>
      </c>
      <c r="X14" s="108">
        <v>6363.6521600000005</v>
      </c>
      <c r="Y14" s="109">
        <v>6300.9323453599982</v>
      </c>
      <c r="Z14" s="107">
        <v>5314.16</v>
      </c>
      <c r="AA14" s="108">
        <v>3155.15</v>
      </c>
      <c r="AB14" s="108">
        <v>5359.71</v>
      </c>
      <c r="AC14" s="108">
        <v>3825.08</v>
      </c>
      <c r="AD14" s="108">
        <v>4152.6099999999997</v>
      </c>
      <c r="AE14" s="108">
        <v>5729.94</v>
      </c>
      <c r="AF14" s="108">
        <v>5535.42</v>
      </c>
      <c r="AG14" s="108">
        <v>4774.68</v>
      </c>
      <c r="AH14" s="108">
        <v>542.09</v>
      </c>
      <c r="AI14" s="108">
        <v>1192.72</v>
      </c>
      <c r="AJ14" s="108">
        <v>885.52</v>
      </c>
      <c r="AK14" s="108">
        <v>1688.16</v>
      </c>
      <c r="AL14" s="107">
        <v>2604.9291094770006</v>
      </c>
      <c r="AM14" s="108">
        <v>2321.0708563320013</v>
      </c>
      <c r="AN14" s="108">
        <v>1160.4892914000002</v>
      </c>
      <c r="AO14" s="108">
        <v>3134.4966543400001</v>
      </c>
      <c r="AP14" s="108">
        <v>3115.0591000000004</v>
      </c>
      <c r="AQ14" s="108">
        <v>2412.2028799999998</v>
      </c>
      <c r="AR14" s="108">
        <v>1672.0023547999999</v>
      </c>
      <c r="AS14" s="108">
        <v>710.14951000000008</v>
      </c>
      <c r="AT14" s="108">
        <v>1927.39013</v>
      </c>
      <c r="AU14" s="108">
        <v>1896.6483979999998</v>
      </c>
      <c r="AV14" s="108">
        <v>5154.2354643200015</v>
      </c>
      <c r="AW14" s="108">
        <v>5088.0980373599978</v>
      </c>
      <c r="AX14" s="107">
        <v>6337.88</v>
      </c>
      <c r="AY14" s="573">
        <v>10708.1</v>
      </c>
      <c r="AZ14" s="573">
        <v>10644</v>
      </c>
      <c r="BA14" s="573">
        <v>6216.91</v>
      </c>
      <c r="BB14" s="573">
        <v>7192.52</v>
      </c>
      <c r="BC14" s="573">
        <v>4891.92</v>
      </c>
      <c r="BD14" s="573">
        <v>1775.5</v>
      </c>
      <c r="BE14" s="573">
        <v>667.71</v>
      </c>
      <c r="BF14" s="573">
        <v>380.64</v>
      </c>
      <c r="BG14" s="573">
        <v>699.34</v>
      </c>
      <c r="BH14" s="573">
        <v>706.55</v>
      </c>
      <c r="BI14" s="574">
        <v>1308.8</v>
      </c>
      <c r="BJ14" s="108">
        <v>1511.67</v>
      </c>
      <c r="BK14" s="110">
        <f t="shared" si="8"/>
        <v>-0.7614864907508504</v>
      </c>
      <c r="BM14" s="522"/>
    </row>
    <row r="15" spans="1:65" x14ac:dyDescent="0.25">
      <c r="A15" s="331" t="s">
        <v>195</v>
      </c>
      <c r="B15" s="108">
        <v>235.488</v>
      </c>
      <c r="C15" s="108">
        <v>519.14</v>
      </c>
      <c r="D15" s="108">
        <v>1048.047</v>
      </c>
      <c r="E15" s="108">
        <v>811.18799999999999</v>
      </c>
      <c r="F15" s="108">
        <v>557.15</v>
      </c>
      <c r="G15" s="108">
        <v>20.584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352.68199999999996</v>
      </c>
      <c r="N15" s="108">
        <v>19.221820000000001</v>
      </c>
      <c r="O15" s="108">
        <v>448.81</v>
      </c>
      <c r="P15" s="108">
        <v>299.08</v>
      </c>
      <c r="Q15" s="108">
        <v>482.69500000000005</v>
      </c>
      <c r="R15" s="108">
        <v>676.83199999999999</v>
      </c>
      <c r="S15" s="108">
        <v>753.84100000000001</v>
      </c>
      <c r="T15" s="108">
        <v>144.316</v>
      </c>
      <c r="U15" s="108">
        <v>50.005600000000001</v>
      </c>
      <c r="V15" s="108">
        <v>0</v>
      </c>
      <c r="W15" s="108">
        <v>0</v>
      </c>
      <c r="X15" s="108">
        <v>158.4880000000002</v>
      </c>
      <c r="Y15" s="109">
        <v>509.18359772727268</v>
      </c>
      <c r="Z15" s="107">
        <v>393.05</v>
      </c>
      <c r="AA15" s="108">
        <v>234.15</v>
      </c>
      <c r="AB15" s="108">
        <v>77.959999999999994</v>
      </c>
      <c r="AC15" s="108">
        <v>149.97</v>
      </c>
      <c r="AD15" s="108">
        <v>108.89</v>
      </c>
      <c r="AE15" s="108">
        <v>83.53</v>
      </c>
      <c r="AF15" s="108">
        <v>110.07</v>
      </c>
      <c r="AG15" s="108">
        <v>107.16</v>
      </c>
      <c r="AH15" s="108">
        <v>54.89</v>
      </c>
      <c r="AI15" s="108">
        <v>135.81</v>
      </c>
      <c r="AJ15" s="108">
        <v>285.75</v>
      </c>
      <c r="AK15" s="108">
        <v>480.69</v>
      </c>
      <c r="AL15" s="107">
        <v>961.53759000000002</v>
      </c>
      <c r="AM15" s="108">
        <v>1040.78979</v>
      </c>
      <c r="AN15" s="108">
        <v>1090.31709</v>
      </c>
      <c r="AO15" s="108">
        <v>571.77200000000005</v>
      </c>
      <c r="AP15" s="108">
        <v>770.98022000000003</v>
      </c>
      <c r="AQ15" s="108">
        <v>182.21513000000002</v>
      </c>
      <c r="AR15" s="108">
        <v>254.71450000000002</v>
      </c>
      <c r="AS15" s="108">
        <v>160.40600000000001</v>
      </c>
      <c r="AT15" s="108">
        <v>37.090000000000003</v>
      </c>
      <c r="AU15" s="108">
        <v>227.78099999999998</v>
      </c>
      <c r="AV15" s="108">
        <v>339.916</v>
      </c>
      <c r="AW15" s="108">
        <v>948.54399999999987</v>
      </c>
      <c r="AX15" s="107">
        <v>1170.69</v>
      </c>
      <c r="AY15" s="573">
        <v>1189.29</v>
      </c>
      <c r="AZ15" s="573">
        <v>1060.3499999999999</v>
      </c>
      <c r="BA15" s="573">
        <v>50.61</v>
      </c>
      <c r="BB15" s="573">
        <v>214.93</v>
      </c>
      <c r="BC15" s="573">
        <v>187.55</v>
      </c>
      <c r="BD15" s="573">
        <v>63.54</v>
      </c>
      <c r="BE15" s="573">
        <v>518.61</v>
      </c>
      <c r="BF15" s="573">
        <v>499.08</v>
      </c>
      <c r="BG15" s="573">
        <v>738.02</v>
      </c>
      <c r="BH15" s="573">
        <v>565.46</v>
      </c>
      <c r="BI15" s="574">
        <v>680.4</v>
      </c>
      <c r="BJ15" s="108">
        <v>16.88</v>
      </c>
      <c r="BK15" s="110">
        <f t="shared" si="8"/>
        <v>-0.98558115299524207</v>
      </c>
      <c r="BM15" s="522"/>
    </row>
    <row r="16" spans="1:65" x14ac:dyDescent="0.25">
      <c r="A16" s="331" t="s">
        <v>225</v>
      </c>
      <c r="B16" s="108">
        <v>1557.5746000000001</v>
      </c>
      <c r="C16" s="108">
        <v>1399.9374000000003</v>
      </c>
      <c r="D16" s="108">
        <v>2008.9749000000002</v>
      </c>
      <c r="E16" s="108">
        <v>1034.3966000000003</v>
      </c>
      <c r="F16" s="108">
        <v>994.63529999999992</v>
      </c>
      <c r="G16" s="108">
        <v>1554.0991999999999</v>
      </c>
      <c r="H16" s="108">
        <v>1414.6821000000004</v>
      </c>
      <c r="I16" s="108">
        <v>1272.6657</v>
      </c>
      <c r="J16" s="108">
        <v>1215.1586999999997</v>
      </c>
      <c r="K16" s="108">
        <v>1087.9916000000001</v>
      </c>
      <c r="L16" s="108">
        <v>1019.5729</v>
      </c>
      <c r="M16" s="109">
        <v>685.23230000000001</v>
      </c>
      <c r="N16" s="108">
        <v>1340.14615</v>
      </c>
      <c r="O16" s="108">
        <v>1263.4360649999999</v>
      </c>
      <c r="P16" s="108">
        <v>574.14640999999995</v>
      </c>
      <c r="Q16" s="108">
        <v>81.227400000000003</v>
      </c>
      <c r="R16" s="108">
        <v>325.48812499999997</v>
      </c>
      <c r="S16" s="108">
        <v>974.50727499999982</v>
      </c>
      <c r="T16" s="108">
        <v>1494.656217</v>
      </c>
      <c r="U16" s="108">
        <v>2474.2858249999999</v>
      </c>
      <c r="V16" s="108">
        <v>2711.7294499999998</v>
      </c>
      <c r="W16" s="108">
        <v>2694.5961999999995</v>
      </c>
      <c r="X16" s="108">
        <v>1871.1194</v>
      </c>
      <c r="Y16" s="109">
        <v>1738.046325</v>
      </c>
      <c r="Z16" s="107">
        <v>1900.26</v>
      </c>
      <c r="AA16" s="108">
        <v>2375.69</v>
      </c>
      <c r="AB16" s="108">
        <v>3259.31</v>
      </c>
      <c r="AC16" s="108">
        <v>1310.49</v>
      </c>
      <c r="AD16" s="108">
        <v>1457.02</v>
      </c>
      <c r="AE16" s="108">
        <v>2586.25</v>
      </c>
      <c r="AF16" s="108">
        <v>1482.58</v>
      </c>
      <c r="AG16" s="108">
        <v>1898.08</v>
      </c>
      <c r="AH16" s="108">
        <v>1060.25</v>
      </c>
      <c r="AI16" s="108">
        <v>1114.1500000000001</v>
      </c>
      <c r="AJ16" s="108">
        <v>1089.54</v>
      </c>
      <c r="AK16" s="108">
        <v>929.5</v>
      </c>
      <c r="AL16" s="107">
        <v>2223.3153209982065</v>
      </c>
      <c r="AM16" s="108">
        <v>1204.0213537655288</v>
      </c>
      <c r="AN16" s="108">
        <v>1154.6178417678523</v>
      </c>
      <c r="AO16" s="108">
        <v>1321.1427946644706</v>
      </c>
      <c r="AP16" s="108">
        <v>1331.8072731377781</v>
      </c>
      <c r="AQ16" s="108">
        <v>1726.5279731200001</v>
      </c>
      <c r="AR16" s="108">
        <v>1025.6769504545184</v>
      </c>
      <c r="AS16" s="108">
        <v>876.27470794074077</v>
      </c>
      <c r="AT16" s="108">
        <v>1439.5350268208042</v>
      </c>
      <c r="AU16" s="108">
        <v>1068.8590607010872</v>
      </c>
      <c r="AV16" s="108">
        <v>1485.4092231807199</v>
      </c>
      <c r="AW16" s="108">
        <v>1919.3181320000003</v>
      </c>
      <c r="AX16" s="107">
        <v>2037.77</v>
      </c>
      <c r="AY16" s="573">
        <v>4028.86</v>
      </c>
      <c r="AZ16" s="573">
        <v>4004.84</v>
      </c>
      <c r="BA16" s="573">
        <v>3123.8</v>
      </c>
      <c r="BB16" s="573">
        <v>3183.34</v>
      </c>
      <c r="BC16" s="573">
        <v>2726.74</v>
      </c>
      <c r="BD16" s="573">
        <v>1214.6500000000001</v>
      </c>
      <c r="BE16" s="573">
        <v>1308.79</v>
      </c>
      <c r="BF16" s="573">
        <v>1286.8</v>
      </c>
      <c r="BG16" s="573">
        <v>872.34</v>
      </c>
      <c r="BH16" s="573">
        <v>759.16</v>
      </c>
      <c r="BI16" s="574">
        <v>866.6</v>
      </c>
      <c r="BJ16" s="108">
        <v>594.19000000000005</v>
      </c>
      <c r="BK16" s="110">
        <f t="shared" si="8"/>
        <v>-0.7084116460640798</v>
      </c>
      <c r="BM16" s="522"/>
    </row>
    <row r="17" spans="1:65" x14ac:dyDescent="0.25">
      <c r="A17" s="331" t="s">
        <v>222</v>
      </c>
      <c r="B17" s="108">
        <v>309.80099999999999</v>
      </c>
      <c r="C17" s="108">
        <v>563.92499999999995</v>
      </c>
      <c r="D17" s="108">
        <v>616.32000000000005</v>
      </c>
      <c r="E17" s="108">
        <v>387.88000000000005</v>
      </c>
      <c r="F17" s="108">
        <v>364.29999999999995</v>
      </c>
      <c r="G17" s="108">
        <v>550.59</v>
      </c>
      <c r="H17" s="108">
        <v>286.11999999999995</v>
      </c>
      <c r="I17" s="108">
        <v>236.21999999999997</v>
      </c>
      <c r="J17" s="108">
        <v>0</v>
      </c>
      <c r="K17" s="108">
        <v>0</v>
      </c>
      <c r="L17" s="108">
        <v>242.8</v>
      </c>
      <c r="M17" s="109">
        <v>239.95</v>
      </c>
      <c r="N17" s="108">
        <v>223.15999999999997</v>
      </c>
      <c r="O17" s="108">
        <v>43.519999999999996</v>
      </c>
      <c r="P17" s="108">
        <v>215.744</v>
      </c>
      <c r="Q17" s="108">
        <v>61.54</v>
      </c>
      <c r="R17" s="108">
        <v>0</v>
      </c>
      <c r="S17" s="108">
        <v>333.92</v>
      </c>
      <c r="T17" s="108">
        <v>610.00999999999988</v>
      </c>
      <c r="U17" s="108">
        <v>721.33</v>
      </c>
      <c r="V17" s="108">
        <v>701.64400000000001</v>
      </c>
      <c r="W17" s="108">
        <v>602.19999999999993</v>
      </c>
      <c r="X17" s="108">
        <v>152.642</v>
      </c>
      <c r="Y17" s="109">
        <v>268.3</v>
      </c>
      <c r="Z17" s="107">
        <v>179.06</v>
      </c>
      <c r="AA17" s="108">
        <v>373.3</v>
      </c>
      <c r="AB17" s="108">
        <v>386.86</v>
      </c>
      <c r="AC17" s="108">
        <v>408.16</v>
      </c>
      <c r="AD17" s="108">
        <v>418.63</v>
      </c>
      <c r="AE17" s="108">
        <v>145.02000000000001</v>
      </c>
      <c r="AF17" s="108">
        <v>226.43</v>
      </c>
      <c r="AG17" s="108">
        <v>132.9</v>
      </c>
      <c r="AH17" s="108">
        <v>27.3</v>
      </c>
      <c r="AI17" s="108">
        <v>181.52</v>
      </c>
      <c r="AJ17" s="108">
        <v>72.19</v>
      </c>
      <c r="AK17" s="108">
        <v>85.03</v>
      </c>
      <c r="AL17" s="107">
        <v>273.48316</v>
      </c>
      <c r="AM17" s="108">
        <v>186.36656499999998</v>
      </c>
      <c r="AN17" s="108">
        <v>13.10778</v>
      </c>
      <c r="AO17" s="108">
        <v>175.85399999999998</v>
      </c>
      <c r="AP17" s="108">
        <v>56.46</v>
      </c>
      <c r="AQ17" s="108">
        <v>10.44</v>
      </c>
      <c r="AR17" s="108">
        <v>0</v>
      </c>
      <c r="AS17" s="108">
        <v>114.04</v>
      </c>
      <c r="AT17" s="108">
        <v>123.2</v>
      </c>
      <c r="AU17" s="108">
        <v>5.5952000000000002</v>
      </c>
      <c r="AV17" s="108">
        <v>171.6994</v>
      </c>
      <c r="AW17" s="108">
        <v>157.31506000000005</v>
      </c>
      <c r="AX17" s="107">
        <v>183.31</v>
      </c>
      <c r="AY17" s="573">
        <v>404.57</v>
      </c>
      <c r="AZ17" s="573">
        <v>342.76</v>
      </c>
      <c r="BA17" s="573">
        <v>251</v>
      </c>
      <c r="BB17" s="573">
        <v>193.18</v>
      </c>
      <c r="BC17" s="573">
        <v>141.65</v>
      </c>
      <c r="BD17" s="573">
        <v>56.82</v>
      </c>
      <c r="BE17" s="573">
        <v>14.9</v>
      </c>
      <c r="BF17" s="573">
        <v>0</v>
      </c>
      <c r="BG17" s="573">
        <v>43.65</v>
      </c>
      <c r="BH17" s="573">
        <v>0</v>
      </c>
      <c r="BI17" s="574">
        <v>0</v>
      </c>
      <c r="BJ17" s="108">
        <v>18.16</v>
      </c>
      <c r="BK17" s="110">
        <f t="shared" si="8"/>
        <v>-0.9009328459985817</v>
      </c>
      <c r="BM17" s="522"/>
    </row>
    <row r="18" spans="1:65" x14ac:dyDescent="0.25">
      <c r="A18" s="331" t="s">
        <v>62</v>
      </c>
      <c r="B18" s="108">
        <v>5036.2536263707225</v>
      </c>
      <c r="C18" s="108">
        <v>14335.310084625715</v>
      </c>
      <c r="D18" s="108">
        <v>5101.6289399136413</v>
      </c>
      <c r="E18" s="108">
        <v>1853.3016186677471</v>
      </c>
      <c r="F18" s="108">
        <v>1723.2290195106641</v>
      </c>
      <c r="G18" s="108">
        <v>791.31841914476865</v>
      </c>
      <c r="H18" s="108">
        <v>1070.9954481758659</v>
      </c>
      <c r="I18" s="108">
        <v>241.351</v>
      </c>
      <c r="J18" s="108">
        <v>58.606000000000002</v>
      </c>
      <c r="K18" s="108">
        <v>1499.3106407001655</v>
      </c>
      <c r="L18" s="108">
        <v>1377.8889999999999</v>
      </c>
      <c r="M18" s="109">
        <v>1436.0909999999997</v>
      </c>
      <c r="N18" s="108">
        <v>5243.0459650316825</v>
      </c>
      <c r="O18" s="108">
        <v>12028.455638204796</v>
      </c>
      <c r="P18" s="108">
        <v>926.87189518632829</v>
      </c>
      <c r="Q18" s="108">
        <v>24.790574028628857</v>
      </c>
      <c r="R18" s="108">
        <v>397.13758729414781</v>
      </c>
      <c r="S18" s="108">
        <v>142.24219687263326</v>
      </c>
      <c r="T18" s="108">
        <v>391.61849999999998</v>
      </c>
      <c r="U18" s="108">
        <v>201.482</v>
      </c>
      <c r="V18" s="108">
        <v>1850.5771672553803</v>
      </c>
      <c r="W18" s="108">
        <v>3532.7786100340181</v>
      </c>
      <c r="X18" s="108">
        <v>253.80349999999999</v>
      </c>
      <c r="Y18" s="109">
        <v>9.9951739922909102</v>
      </c>
      <c r="Z18" s="107">
        <v>628.75</v>
      </c>
      <c r="AA18" s="108">
        <v>15111.48</v>
      </c>
      <c r="AB18" s="108">
        <v>7721.85</v>
      </c>
      <c r="AC18" s="108">
        <v>1013.45</v>
      </c>
      <c r="AD18" s="108">
        <v>1093.82</v>
      </c>
      <c r="AE18" s="108">
        <v>585.74</v>
      </c>
      <c r="AF18" s="108">
        <v>412.45</v>
      </c>
      <c r="AG18" s="108">
        <v>127.28</v>
      </c>
      <c r="AH18" s="108">
        <v>777.82</v>
      </c>
      <c r="AI18" s="108">
        <v>721.59</v>
      </c>
      <c r="AJ18" s="108">
        <v>1445.87</v>
      </c>
      <c r="AK18" s="108">
        <v>868.11</v>
      </c>
      <c r="AL18" s="107">
        <v>12653.269146814286</v>
      </c>
      <c r="AM18" s="108">
        <v>1244.5054321593207</v>
      </c>
      <c r="AN18" s="108">
        <v>712.96650000000011</v>
      </c>
      <c r="AO18" s="108">
        <v>525.49294891121826</v>
      </c>
      <c r="AP18" s="108">
        <v>322.30581281212221</v>
      </c>
      <c r="AQ18" s="108">
        <v>89.759113090508976</v>
      </c>
      <c r="AR18" s="108">
        <v>263.59399999999999</v>
      </c>
      <c r="AS18" s="108">
        <v>1153.9949999999999</v>
      </c>
      <c r="AT18" s="108">
        <v>312.63582098412655</v>
      </c>
      <c r="AU18" s="108">
        <v>337.88939532332773</v>
      </c>
      <c r="AV18" s="108">
        <v>491.52490487807751</v>
      </c>
      <c r="AW18" s="108">
        <v>573.22689000000003</v>
      </c>
      <c r="AX18" s="107">
        <v>967.91</v>
      </c>
      <c r="AY18" s="573">
        <v>14239.12</v>
      </c>
      <c r="AZ18" s="573">
        <v>11194.95</v>
      </c>
      <c r="BA18" s="573">
        <v>2019.93</v>
      </c>
      <c r="BB18" s="573">
        <v>478.19</v>
      </c>
      <c r="BC18" s="573">
        <v>880.85</v>
      </c>
      <c r="BD18" s="573">
        <v>2060.13</v>
      </c>
      <c r="BE18" s="573">
        <v>54.41</v>
      </c>
      <c r="BF18" s="573">
        <v>2530.91</v>
      </c>
      <c r="BG18" s="573">
        <v>23.94</v>
      </c>
      <c r="BH18" s="573">
        <v>2023.23</v>
      </c>
      <c r="BI18" s="574">
        <v>2355.1799999999998</v>
      </c>
      <c r="BJ18" s="108">
        <v>5006.7299999999996</v>
      </c>
      <c r="BK18" s="110">
        <f t="shared" si="8"/>
        <v>4.1727226704962233</v>
      </c>
      <c r="BM18" s="522"/>
    </row>
    <row r="19" spans="1:65" x14ac:dyDescent="0.25">
      <c r="A19" s="331" t="s">
        <v>63</v>
      </c>
      <c r="B19" s="108">
        <v>92.86</v>
      </c>
      <c r="C19" s="108">
        <v>612.96000000000015</v>
      </c>
      <c r="D19" s="108">
        <v>505.06</v>
      </c>
      <c r="E19" s="108">
        <v>149.72160000000002</v>
      </c>
      <c r="F19" s="108">
        <v>364.71999999999997</v>
      </c>
      <c r="G19" s="108">
        <v>522.45000000000005</v>
      </c>
      <c r="H19" s="108">
        <v>413.81</v>
      </c>
      <c r="I19" s="108">
        <v>544.48</v>
      </c>
      <c r="J19" s="108">
        <v>193.07999999999998</v>
      </c>
      <c r="K19" s="108">
        <v>68.460000000000008</v>
      </c>
      <c r="L19" s="108">
        <v>76.599999999999994</v>
      </c>
      <c r="M19" s="109">
        <v>190.54850000000002</v>
      </c>
      <c r="N19" s="108">
        <v>136.8415</v>
      </c>
      <c r="O19" s="108">
        <v>109.15635</v>
      </c>
      <c r="P19" s="108">
        <v>142.26500000000001</v>
      </c>
      <c r="Q19" s="108">
        <v>116.39</v>
      </c>
      <c r="R19" s="108">
        <v>431.89198999999996</v>
      </c>
      <c r="S19" s="108">
        <v>564.28881000000001</v>
      </c>
      <c r="T19" s="108">
        <v>513.63879999999995</v>
      </c>
      <c r="U19" s="108">
        <v>400.14</v>
      </c>
      <c r="V19" s="108">
        <v>420.87999999999994</v>
      </c>
      <c r="W19" s="108">
        <v>263.60000000000002</v>
      </c>
      <c r="X19" s="108">
        <v>1</v>
      </c>
      <c r="Y19" s="109">
        <v>168.13489999999999</v>
      </c>
      <c r="Z19" s="107">
        <v>428.02</v>
      </c>
      <c r="AA19" s="108">
        <v>799.52</v>
      </c>
      <c r="AB19" s="108">
        <v>336.59</v>
      </c>
      <c r="AC19" s="108">
        <v>526.20000000000005</v>
      </c>
      <c r="AD19" s="108">
        <v>646.66</v>
      </c>
      <c r="AE19" s="108">
        <v>768.75</v>
      </c>
      <c r="AF19" s="108">
        <v>273.88</v>
      </c>
      <c r="AG19" s="108">
        <v>186.54</v>
      </c>
      <c r="AH19" s="108">
        <v>291.35000000000002</v>
      </c>
      <c r="AI19" s="108">
        <v>151.4</v>
      </c>
      <c r="AJ19" s="108">
        <v>539.55999999999995</v>
      </c>
      <c r="AK19" s="108">
        <v>382.98</v>
      </c>
      <c r="AL19" s="107">
        <v>327.8057</v>
      </c>
      <c r="AM19" s="108">
        <v>207.3699</v>
      </c>
      <c r="AN19" s="108">
        <v>19.725000000000001</v>
      </c>
      <c r="AO19" s="108">
        <v>20.540000000000003</v>
      </c>
      <c r="AP19" s="108">
        <v>108.99549999999999</v>
      </c>
      <c r="AQ19" s="108">
        <v>280.21560000000005</v>
      </c>
      <c r="AR19" s="108">
        <v>340.82650000000001</v>
      </c>
      <c r="AS19" s="108">
        <v>372.62209999999999</v>
      </c>
      <c r="AT19" s="108">
        <v>345.35099999999994</v>
      </c>
      <c r="AU19" s="108">
        <v>168.215</v>
      </c>
      <c r="AV19" s="108">
        <v>542.61439999999993</v>
      </c>
      <c r="AW19" s="108">
        <v>208.65780000000004</v>
      </c>
      <c r="AX19" s="107">
        <v>480.77</v>
      </c>
      <c r="AY19" s="573">
        <v>991.67</v>
      </c>
      <c r="AZ19" s="573">
        <v>600.16999999999996</v>
      </c>
      <c r="BA19" s="573">
        <v>830.7</v>
      </c>
      <c r="BB19" s="573">
        <v>332.55</v>
      </c>
      <c r="BC19" s="573">
        <v>538.52</v>
      </c>
      <c r="BD19" s="573">
        <v>419.81</v>
      </c>
      <c r="BE19" s="573">
        <v>259.45999999999998</v>
      </c>
      <c r="BF19" s="573">
        <v>118.15</v>
      </c>
      <c r="BG19" s="573">
        <v>271.49</v>
      </c>
      <c r="BH19" s="573">
        <v>210.04</v>
      </c>
      <c r="BI19" s="574">
        <v>939.91</v>
      </c>
      <c r="BJ19" s="108">
        <v>1026.17</v>
      </c>
      <c r="BK19" s="110">
        <f t="shared" si="8"/>
        <v>1.1344301849117042</v>
      </c>
      <c r="BM19" s="522"/>
    </row>
    <row r="20" spans="1:65" x14ac:dyDescent="0.25">
      <c r="A20" s="331" t="s">
        <v>64</v>
      </c>
      <c r="B20" s="108">
        <v>0</v>
      </c>
      <c r="C20" s="108">
        <v>0</v>
      </c>
      <c r="D20" s="108">
        <v>0</v>
      </c>
      <c r="E20" s="108">
        <v>0</v>
      </c>
      <c r="F20" s="108">
        <v>59.63</v>
      </c>
      <c r="G20" s="108">
        <v>135.94</v>
      </c>
      <c r="H20" s="108">
        <v>100.8</v>
      </c>
      <c r="I20" s="108">
        <v>0</v>
      </c>
      <c r="J20" s="108">
        <v>9.56</v>
      </c>
      <c r="K20" s="108">
        <v>18.599999999999998</v>
      </c>
      <c r="L20" s="108">
        <v>0</v>
      </c>
      <c r="M20" s="109">
        <v>41.031999999999996</v>
      </c>
      <c r="N20" s="108">
        <v>121.89848999999998</v>
      </c>
      <c r="O20" s="108">
        <v>41.670029999999997</v>
      </c>
      <c r="P20" s="108">
        <v>40.341379999999994</v>
      </c>
      <c r="Q20" s="108">
        <v>17.716900000000003</v>
      </c>
      <c r="R20" s="108">
        <v>13.438299999999998</v>
      </c>
      <c r="S20" s="108">
        <v>68.984684399999992</v>
      </c>
      <c r="T20" s="108">
        <v>412.38063540000002</v>
      </c>
      <c r="U20" s="108">
        <v>240.84106000000003</v>
      </c>
      <c r="V20" s="108">
        <v>143.77771799999996</v>
      </c>
      <c r="W20" s="108">
        <v>116.49375999999998</v>
      </c>
      <c r="X20" s="108">
        <v>107.75398</v>
      </c>
      <c r="Y20" s="109">
        <v>289.17579000000001</v>
      </c>
      <c r="Z20" s="107">
        <v>400.45</v>
      </c>
      <c r="AA20" s="108">
        <v>430.54</v>
      </c>
      <c r="AB20" s="108">
        <v>166.98</v>
      </c>
      <c r="AC20" s="108">
        <v>110.78</v>
      </c>
      <c r="AD20" s="108">
        <v>188.42</v>
      </c>
      <c r="AE20" s="108">
        <v>386.62</v>
      </c>
      <c r="AF20" s="108">
        <v>93.84</v>
      </c>
      <c r="AG20" s="108">
        <v>63.33</v>
      </c>
      <c r="AH20" s="108">
        <v>90.9</v>
      </c>
      <c r="AI20" s="108">
        <v>198.82</v>
      </c>
      <c r="AJ20" s="108">
        <v>273.49</v>
      </c>
      <c r="AK20" s="108">
        <v>318.97000000000003</v>
      </c>
      <c r="AL20" s="107">
        <v>403.24199999999973</v>
      </c>
      <c r="AM20" s="108">
        <v>439.01156000000003</v>
      </c>
      <c r="AN20" s="108">
        <v>76.01746</v>
      </c>
      <c r="AO20" s="108">
        <v>40.691090000000003</v>
      </c>
      <c r="AP20" s="108">
        <v>29.57283</v>
      </c>
      <c r="AQ20" s="108">
        <v>97.649309999999986</v>
      </c>
      <c r="AR20" s="108">
        <v>119.79572000000002</v>
      </c>
      <c r="AS20" s="108">
        <v>113.89046</v>
      </c>
      <c r="AT20" s="108">
        <v>77.793350000000004</v>
      </c>
      <c r="AU20" s="108">
        <v>61.506640000000004</v>
      </c>
      <c r="AV20" s="108">
        <v>216.05597999999998</v>
      </c>
      <c r="AW20" s="108">
        <v>234.37635999999995</v>
      </c>
      <c r="AX20" s="107">
        <v>389.31</v>
      </c>
      <c r="AY20" s="573">
        <v>872.08</v>
      </c>
      <c r="AZ20" s="573">
        <v>628.96</v>
      </c>
      <c r="BA20" s="573">
        <v>498.71</v>
      </c>
      <c r="BB20" s="573">
        <v>261.13</v>
      </c>
      <c r="BC20" s="573">
        <v>284.55</v>
      </c>
      <c r="BD20" s="573">
        <v>303.29000000000002</v>
      </c>
      <c r="BE20" s="573">
        <v>351.47</v>
      </c>
      <c r="BF20" s="573">
        <v>258.94</v>
      </c>
      <c r="BG20" s="573">
        <v>402.62</v>
      </c>
      <c r="BH20" s="573">
        <v>472.98</v>
      </c>
      <c r="BI20" s="574">
        <v>241.86</v>
      </c>
      <c r="BJ20" s="108">
        <v>533.76</v>
      </c>
      <c r="BK20" s="110">
        <f t="shared" si="8"/>
        <v>0.37104107266702635</v>
      </c>
      <c r="BM20" s="522"/>
    </row>
    <row r="21" spans="1:65" x14ac:dyDescent="0.25">
      <c r="A21" s="331" t="s">
        <v>223</v>
      </c>
      <c r="B21" s="108">
        <v>123.13399999999999</v>
      </c>
      <c r="C21" s="108">
        <v>207.279</v>
      </c>
      <c r="D21" s="108">
        <v>399.14</v>
      </c>
      <c r="E21" s="108">
        <v>236.36799999999999</v>
      </c>
      <c r="F21" s="108">
        <v>140.447</v>
      </c>
      <c r="G21" s="108">
        <v>177.91900000000001</v>
      </c>
      <c r="H21" s="108">
        <v>171.56900000000002</v>
      </c>
      <c r="I21" s="108">
        <v>0</v>
      </c>
      <c r="J21" s="108">
        <v>0</v>
      </c>
      <c r="K21" s="108">
        <v>36.305999999999997</v>
      </c>
      <c r="L21" s="108">
        <v>151.50399999999999</v>
      </c>
      <c r="M21" s="109">
        <v>0</v>
      </c>
      <c r="N21" s="108">
        <v>0</v>
      </c>
      <c r="O21" s="108">
        <v>0</v>
      </c>
      <c r="P21" s="108">
        <v>0</v>
      </c>
      <c r="Q21" s="108">
        <v>1.9770000000000001</v>
      </c>
      <c r="R21" s="108">
        <v>1.9770000000000001</v>
      </c>
      <c r="S21" s="108">
        <v>81.654300000000006</v>
      </c>
      <c r="T21" s="108">
        <v>48.684979999999996</v>
      </c>
      <c r="U21" s="108">
        <v>23.510680000000001</v>
      </c>
      <c r="V21" s="108">
        <v>133.38145000000003</v>
      </c>
      <c r="W21" s="108">
        <v>241.16999999999996</v>
      </c>
      <c r="X21" s="108">
        <v>88.695589999999996</v>
      </c>
      <c r="Y21" s="109">
        <v>31.400329999999997</v>
      </c>
      <c r="Z21" s="107">
        <v>43.11</v>
      </c>
      <c r="AA21" s="108">
        <v>129.68</v>
      </c>
      <c r="AB21" s="108">
        <v>40.049999999999997</v>
      </c>
      <c r="AC21" s="108">
        <v>0</v>
      </c>
      <c r="AD21" s="108">
        <v>39.700000000000003</v>
      </c>
      <c r="AE21" s="108">
        <v>0</v>
      </c>
      <c r="AF21" s="108">
        <v>0</v>
      </c>
      <c r="AG21" s="108">
        <v>45.45</v>
      </c>
      <c r="AH21" s="108">
        <v>10.62</v>
      </c>
      <c r="AI21" s="108">
        <v>29.81</v>
      </c>
      <c r="AJ21" s="108">
        <v>415.29</v>
      </c>
      <c r="AK21" s="108">
        <v>398.1</v>
      </c>
      <c r="AL21" s="107">
        <v>22.990819999999999</v>
      </c>
      <c r="AM21" s="108">
        <v>0</v>
      </c>
      <c r="AN21" s="108">
        <v>0</v>
      </c>
      <c r="AO21" s="108">
        <v>0</v>
      </c>
      <c r="AP21" s="108">
        <v>0</v>
      </c>
      <c r="AQ21" s="108">
        <v>54.786085</v>
      </c>
      <c r="AR21" s="108">
        <v>26.351990000000001</v>
      </c>
      <c r="AS21" s="108">
        <v>55.259929999999997</v>
      </c>
      <c r="AT21" s="108">
        <v>0</v>
      </c>
      <c r="AU21" s="108">
        <v>105.15673</v>
      </c>
      <c r="AV21" s="108">
        <v>212.693355</v>
      </c>
      <c r="AW21" s="108">
        <v>155.03655499999999</v>
      </c>
      <c r="AX21" s="107">
        <v>0</v>
      </c>
      <c r="AY21" s="573">
        <v>0</v>
      </c>
      <c r="AZ21" s="573">
        <v>0</v>
      </c>
      <c r="BA21" s="573">
        <v>0</v>
      </c>
      <c r="BB21" s="573">
        <v>0</v>
      </c>
      <c r="BC21" s="573">
        <v>0</v>
      </c>
      <c r="BD21" s="573">
        <v>0</v>
      </c>
      <c r="BE21" s="573">
        <v>0</v>
      </c>
      <c r="BF21" s="573">
        <v>20.84</v>
      </c>
      <c r="BG21" s="573">
        <v>0</v>
      </c>
      <c r="BH21" s="573">
        <v>170.55</v>
      </c>
      <c r="BI21" s="574">
        <v>144.38</v>
      </c>
      <c r="BJ21" s="108">
        <v>118.43</v>
      </c>
      <c r="BK21" s="110" t="str">
        <f t="shared" si="8"/>
        <v>-</v>
      </c>
      <c r="BM21" s="522"/>
    </row>
    <row r="22" spans="1:65" x14ac:dyDescent="0.25">
      <c r="A22" s="331" t="s">
        <v>79</v>
      </c>
      <c r="B22" s="108">
        <v>0</v>
      </c>
      <c r="C22" s="108">
        <v>39.340000000000003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11.08</v>
      </c>
      <c r="J22" s="108">
        <v>0</v>
      </c>
      <c r="K22" s="108">
        <v>0</v>
      </c>
      <c r="L22" s="108">
        <v>0</v>
      </c>
      <c r="M22" s="109">
        <v>0</v>
      </c>
      <c r="N22" s="108">
        <v>0</v>
      </c>
      <c r="O22" s="108">
        <v>33.924999999999997</v>
      </c>
      <c r="P22" s="108">
        <v>9.4910999999999994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9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26.54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573">
        <v>17.53</v>
      </c>
      <c r="AZ22" s="573">
        <v>0</v>
      </c>
      <c r="BA22" s="573">
        <v>0</v>
      </c>
      <c r="BB22" s="573">
        <v>0</v>
      </c>
      <c r="BC22" s="573">
        <v>0</v>
      </c>
      <c r="BD22" s="573">
        <v>0</v>
      </c>
      <c r="BE22" s="573">
        <v>0</v>
      </c>
      <c r="BF22" s="573">
        <v>0</v>
      </c>
      <c r="BG22" s="573">
        <v>195.72</v>
      </c>
      <c r="BH22" s="573">
        <v>0</v>
      </c>
      <c r="BI22" s="574">
        <v>0</v>
      </c>
      <c r="BJ22" s="108">
        <v>0</v>
      </c>
      <c r="BK22" s="110" t="str">
        <f t="shared" si="8"/>
        <v>-</v>
      </c>
      <c r="BM22" s="522"/>
    </row>
    <row r="23" spans="1:65" x14ac:dyDescent="0.25">
      <c r="A23" s="331" t="s">
        <v>68</v>
      </c>
      <c r="B23" s="108">
        <v>10416.876229999996</v>
      </c>
      <c r="C23" s="108">
        <v>23576.556000000004</v>
      </c>
      <c r="D23" s="108">
        <v>5549.4910000000018</v>
      </c>
      <c r="E23" s="108">
        <v>433.13300000000004</v>
      </c>
      <c r="F23" s="108">
        <v>1829.4749999999999</v>
      </c>
      <c r="G23" s="108">
        <v>2950.3989000000006</v>
      </c>
      <c r="H23" s="108">
        <v>2224.3200000000002</v>
      </c>
      <c r="I23" s="108">
        <v>2371.0450000000005</v>
      </c>
      <c r="J23" s="108">
        <v>1757.5769999999995</v>
      </c>
      <c r="K23" s="108">
        <v>4391.1887999999999</v>
      </c>
      <c r="L23" s="108">
        <v>1194.9950000000001</v>
      </c>
      <c r="M23" s="109">
        <v>1656.2431999999999</v>
      </c>
      <c r="N23" s="108">
        <v>4536.3485799999999</v>
      </c>
      <c r="O23" s="108">
        <v>10377.503139999999</v>
      </c>
      <c r="P23" s="108">
        <v>1957.9951599999999</v>
      </c>
      <c r="Q23" s="108">
        <v>114.20005999999999</v>
      </c>
      <c r="R23" s="108">
        <v>424.37097966108399</v>
      </c>
      <c r="S23" s="108">
        <v>2146.2484799999997</v>
      </c>
      <c r="T23" s="108">
        <v>3553.4738299999985</v>
      </c>
      <c r="U23" s="108">
        <v>3067.8897100000013</v>
      </c>
      <c r="V23" s="108">
        <v>5583.5303649999996</v>
      </c>
      <c r="W23" s="108">
        <v>4080.7052100000005</v>
      </c>
      <c r="X23" s="108">
        <v>764.72724000000039</v>
      </c>
      <c r="Y23" s="109">
        <v>1889.45651</v>
      </c>
      <c r="Z23" s="107">
        <v>3399.68</v>
      </c>
      <c r="AA23" s="108">
        <v>26182.61</v>
      </c>
      <c r="AB23" s="108">
        <v>4305.28</v>
      </c>
      <c r="AC23" s="108">
        <v>1814.49</v>
      </c>
      <c r="AD23" s="108">
        <v>2582.09</v>
      </c>
      <c r="AE23" s="108">
        <v>2600.31</v>
      </c>
      <c r="AF23" s="108">
        <v>1524.61</v>
      </c>
      <c r="AG23" s="108">
        <v>1118.8900000000001</v>
      </c>
      <c r="AH23" s="108">
        <v>1186.46</v>
      </c>
      <c r="AI23" s="108">
        <v>2513.84</v>
      </c>
      <c r="AJ23" s="108">
        <v>2702.55</v>
      </c>
      <c r="AK23" s="108">
        <v>3190.92</v>
      </c>
      <c r="AL23" s="107">
        <v>12716.879500000003</v>
      </c>
      <c r="AM23" s="108">
        <v>1631.80881</v>
      </c>
      <c r="AN23" s="108">
        <v>1567.5571700000003</v>
      </c>
      <c r="AO23" s="108">
        <v>990.22113999999999</v>
      </c>
      <c r="AP23" s="108">
        <v>1137.2516499999999</v>
      </c>
      <c r="AQ23" s="108">
        <v>1265.5402320000001</v>
      </c>
      <c r="AR23" s="108">
        <v>959.98004999999989</v>
      </c>
      <c r="AS23" s="108">
        <v>1409.7972199999997</v>
      </c>
      <c r="AT23" s="108">
        <v>1927.1739400000004</v>
      </c>
      <c r="AU23" s="108">
        <v>1981.3116199999999</v>
      </c>
      <c r="AV23" s="108">
        <v>3214.7537849999999</v>
      </c>
      <c r="AW23" s="108">
        <v>2240.9279300000012</v>
      </c>
      <c r="AX23" s="107">
        <v>2986.43</v>
      </c>
      <c r="AY23" s="573">
        <v>24370.76</v>
      </c>
      <c r="AZ23" s="573">
        <v>12252.73</v>
      </c>
      <c r="BA23" s="573">
        <v>3459.51</v>
      </c>
      <c r="BB23" s="573">
        <v>909.6</v>
      </c>
      <c r="BC23" s="573">
        <v>4623.88</v>
      </c>
      <c r="BD23" s="573">
        <v>8849.9599999999991</v>
      </c>
      <c r="BE23" s="573">
        <v>1013.82</v>
      </c>
      <c r="BF23" s="573">
        <v>6585.26</v>
      </c>
      <c r="BG23" s="573">
        <v>757.88</v>
      </c>
      <c r="BH23" s="573">
        <v>2698.46</v>
      </c>
      <c r="BI23" s="574">
        <v>7326.09</v>
      </c>
      <c r="BJ23" s="108">
        <v>12155.3</v>
      </c>
      <c r="BK23" s="110">
        <f t="shared" si="8"/>
        <v>3.0701774359352134</v>
      </c>
      <c r="BM23" s="522"/>
    </row>
    <row r="24" spans="1:65" x14ac:dyDescent="0.25">
      <c r="A24" s="331" t="s">
        <v>214</v>
      </c>
      <c r="B24" s="108">
        <v>0</v>
      </c>
      <c r="C24" s="108">
        <v>18.37</v>
      </c>
      <c r="D24" s="108">
        <v>7.44</v>
      </c>
      <c r="E24" s="108">
        <v>0</v>
      </c>
      <c r="F24" s="108">
        <v>0</v>
      </c>
      <c r="G24" s="108">
        <v>0</v>
      </c>
      <c r="H24" s="108">
        <v>0.75</v>
      </c>
      <c r="I24" s="108">
        <v>0</v>
      </c>
      <c r="J24" s="108">
        <v>0</v>
      </c>
      <c r="K24" s="108">
        <v>0</v>
      </c>
      <c r="L24" s="108">
        <v>0</v>
      </c>
      <c r="M24" s="109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9">
        <v>0</v>
      </c>
      <c r="Z24" s="107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7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573">
        <v>0</v>
      </c>
      <c r="AZ24" s="573">
        <v>0</v>
      </c>
      <c r="BA24" s="573">
        <v>0</v>
      </c>
      <c r="BB24" s="573">
        <v>0</v>
      </c>
      <c r="BC24" s="573">
        <v>0</v>
      </c>
      <c r="BD24" s="573">
        <v>0</v>
      </c>
      <c r="BE24" s="573">
        <v>0</v>
      </c>
      <c r="BF24" s="573">
        <v>0</v>
      </c>
      <c r="BG24" s="573">
        <v>0</v>
      </c>
      <c r="BH24" s="573">
        <v>0</v>
      </c>
      <c r="BI24" s="574">
        <v>0</v>
      </c>
      <c r="BJ24" s="108"/>
      <c r="BK24" s="110" t="str">
        <f t="shared" si="8"/>
        <v>-</v>
      </c>
      <c r="BM24" s="522"/>
    </row>
    <row r="25" spans="1:65" x14ac:dyDescent="0.25">
      <c r="A25" s="331" t="s">
        <v>249</v>
      </c>
      <c r="B25" s="108">
        <v>908.4000000000002</v>
      </c>
      <c r="C25" s="108">
        <v>1315.8799999999994</v>
      </c>
      <c r="D25" s="108">
        <v>1127.2199999999996</v>
      </c>
      <c r="E25" s="108">
        <v>613.43999999999971</v>
      </c>
      <c r="F25" s="108">
        <v>1298.7800000000004</v>
      </c>
      <c r="G25" s="108">
        <v>1197.8899999999999</v>
      </c>
      <c r="H25" s="108">
        <v>1759.5699999999997</v>
      </c>
      <c r="I25" s="108">
        <v>1863.3699999999997</v>
      </c>
      <c r="J25" s="108">
        <v>1589.8659999999993</v>
      </c>
      <c r="K25" s="108">
        <v>1987.58</v>
      </c>
      <c r="L25" s="108">
        <v>1102.8599999999999</v>
      </c>
      <c r="M25" s="109">
        <v>1304.5713499999999</v>
      </c>
      <c r="N25" s="108">
        <v>1114.8900000000001</v>
      </c>
      <c r="O25" s="108">
        <v>1417.1300000000006</v>
      </c>
      <c r="P25" s="108">
        <v>900.0900000000006</v>
      </c>
      <c r="Q25" s="108">
        <v>129.48999999999998</v>
      </c>
      <c r="R25" s="108">
        <v>552.94771999999978</v>
      </c>
      <c r="S25" s="108">
        <v>1904.2434799999994</v>
      </c>
      <c r="T25" s="108">
        <v>2695.9560400000005</v>
      </c>
      <c r="U25" s="108">
        <v>2677.5732999999987</v>
      </c>
      <c r="V25" s="108">
        <v>2802.0703800000001</v>
      </c>
      <c r="W25" s="108">
        <v>2279.1809400000011</v>
      </c>
      <c r="X25" s="108">
        <v>1397.4984240000006</v>
      </c>
      <c r="Y25" s="109">
        <v>1828.6079960000004</v>
      </c>
      <c r="Z25" s="107">
        <v>1779.26</v>
      </c>
      <c r="AA25" s="108">
        <v>2307.62</v>
      </c>
      <c r="AB25" s="108">
        <v>2247.04</v>
      </c>
      <c r="AC25" s="108">
        <v>2553.58</v>
      </c>
      <c r="AD25" s="108">
        <v>3081.16</v>
      </c>
      <c r="AE25" s="108">
        <v>3124.75</v>
      </c>
      <c r="AF25" s="108">
        <v>2700.05</v>
      </c>
      <c r="AG25" s="108">
        <v>1545.92</v>
      </c>
      <c r="AH25" s="108">
        <v>2379.88</v>
      </c>
      <c r="AI25" s="108">
        <v>3111.72</v>
      </c>
      <c r="AJ25" s="108">
        <v>2419.9699999999998</v>
      </c>
      <c r="AK25" s="108">
        <v>1623.78</v>
      </c>
      <c r="AL25" s="107">
        <v>2497.98702</v>
      </c>
      <c r="AM25" s="108">
        <v>1625.4485799999998</v>
      </c>
      <c r="AN25" s="108">
        <v>1197.1084699999997</v>
      </c>
      <c r="AO25" s="108">
        <v>1881.97848</v>
      </c>
      <c r="AP25" s="108">
        <v>1197.0573499999998</v>
      </c>
      <c r="AQ25" s="108">
        <v>3300.1089200000001</v>
      </c>
      <c r="AR25" s="108">
        <v>2338.9388759999997</v>
      </c>
      <c r="AS25" s="108">
        <v>3359.6311699999997</v>
      </c>
      <c r="AT25" s="108">
        <v>3080.3306099999995</v>
      </c>
      <c r="AU25" s="108">
        <v>2623.4318699999999</v>
      </c>
      <c r="AV25" s="108">
        <v>4155.7847700000011</v>
      </c>
      <c r="AW25" s="108">
        <v>3629.5323999999996</v>
      </c>
      <c r="AX25" s="107">
        <v>2396.33</v>
      </c>
      <c r="AY25" s="573">
        <v>3096.69</v>
      </c>
      <c r="AZ25" s="573">
        <v>2344.79</v>
      </c>
      <c r="BA25" s="573">
        <v>2475.89</v>
      </c>
      <c r="BB25" s="573">
        <v>1800.3</v>
      </c>
      <c r="BC25" s="573">
        <v>1735.84</v>
      </c>
      <c r="BD25" s="573">
        <v>1423.78</v>
      </c>
      <c r="BE25" s="573">
        <v>1633.19</v>
      </c>
      <c r="BF25" s="573">
        <v>1511.79</v>
      </c>
      <c r="BG25" s="573">
        <v>718.02</v>
      </c>
      <c r="BH25" s="573">
        <v>770.73</v>
      </c>
      <c r="BI25" s="574">
        <v>871.68</v>
      </c>
      <c r="BJ25" s="108">
        <v>887.92</v>
      </c>
      <c r="BK25" s="110">
        <f t="shared" si="8"/>
        <v>-0.62946672620215072</v>
      </c>
      <c r="BM25" s="522"/>
    </row>
    <row r="26" spans="1:65" x14ac:dyDescent="0.25">
      <c r="A26" s="331" t="s">
        <v>112</v>
      </c>
      <c r="B26" s="108">
        <v>109.95455</v>
      </c>
      <c r="C26" s="108">
        <v>121.21137</v>
      </c>
      <c r="D26" s="108">
        <v>137.09946000000002</v>
      </c>
      <c r="E26" s="108">
        <v>56.947000000000003</v>
      </c>
      <c r="F26" s="108">
        <v>99.230000000000018</v>
      </c>
      <c r="G26" s="108">
        <v>70.42</v>
      </c>
      <c r="H26" s="108">
        <v>0</v>
      </c>
      <c r="I26" s="108">
        <v>131.19</v>
      </c>
      <c r="J26" s="108">
        <v>66.009999999999991</v>
      </c>
      <c r="K26" s="108">
        <v>106.33199999999999</v>
      </c>
      <c r="L26" s="108">
        <v>67.484000000000009</v>
      </c>
      <c r="M26" s="109">
        <v>78.015000000000001</v>
      </c>
      <c r="N26" s="108">
        <v>119.49220000000001</v>
      </c>
      <c r="O26" s="108">
        <v>73.081999999999994</v>
      </c>
      <c r="P26" s="108">
        <v>93.51570000000001</v>
      </c>
      <c r="Q26" s="108">
        <v>0</v>
      </c>
      <c r="R26" s="108">
        <v>0</v>
      </c>
      <c r="S26" s="108">
        <v>84.88000000000001</v>
      </c>
      <c r="T26" s="108">
        <v>152.38999999999999</v>
      </c>
      <c r="U26" s="108">
        <v>80.149999999999991</v>
      </c>
      <c r="V26" s="108">
        <v>194.76449999999997</v>
      </c>
      <c r="W26" s="108">
        <v>197.80504999999994</v>
      </c>
      <c r="X26" s="108">
        <v>66.894249999999985</v>
      </c>
      <c r="Y26" s="109">
        <v>17.013300000000001</v>
      </c>
      <c r="Z26" s="107">
        <v>30.71</v>
      </c>
      <c r="AA26" s="108">
        <v>69.900000000000006</v>
      </c>
      <c r="AB26" s="108">
        <v>34.28</v>
      </c>
      <c r="AC26" s="108">
        <v>68.73</v>
      </c>
      <c r="AD26" s="108">
        <v>88.82</v>
      </c>
      <c r="AE26" s="108">
        <v>131.13</v>
      </c>
      <c r="AF26" s="108">
        <v>59.12</v>
      </c>
      <c r="AG26" s="108">
        <v>56.05</v>
      </c>
      <c r="AH26" s="108">
        <v>26.43</v>
      </c>
      <c r="AI26" s="108">
        <v>7.58</v>
      </c>
      <c r="AJ26" s="108">
        <v>24.39</v>
      </c>
      <c r="AK26" s="108">
        <v>31.2</v>
      </c>
      <c r="AL26" s="107">
        <v>67.813299999999998</v>
      </c>
      <c r="AM26" s="108">
        <v>41.925400000000003</v>
      </c>
      <c r="AN26" s="108">
        <v>10.329000000000002</v>
      </c>
      <c r="AO26" s="108">
        <v>25.329000000000004</v>
      </c>
      <c r="AP26" s="108">
        <v>31.359349999999999</v>
      </c>
      <c r="AQ26" s="108">
        <v>40.340000000000003</v>
      </c>
      <c r="AR26" s="108">
        <v>59.609999999999992</v>
      </c>
      <c r="AS26" s="108">
        <v>50.3</v>
      </c>
      <c r="AT26" s="108">
        <v>67.22</v>
      </c>
      <c r="AU26" s="108">
        <v>48.555420000000005</v>
      </c>
      <c r="AV26" s="108">
        <v>114.38529999999999</v>
      </c>
      <c r="AW26" s="108">
        <v>48.26</v>
      </c>
      <c r="AX26" s="107">
        <v>67.52</v>
      </c>
      <c r="AY26" s="573">
        <v>121.17</v>
      </c>
      <c r="AZ26" s="573">
        <v>80.5</v>
      </c>
      <c r="BA26" s="573">
        <v>19.48</v>
      </c>
      <c r="BB26" s="573">
        <v>1.74</v>
      </c>
      <c r="BC26" s="573">
        <v>0</v>
      </c>
      <c r="BD26" s="573">
        <v>27.38</v>
      </c>
      <c r="BE26" s="573">
        <v>11.42</v>
      </c>
      <c r="BF26" s="573">
        <v>9.85</v>
      </c>
      <c r="BG26" s="573">
        <v>1.01</v>
      </c>
      <c r="BH26" s="573">
        <v>0</v>
      </c>
      <c r="BI26" s="574">
        <v>6.32</v>
      </c>
      <c r="BJ26" s="108">
        <v>7.41</v>
      </c>
      <c r="BK26" s="110">
        <f t="shared" si="8"/>
        <v>-0.89025473933649291</v>
      </c>
      <c r="BM26" s="522"/>
    </row>
    <row r="27" spans="1:65" x14ac:dyDescent="0.25">
      <c r="A27" s="332" t="s">
        <v>80</v>
      </c>
      <c r="B27" s="107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9">
        <v>0</v>
      </c>
      <c r="N27" s="107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9">
        <v>0</v>
      </c>
      <c r="Z27" s="107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573">
        <v>0</v>
      </c>
      <c r="AZ27" s="573">
        <v>0</v>
      </c>
      <c r="BA27" s="573">
        <v>0</v>
      </c>
      <c r="BB27" s="573">
        <v>0</v>
      </c>
      <c r="BC27" s="573">
        <v>0</v>
      </c>
      <c r="BD27" s="573">
        <v>0</v>
      </c>
      <c r="BE27" s="573">
        <v>0</v>
      </c>
      <c r="BF27" s="573">
        <v>0</v>
      </c>
      <c r="BG27" s="573">
        <v>0</v>
      </c>
      <c r="BH27" s="573">
        <v>0</v>
      </c>
      <c r="BI27" s="574">
        <v>0</v>
      </c>
      <c r="BJ27" s="108"/>
      <c r="BK27" s="110" t="str">
        <f t="shared" si="8"/>
        <v>-</v>
      </c>
      <c r="BM27" s="522"/>
    </row>
    <row r="28" spans="1:65" x14ac:dyDescent="0.25">
      <c r="A28" s="332" t="s">
        <v>81</v>
      </c>
      <c r="B28" s="108">
        <v>2832.2799999999997</v>
      </c>
      <c r="C28" s="108">
        <v>8520.8600000000024</v>
      </c>
      <c r="D28" s="108">
        <v>2890.0300000000007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3030.3939999999998</v>
      </c>
      <c r="L28" s="108">
        <v>0</v>
      </c>
      <c r="M28" s="109">
        <v>0</v>
      </c>
      <c r="N28" s="108">
        <v>5247.8130000000001</v>
      </c>
      <c r="O28" s="108">
        <v>11076.241</v>
      </c>
      <c r="P28" s="108">
        <v>1753.8579999999999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3730.27</v>
      </c>
      <c r="W28" s="108">
        <v>2224.9899999999998</v>
      </c>
      <c r="X28" s="108">
        <v>0</v>
      </c>
      <c r="Y28" s="109">
        <v>0</v>
      </c>
      <c r="Z28" s="107">
        <v>1052.97</v>
      </c>
      <c r="AA28" s="108">
        <v>11660.3</v>
      </c>
      <c r="AB28" s="108">
        <v>1606.73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116.42</v>
      </c>
      <c r="AK28" s="108">
        <v>850.3</v>
      </c>
      <c r="AL28" s="107">
        <v>12424.73</v>
      </c>
      <c r="AM28" s="108">
        <v>2261.56</v>
      </c>
      <c r="AN28" s="108">
        <v>3598.873</v>
      </c>
      <c r="AO28" s="108">
        <v>829.17500000000018</v>
      </c>
      <c r="AP28" s="108">
        <v>1278.354</v>
      </c>
      <c r="AQ28" s="108">
        <v>2179.9100000000003</v>
      </c>
      <c r="AR28" s="108">
        <v>6.09</v>
      </c>
      <c r="AS28" s="108">
        <v>0</v>
      </c>
      <c r="AT28" s="108">
        <v>0</v>
      </c>
      <c r="AU28" s="108">
        <v>851.49800000000005</v>
      </c>
      <c r="AV28" s="108">
        <v>5605.049</v>
      </c>
      <c r="AW28" s="108">
        <v>3918.7739999999994</v>
      </c>
      <c r="AX28" s="107">
        <v>6969.53</v>
      </c>
      <c r="AY28" s="573">
        <v>11969.13</v>
      </c>
      <c r="AZ28" s="573">
        <v>7411.71</v>
      </c>
      <c r="BA28" s="573">
        <v>1309.01</v>
      </c>
      <c r="BB28" s="573">
        <v>59</v>
      </c>
      <c r="BC28" s="573">
        <v>2078.04</v>
      </c>
      <c r="BD28" s="573">
        <v>5538.98</v>
      </c>
      <c r="BE28" s="573">
        <v>854.44</v>
      </c>
      <c r="BF28" s="573">
        <v>5852.38</v>
      </c>
      <c r="BG28" s="573">
        <v>1306.1600000000001</v>
      </c>
      <c r="BH28" s="573">
        <v>3149.22</v>
      </c>
      <c r="BI28" s="574">
        <v>3510.11</v>
      </c>
      <c r="BJ28" s="108">
        <v>10495.97</v>
      </c>
      <c r="BK28" s="110">
        <f t="shared" si="8"/>
        <v>0.50597959977215101</v>
      </c>
      <c r="BM28" s="522"/>
    </row>
    <row r="29" spans="1:65" x14ac:dyDescent="0.25">
      <c r="A29" s="332" t="s">
        <v>69</v>
      </c>
      <c r="B29" s="108">
        <v>49.54</v>
      </c>
      <c r="C29" s="108">
        <v>196.20000000000002</v>
      </c>
      <c r="D29" s="108">
        <v>59.28</v>
      </c>
      <c r="E29" s="108">
        <v>0</v>
      </c>
      <c r="F29" s="108">
        <v>21.81</v>
      </c>
      <c r="G29" s="108">
        <v>264.69</v>
      </c>
      <c r="H29" s="108">
        <v>188.06</v>
      </c>
      <c r="I29" s="108">
        <v>58.659999999999989</v>
      </c>
      <c r="J29" s="108">
        <v>172.5</v>
      </c>
      <c r="K29" s="108">
        <v>113.6435</v>
      </c>
      <c r="L29" s="108">
        <v>36.404499999999999</v>
      </c>
      <c r="M29" s="109">
        <v>40.4375</v>
      </c>
      <c r="N29" s="108">
        <v>43.017499999999998</v>
      </c>
      <c r="O29" s="108">
        <v>34.263500000000001</v>
      </c>
      <c r="P29" s="108">
        <v>27.459999999999997</v>
      </c>
      <c r="Q29" s="108">
        <v>0</v>
      </c>
      <c r="R29" s="108">
        <v>0</v>
      </c>
      <c r="S29" s="108">
        <v>7.5900000000000007</v>
      </c>
      <c r="T29" s="108">
        <v>202.88000000000002</v>
      </c>
      <c r="U29" s="108">
        <v>367.05999999999995</v>
      </c>
      <c r="V29" s="108">
        <v>363.47999999999996</v>
      </c>
      <c r="W29" s="108">
        <v>133.892</v>
      </c>
      <c r="X29" s="108">
        <v>32.85</v>
      </c>
      <c r="Y29" s="109">
        <v>104.37350000000001</v>
      </c>
      <c r="Z29" s="107">
        <v>331.36</v>
      </c>
      <c r="AA29" s="108">
        <v>347.44</v>
      </c>
      <c r="AB29" s="108">
        <v>109.57</v>
      </c>
      <c r="AC29" s="108">
        <v>48.37</v>
      </c>
      <c r="AD29" s="108">
        <v>136.51</v>
      </c>
      <c r="AE29" s="108">
        <v>372.93</v>
      </c>
      <c r="AF29" s="108">
        <v>150.15</v>
      </c>
      <c r="AG29" s="108">
        <v>40.78</v>
      </c>
      <c r="AH29" s="108">
        <v>87.32</v>
      </c>
      <c r="AI29" s="108">
        <v>264.32</v>
      </c>
      <c r="AJ29" s="108">
        <v>136.69</v>
      </c>
      <c r="AK29" s="108">
        <v>149.61000000000001</v>
      </c>
      <c r="AL29" s="107">
        <v>145.99549999999999</v>
      </c>
      <c r="AM29" s="108">
        <v>198.381</v>
      </c>
      <c r="AN29" s="108">
        <v>54.6</v>
      </c>
      <c r="AO29" s="108">
        <v>36</v>
      </c>
      <c r="AP29" s="108">
        <v>0</v>
      </c>
      <c r="AQ29" s="108">
        <v>275.11010000000005</v>
      </c>
      <c r="AR29" s="108">
        <v>17.180299999999999</v>
      </c>
      <c r="AS29" s="108">
        <v>58.035500000000006</v>
      </c>
      <c r="AT29" s="108">
        <v>19.940000000000005</v>
      </c>
      <c r="AU29" s="108">
        <v>23.76</v>
      </c>
      <c r="AV29" s="108">
        <v>14.698</v>
      </c>
      <c r="AW29" s="108">
        <v>0</v>
      </c>
      <c r="AX29" s="107">
        <v>243.19</v>
      </c>
      <c r="AY29" s="573">
        <v>1176.29</v>
      </c>
      <c r="AZ29" s="573">
        <v>616.47</v>
      </c>
      <c r="BA29" s="573">
        <v>244.74</v>
      </c>
      <c r="BB29" s="573">
        <v>29.74</v>
      </c>
      <c r="BC29" s="573">
        <v>36.99</v>
      </c>
      <c r="BD29" s="573">
        <v>136.78</v>
      </c>
      <c r="BE29" s="573">
        <v>53.72</v>
      </c>
      <c r="BF29" s="573">
        <v>24.86</v>
      </c>
      <c r="BG29" s="573">
        <v>13.61</v>
      </c>
      <c r="BH29" s="573">
        <v>236.56</v>
      </c>
      <c r="BI29" s="574">
        <v>268.72000000000003</v>
      </c>
      <c r="BJ29" s="108">
        <v>864.68</v>
      </c>
      <c r="BK29" s="110">
        <f t="shared" si="8"/>
        <v>2.5555738311608205</v>
      </c>
      <c r="BM29" s="522"/>
    </row>
    <row r="30" spans="1:65" x14ac:dyDescent="0.25">
      <c r="A30" s="332" t="s">
        <v>83</v>
      </c>
      <c r="B30" s="107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9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9">
        <v>0</v>
      </c>
      <c r="Z30" s="107">
        <v>0</v>
      </c>
      <c r="AA30" s="108">
        <v>0</v>
      </c>
      <c r="AB30" s="108">
        <v>222.68</v>
      </c>
      <c r="AC30" s="108">
        <v>190.5</v>
      </c>
      <c r="AD30" s="108">
        <v>110.04</v>
      </c>
      <c r="AE30" s="108">
        <v>120.56</v>
      </c>
      <c r="AF30" s="108">
        <v>60.39</v>
      </c>
      <c r="AG30" s="108">
        <v>90.71</v>
      </c>
      <c r="AH30" s="108">
        <v>4.58</v>
      </c>
      <c r="AI30" s="108">
        <v>15.64</v>
      </c>
      <c r="AJ30" s="108">
        <v>150.26</v>
      </c>
      <c r="AK30" s="108">
        <v>61.79</v>
      </c>
      <c r="AL30" s="107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319.27</v>
      </c>
      <c r="AY30" s="573">
        <v>270.61</v>
      </c>
      <c r="AZ30" s="573">
        <v>258.3</v>
      </c>
      <c r="BA30" s="573">
        <v>217.3</v>
      </c>
      <c r="BB30" s="573">
        <v>235.73</v>
      </c>
      <c r="BC30" s="573">
        <v>268.64999999999998</v>
      </c>
      <c r="BD30" s="573">
        <v>0</v>
      </c>
      <c r="BE30" s="573" t="s">
        <v>28</v>
      </c>
      <c r="BF30" s="573">
        <v>0</v>
      </c>
      <c r="BG30" s="573">
        <v>0</v>
      </c>
      <c r="BH30" s="573">
        <v>14.68</v>
      </c>
      <c r="BI30" s="574">
        <v>158.88</v>
      </c>
      <c r="BJ30" s="108">
        <v>69.88</v>
      </c>
      <c r="BK30" s="110">
        <f t="shared" si="8"/>
        <v>-0.78112569298712686</v>
      </c>
      <c r="BM30" s="522"/>
    </row>
    <row r="31" spans="1:65" x14ac:dyDescent="0.25">
      <c r="A31" s="332" t="s">
        <v>224</v>
      </c>
      <c r="B31" s="108">
        <v>120.581</v>
      </c>
      <c r="C31" s="108">
        <v>195.15799999999999</v>
      </c>
      <c r="D31" s="108">
        <v>148.34</v>
      </c>
      <c r="E31" s="108">
        <v>196.03999999999996</v>
      </c>
      <c r="F31" s="108">
        <v>100.57599999999999</v>
      </c>
      <c r="G31" s="108">
        <v>506.40199999999999</v>
      </c>
      <c r="H31" s="108">
        <v>287.94500000000005</v>
      </c>
      <c r="I31" s="108">
        <v>161.49999999999997</v>
      </c>
      <c r="J31" s="108">
        <v>355.02299999999997</v>
      </c>
      <c r="K31" s="108">
        <v>174.59250000000003</v>
      </c>
      <c r="L31" s="108">
        <v>251.55699999999999</v>
      </c>
      <c r="M31" s="109">
        <v>126.43550000000002</v>
      </c>
      <c r="N31" s="108">
        <v>120.63</v>
      </c>
      <c r="O31" s="108">
        <v>36.6</v>
      </c>
      <c r="P31" s="108">
        <v>0</v>
      </c>
      <c r="Q31" s="108">
        <v>0</v>
      </c>
      <c r="R31" s="108">
        <v>0</v>
      </c>
      <c r="S31" s="108">
        <v>0</v>
      </c>
      <c r="T31" s="108">
        <v>121.84999999999998</v>
      </c>
      <c r="U31" s="108">
        <v>63.92</v>
      </c>
      <c r="V31" s="108">
        <v>71.052999999999997</v>
      </c>
      <c r="W31" s="108">
        <v>40.919999999999995</v>
      </c>
      <c r="X31" s="108">
        <v>0</v>
      </c>
      <c r="Y31" s="109">
        <v>95.005799999999994</v>
      </c>
      <c r="Z31" s="107">
        <v>266.42</v>
      </c>
      <c r="AA31" s="108">
        <v>243.51</v>
      </c>
      <c r="AB31" s="108">
        <v>102.17</v>
      </c>
      <c r="AC31" s="108">
        <v>90.29</v>
      </c>
      <c r="AD31" s="108">
        <v>213.38</v>
      </c>
      <c r="AE31" s="108">
        <v>428.72</v>
      </c>
      <c r="AF31" s="108">
        <v>255.61</v>
      </c>
      <c r="AG31" s="108">
        <v>192.72</v>
      </c>
      <c r="AH31" s="108">
        <v>146</v>
      </c>
      <c r="AI31" s="108">
        <v>9.81</v>
      </c>
      <c r="AJ31" s="108">
        <v>83.44</v>
      </c>
      <c r="AK31" s="108">
        <v>394.57</v>
      </c>
      <c r="AL31" s="107">
        <v>72.826999999999998</v>
      </c>
      <c r="AM31" s="108">
        <v>15.265499999999999</v>
      </c>
      <c r="AN31" s="108">
        <v>0</v>
      </c>
      <c r="AO31" s="108">
        <v>0</v>
      </c>
      <c r="AP31" s="108">
        <v>0</v>
      </c>
      <c r="AQ31" s="108">
        <v>61.28</v>
      </c>
      <c r="AR31" s="108">
        <v>0</v>
      </c>
      <c r="AS31" s="108">
        <v>16.260000000000002</v>
      </c>
      <c r="AT31" s="108">
        <v>13.440000000000001</v>
      </c>
      <c r="AU31" s="108">
        <v>0</v>
      </c>
      <c r="AV31" s="108">
        <v>24.52</v>
      </c>
      <c r="AW31" s="108">
        <v>64.304999999999993</v>
      </c>
      <c r="AX31" s="107">
        <v>193.13</v>
      </c>
      <c r="AY31" s="573">
        <v>182.03</v>
      </c>
      <c r="AZ31" s="573">
        <v>124.87</v>
      </c>
      <c r="BA31" s="573">
        <v>129.18</v>
      </c>
      <c r="BB31" s="573">
        <v>43.74</v>
      </c>
      <c r="BC31" s="573">
        <v>5.62</v>
      </c>
      <c r="BD31" s="573">
        <v>1.1299999999999999</v>
      </c>
      <c r="BE31" s="573">
        <v>1.94</v>
      </c>
      <c r="BF31" s="573">
        <v>0</v>
      </c>
      <c r="BG31" s="573">
        <v>0</v>
      </c>
      <c r="BH31" s="573">
        <v>126.22</v>
      </c>
      <c r="BI31" s="574">
        <v>138.12</v>
      </c>
      <c r="BJ31" s="108">
        <v>167.27</v>
      </c>
      <c r="BK31" s="110">
        <f t="shared" si="8"/>
        <v>-0.13389944596903636</v>
      </c>
      <c r="BM31" s="522"/>
    </row>
    <row r="32" spans="1:65" x14ac:dyDescent="0.25">
      <c r="A32" s="332" t="s">
        <v>91</v>
      </c>
      <c r="B32" s="108">
        <v>59.409300000000002</v>
      </c>
      <c r="C32" s="108">
        <v>248.73000000000005</v>
      </c>
      <c r="D32" s="108">
        <v>118.31729999999999</v>
      </c>
      <c r="E32" s="108">
        <v>90.440500000000014</v>
      </c>
      <c r="F32" s="108">
        <v>166.7285</v>
      </c>
      <c r="G32" s="108">
        <v>583.46399999999994</v>
      </c>
      <c r="H32" s="108">
        <v>69.819999999999993</v>
      </c>
      <c r="I32" s="108">
        <v>308.78000000000003</v>
      </c>
      <c r="J32" s="108">
        <v>173.63</v>
      </c>
      <c r="K32" s="108">
        <v>151.61000000000001</v>
      </c>
      <c r="L32" s="108">
        <v>326.14999999999998</v>
      </c>
      <c r="M32" s="109">
        <v>105.76000000000002</v>
      </c>
      <c r="N32" s="108">
        <v>11.93</v>
      </c>
      <c r="O32" s="108">
        <v>22.619999999999997</v>
      </c>
      <c r="P32" s="108">
        <v>0</v>
      </c>
      <c r="Q32" s="108">
        <v>0</v>
      </c>
      <c r="R32" s="108">
        <v>29.290000000000003</v>
      </c>
      <c r="S32" s="108">
        <v>425.13</v>
      </c>
      <c r="T32" s="108">
        <v>525.54000000000008</v>
      </c>
      <c r="U32" s="108">
        <v>469.91</v>
      </c>
      <c r="V32" s="108">
        <v>384.71000000000009</v>
      </c>
      <c r="W32" s="108">
        <v>0</v>
      </c>
      <c r="X32" s="108">
        <v>0</v>
      </c>
      <c r="Y32" s="109">
        <v>0</v>
      </c>
      <c r="Z32" s="107">
        <v>166.33</v>
      </c>
      <c r="AA32" s="108">
        <v>166.49</v>
      </c>
      <c r="AB32" s="108">
        <v>88.25</v>
      </c>
      <c r="AC32" s="108">
        <v>123.64</v>
      </c>
      <c r="AD32" s="108">
        <v>400.34</v>
      </c>
      <c r="AE32" s="108">
        <v>315.64</v>
      </c>
      <c r="AF32" s="108">
        <v>459.89</v>
      </c>
      <c r="AG32" s="108">
        <v>414.57</v>
      </c>
      <c r="AH32" s="108">
        <v>0</v>
      </c>
      <c r="AI32" s="108">
        <v>57.79</v>
      </c>
      <c r="AJ32" s="108">
        <v>91.35</v>
      </c>
      <c r="AK32" s="108">
        <v>31.78</v>
      </c>
      <c r="AL32" s="107">
        <v>64.758309999999994</v>
      </c>
      <c r="AM32" s="108">
        <v>4.4143000000000008</v>
      </c>
      <c r="AN32" s="108">
        <v>0</v>
      </c>
      <c r="AO32" s="108">
        <v>45.899290000000001</v>
      </c>
      <c r="AP32" s="108">
        <v>0.84000000000000008</v>
      </c>
      <c r="AQ32" s="108">
        <v>589.62</v>
      </c>
      <c r="AR32" s="108">
        <v>121.89999999999999</v>
      </c>
      <c r="AS32" s="108">
        <v>190.41</v>
      </c>
      <c r="AT32" s="108">
        <v>251.66</v>
      </c>
      <c r="AU32" s="108">
        <v>34.422499999999999</v>
      </c>
      <c r="AV32" s="108">
        <v>57.06</v>
      </c>
      <c r="AW32" s="108">
        <v>42.070000000000007</v>
      </c>
      <c r="AX32" s="107">
        <v>277.08</v>
      </c>
      <c r="AY32" s="573">
        <v>15.51</v>
      </c>
      <c r="AZ32" s="573">
        <v>0.69</v>
      </c>
      <c r="BA32" s="573">
        <v>0</v>
      </c>
      <c r="BB32" s="573">
        <v>0</v>
      </c>
      <c r="BC32" s="573">
        <v>0</v>
      </c>
      <c r="BD32" s="573">
        <v>0</v>
      </c>
      <c r="BE32" s="573" t="s">
        <v>28</v>
      </c>
      <c r="BF32" s="573">
        <v>0</v>
      </c>
      <c r="BG32" s="573">
        <v>0</v>
      </c>
      <c r="BH32" s="573">
        <v>58.3</v>
      </c>
      <c r="BI32" s="574">
        <v>65.41</v>
      </c>
      <c r="BJ32" s="108">
        <v>72.03</v>
      </c>
      <c r="BK32" s="110">
        <f t="shared" si="8"/>
        <v>-0.74003897791251627</v>
      </c>
      <c r="BM32" s="522"/>
    </row>
    <row r="33" spans="1:65" x14ac:dyDescent="0.25">
      <c r="A33" s="332" t="s">
        <v>70</v>
      </c>
      <c r="B33" s="108">
        <v>425.31200000000001</v>
      </c>
      <c r="C33" s="108">
        <v>195.28769999999997</v>
      </c>
      <c r="D33" s="108">
        <v>221.23000000000002</v>
      </c>
      <c r="E33" s="108">
        <v>537.33999999999992</v>
      </c>
      <c r="F33" s="108">
        <v>270.99200000000002</v>
      </c>
      <c r="G33" s="108">
        <v>1293.66776</v>
      </c>
      <c r="H33" s="108">
        <v>1013.5837</v>
      </c>
      <c r="I33" s="108">
        <v>822.0809999999999</v>
      </c>
      <c r="J33" s="108">
        <v>630.10199999999986</v>
      </c>
      <c r="K33" s="108">
        <v>526.68500000000006</v>
      </c>
      <c r="L33" s="108">
        <v>639.85399999999993</v>
      </c>
      <c r="M33" s="109">
        <v>489.72199999999998</v>
      </c>
      <c r="N33" s="108">
        <v>549.85787999999991</v>
      </c>
      <c r="O33" s="108">
        <v>395.96939999999995</v>
      </c>
      <c r="P33" s="108">
        <v>128.76429999999999</v>
      </c>
      <c r="Q33" s="108">
        <v>0</v>
      </c>
      <c r="R33" s="108">
        <v>5.24</v>
      </c>
      <c r="S33" s="108">
        <v>265.60000000000002</v>
      </c>
      <c r="T33" s="108">
        <v>1024.1630000000002</v>
      </c>
      <c r="U33" s="108">
        <v>611.52099999999996</v>
      </c>
      <c r="V33" s="108">
        <v>247.37700000000001</v>
      </c>
      <c r="W33" s="108">
        <v>341.44324999999998</v>
      </c>
      <c r="X33" s="108">
        <v>152.1747</v>
      </c>
      <c r="Y33" s="109">
        <v>913.99475999999993</v>
      </c>
      <c r="Z33" s="107">
        <v>790.25</v>
      </c>
      <c r="AA33" s="108">
        <v>446.66</v>
      </c>
      <c r="AB33" s="108">
        <v>3.63</v>
      </c>
      <c r="AC33" s="108">
        <v>59.49</v>
      </c>
      <c r="AD33" s="108">
        <v>418.75</v>
      </c>
      <c r="AE33" s="108">
        <v>540.15</v>
      </c>
      <c r="AF33" s="108">
        <v>602.96</v>
      </c>
      <c r="AG33" s="108">
        <v>448.13</v>
      </c>
      <c r="AH33" s="108">
        <v>25.97</v>
      </c>
      <c r="AI33" s="108">
        <v>0</v>
      </c>
      <c r="AJ33" s="108">
        <v>79.59</v>
      </c>
      <c r="AK33" s="108">
        <v>608.76</v>
      </c>
      <c r="AL33" s="107">
        <v>602.90017999999998</v>
      </c>
      <c r="AM33" s="108">
        <v>302.55309999999997</v>
      </c>
      <c r="AN33" s="108">
        <v>73.879390000000001</v>
      </c>
      <c r="AO33" s="108">
        <v>43.25</v>
      </c>
      <c r="AP33" s="108">
        <v>323.26799999999997</v>
      </c>
      <c r="AQ33" s="108">
        <v>737.38400000000001</v>
      </c>
      <c r="AR33" s="108">
        <v>5.8780000000000001</v>
      </c>
      <c r="AS33" s="108">
        <v>9.2309999999999999</v>
      </c>
      <c r="AT33" s="108">
        <v>0.84079999999999988</v>
      </c>
      <c r="AU33" s="108">
        <v>222.17949999999999</v>
      </c>
      <c r="AV33" s="108">
        <v>462.35610000000008</v>
      </c>
      <c r="AW33" s="108">
        <v>666.20251200000007</v>
      </c>
      <c r="AX33" s="107">
        <v>677.1</v>
      </c>
      <c r="AY33" s="573">
        <v>146.77000000000001</v>
      </c>
      <c r="AZ33" s="573">
        <v>194.67</v>
      </c>
      <c r="BA33" s="573">
        <v>172.02</v>
      </c>
      <c r="BB33" s="573">
        <v>21.34</v>
      </c>
      <c r="BC33" s="573">
        <v>6.4</v>
      </c>
      <c r="BD33" s="573">
        <v>43</v>
      </c>
      <c r="BE33" s="573">
        <v>56.74</v>
      </c>
      <c r="BF33" s="573">
        <v>232.7</v>
      </c>
      <c r="BG33" s="573">
        <v>81.77</v>
      </c>
      <c r="BH33" s="573">
        <v>456.49</v>
      </c>
      <c r="BI33" s="574">
        <v>653.98</v>
      </c>
      <c r="BJ33" s="108">
        <v>786.82</v>
      </c>
      <c r="BK33" s="110">
        <f t="shared" si="8"/>
        <v>0.16204401122433909</v>
      </c>
      <c r="BM33" s="522"/>
    </row>
    <row r="34" spans="1:65" x14ac:dyDescent="0.25">
      <c r="A34" s="332" t="s">
        <v>71</v>
      </c>
      <c r="B34" s="108">
        <v>624.77629999999988</v>
      </c>
      <c r="C34" s="108">
        <v>346.79730000000001</v>
      </c>
      <c r="D34" s="108">
        <v>378.16300000000001</v>
      </c>
      <c r="E34" s="108">
        <v>573.41500000000008</v>
      </c>
      <c r="F34" s="108">
        <v>349.08279999999991</v>
      </c>
      <c r="G34" s="108">
        <v>1026.1183000000003</v>
      </c>
      <c r="H34" s="108">
        <v>962.08619999999985</v>
      </c>
      <c r="I34" s="108">
        <v>679.1807</v>
      </c>
      <c r="J34" s="108">
        <v>526.68169999999998</v>
      </c>
      <c r="K34" s="108">
        <v>329.74900000000008</v>
      </c>
      <c r="L34" s="108">
        <v>763.86300000000006</v>
      </c>
      <c r="M34" s="109">
        <v>726.86199999999985</v>
      </c>
      <c r="N34" s="108">
        <v>864.87200000000007</v>
      </c>
      <c r="O34" s="108">
        <v>534.29499999999996</v>
      </c>
      <c r="P34" s="108">
        <v>179.86100000000002</v>
      </c>
      <c r="Q34" s="108">
        <v>34.199999999999996</v>
      </c>
      <c r="R34" s="108">
        <v>212.501</v>
      </c>
      <c r="S34" s="108">
        <v>383.87200000000001</v>
      </c>
      <c r="T34" s="108">
        <v>651.82899999999995</v>
      </c>
      <c r="U34" s="108">
        <v>216.72299999999996</v>
      </c>
      <c r="V34" s="108">
        <v>330.21200000000005</v>
      </c>
      <c r="W34" s="108">
        <v>288.839</v>
      </c>
      <c r="X34" s="108">
        <v>170.85290000000001</v>
      </c>
      <c r="Y34" s="109">
        <v>570.59897000000001</v>
      </c>
      <c r="Z34" s="107">
        <v>1358.65</v>
      </c>
      <c r="AA34" s="108">
        <v>885.62</v>
      </c>
      <c r="AB34" s="108">
        <v>507.55</v>
      </c>
      <c r="AC34" s="108">
        <v>246.89</v>
      </c>
      <c r="AD34" s="108">
        <v>688.28</v>
      </c>
      <c r="AE34" s="108">
        <v>637.87</v>
      </c>
      <c r="AF34" s="108">
        <v>764.33</v>
      </c>
      <c r="AG34" s="108">
        <v>718.4</v>
      </c>
      <c r="AH34" s="108">
        <v>212.81</v>
      </c>
      <c r="AI34" s="108">
        <v>114.37</v>
      </c>
      <c r="AJ34" s="108">
        <v>343.4</v>
      </c>
      <c r="AK34" s="108">
        <v>1041.25</v>
      </c>
      <c r="AL34" s="107">
        <v>1039.0415499999997</v>
      </c>
      <c r="AM34" s="108">
        <v>692.51630999999998</v>
      </c>
      <c r="AN34" s="108">
        <v>453.25281600000005</v>
      </c>
      <c r="AO34" s="108">
        <v>325.80354</v>
      </c>
      <c r="AP34" s="108">
        <v>174.58917600000001</v>
      </c>
      <c r="AQ34" s="108">
        <v>694.78666400000009</v>
      </c>
      <c r="AR34" s="108">
        <v>119.633672</v>
      </c>
      <c r="AS34" s="108">
        <v>101.39191694339624</v>
      </c>
      <c r="AT34" s="108">
        <v>134.91624567938456</v>
      </c>
      <c r="AU34" s="108">
        <v>468.34018400000002</v>
      </c>
      <c r="AV34" s="108">
        <v>236.66351999999998</v>
      </c>
      <c r="AW34" s="108">
        <v>1196.5562160000002</v>
      </c>
      <c r="AX34" s="107">
        <v>1369.81</v>
      </c>
      <c r="AY34" s="573">
        <v>827.31</v>
      </c>
      <c r="AZ34" s="573">
        <v>892.83</v>
      </c>
      <c r="BA34" s="573">
        <v>923.75</v>
      </c>
      <c r="BB34" s="573">
        <v>405.45</v>
      </c>
      <c r="BC34" s="573">
        <v>128.63</v>
      </c>
      <c r="BD34" s="573">
        <v>153.78</v>
      </c>
      <c r="BE34" s="573">
        <v>157.75</v>
      </c>
      <c r="BF34" s="573">
        <v>415</v>
      </c>
      <c r="BG34" s="573">
        <v>184.49</v>
      </c>
      <c r="BH34" s="573">
        <v>546.45000000000005</v>
      </c>
      <c r="BI34" s="574">
        <v>883.26</v>
      </c>
      <c r="BJ34" s="108">
        <v>1170</v>
      </c>
      <c r="BK34" s="110">
        <f t="shared" si="8"/>
        <v>-0.14586694505077347</v>
      </c>
      <c r="BM34" s="522"/>
    </row>
    <row r="35" spans="1:65" x14ac:dyDescent="0.25">
      <c r="A35" s="333" t="s">
        <v>72</v>
      </c>
      <c r="B35" s="112">
        <v>2193.0301597705184</v>
      </c>
      <c r="C35" s="113">
        <v>2452.5020806108951</v>
      </c>
      <c r="D35" s="113">
        <v>1879.619740410606</v>
      </c>
      <c r="E35" s="113">
        <v>1872.3858946974542</v>
      </c>
      <c r="F35" s="113">
        <v>2128.5374204868531</v>
      </c>
      <c r="G35" s="113">
        <v>3254.6278061012781</v>
      </c>
      <c r="H35" s="113">
        <v>3708.8013071322712</v>
      </c>
      <c r="I35" s="113">
        <v>3301.7922612880393</v>
      </c>
      <c r="J35" s="113">
        <v>3093.8796318839522</v>
      </c>
      <c r="K35" s="113">
        <v>3900.1767895536868</v>
      </c>
      <c r="L35" s="113">
        <v>2849.2000890000018</v>
      </c>
      <c r="M35" s="114">
        <v>2802.036039000006</v>
      </c>
      <c r="N35" s="112">
        <v>5811.3452919999991</v>
      </c>
      <c r="O35" s="113">
        <v>13898.170790000006</v>
      </c>
      <c r="P35" s="113">
        <v>2081.0595600000001</v>
      </c>
      <c r="Q35" s="113">
        <v>137.53986138600001</v>
      </c>
      <c r="R35" s="113">
        <v>353.38948289000001</v>
      </c>
      <c r="S35" s="113">
        <v>1391.9673</v>
      </c>
      <c r="T35" s="113">
        <v>1933.8586200000002</v>
      </c>
      <c r="U35" s="113">
        <v>1538.4212399999997</v>
      </c>
      <c r="V35" s="113">
        <v>4624.4742599999981</v>
      </c>
      <c r="W35" s="113">
        <v>3123.5201800000009</v>
      </c>
      <c r="X35" s="113">
        <v>654.53949999999998</v>
      </c>
      <c r="Y35" s="114">
        <v>1356.81889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2">
        <v>14333.587877</v>
      </c>
      <c r="AM35" s="113">
        <v>1658.9825019798996</v>
      </c>
      <c r="AN35" s="113">
        <v>1365.8333480000001</v>
      </c>
      <c r="AO35" s="113">
        <v>1498.7455379999999</v>
      </c>
      <c r="AP35" s="113">
        <v>1155.6831079999999</v>
      </c>
      <c r="AQ35" s="113">
        <v>3477.8848006083954</v>
      </c>
      <c r="AR35" s="113">
        <v>1175.246756</v>
      </c>
      <c r="AS35" s="113">
        <v>1991.3642980000002</v>
      </c>
      <c r="AT35" s="113">
        <v>1920.8356100000003</v>
      </c>
      <c r="AU35" s="113">
        <v>1991.7522520000002</v>
      </c>
      <c r="AV35" s="113">
        <v>3877.2922360000002</v>
      </c>
      <c r="AW35" s="113">
        <v>2827.1862849999998</v>
      </c>
      <c r="AX35" s="112">
        <v>684.23</v>
      </c>
      <c r="AY35" s="113">
        <v>2482</v>
      </c>
      <c r="AZ35" s="113">
        <v>1700.98</v>
      </c>
      <c r="BA35" s="113">
        <v>2247.25</v>
      </c>
      <c r="BB35" s="113">
        <v>1503.62</v>
      </c>
      <c r="BC35" s="113">
        <v>1347.22</v>
      </c>
      <c r="BD35" s="113">
        <v>1155.1299999999999</v>
      </c>
      <c r="BE35" s="113">
        <v>937.62</v>
      </c>
      <c r="BF35" s="113">
        <v>744.18</v>
      </c>
      <c r="BG35" s="113">
        <v>488.84000000000003</v>
      </c>
      <c r="BH35" s="113">
        <v>716.12</v>
      </c>
      <c r="BI35" s="599">
        <v>1219.3999999999999</v>
      </c>
      <c r="BJ35" s="113">
        <v>1189.18</v>
      </c>
      <c r="BK35" s="115">
        <f t="shared" si="8"/>
        <v>0.73798284202680398</v>
      </c>
      <c r="BM35" s="522"/>
    </row>
    <row r="36" spans="1:65" x14ac:dyDescent="0.25">
      <c r="A36" s="116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K36" s="92"/>
    </row>
    <row r="37" spans="1:65" x14ac:dyDescent="0.25">
      <c r="A37" s="116" t="s">
        <v>24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479"/>
      <c r="BK37" s="92"/>
    </row>
    <row r="38" spans="1:65" x14ac:dyDescent="0.25">
      <c r="A38" s="116" t="s">
        <v>196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236"/>
      <c r="AZ38" s="236"/>
      <c r="BA38" s="236"/>
      <c r="BB38" s="236"/>
      <c r="BC38" s="480"/>
      <c r="BK38" s="92"/>
    </row>
    <row r="39" spans="1:65" x14ac:dyDescent="0.25"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BC39" s="118"/>
      <c r="BK39" s="92"/>
    </row>
  </sheetData>
  <sortState ref="U41:V65">
    <sortCondition descending="1" ref="V41:V65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O23"/>
  <sheetViews>
    <sheetView showGridLines="0" zoomScaleNormal="100" workbookViewId="0">
      <pane xSplit="1" ySplit="7" topLeftCell="AS8" activePane="bottomRight" state="frozen"/>
      <selection activeCell="D35" sqref="D35"/>
      <selection pane="topRight" activeCell="D35" sqref="D35"/>
      <selection pane="bottomLeft" activeCell="D35" sqref="D35"/>
      <selection pane="bottomRight" activeCell="BK13" sqref="BK13"/>
    </sheetView>
  </sheetViews>
  <sheetFormatPr baseColWidth="10" defaultColWidth="9.140625" defaultRowHeight="15" x14ac:dyDescent="0.25"/>
  <cols>
    <col min="1" max="1" width="15.140625" style="92" customWidth="1"/>
    <col min="2" max="62" width="6.85546875" style="92" customWidth="1"/>
    <col min="63" max="63" width="12.5703125" style="92" bestFit="1" customWidth="1"/>
  </cols>
  <sheetData>
    <row r="1" spans="1:67" x14ac:dyDescent="0.25">
      <c r="A1" s="6" t="s">
        <v>189</v>
      </c>
    </row>
    <row r="3" spans="1:67" x14ac:dyDescent="0.25">
      <c r="A3" s="11" t="s">
        <v>113</v>
      </c>
    </row>
    <row r="4" spans="1:67" ht="15" customHeight="1" x14ac:dyDescent="0.25">
      <c r="A4" s="9" t="s">
        <v>239</v>
      </c>
    </row>
    <row r="5" spans="1:67" x14ac:dyDescent="0.25">
      <c r="A5" s="9" t="s">
        <v>200</v>
      </c>
    </row>
    <row r="6" spans="1:67" ht="15" customHeight="1" x14ac:dyDescent="0.25">
      <c r="A6" s="663" t="s">
        <v>0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7" ht="25.5" x14ac:dyDescent="0.25">
      <c r="A7" s="659"/>
      <c r="B7" s="49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499" t="s">
        <v>6</v>
      </c>
      <c r="BD7" s="508" t="s">
        <v>7</v>
      </c>
      <c r="BE7" s="511" t="str">
        <f>+'Cdr 14'!BE7</f>
        <v>Ago</v>
      </c>
      <c r="BF7" s="524" t="str">
        <f>+'Cdr 14'!BF7</f>
        <v>Sept</v>
      </c>
      <c r="BG7" s="537" t="str">
        <f>+'Cdr 14'!BG7</f>
        <v>Oct</v>
      </c>
      <c r="BH7" s="540" t="str">
        <f>+'Cdr 14'!BH7</f>
        <v>Nov</v>
      </c>
      <c r="BI7" s="550" t="str">
        <f>+'Cdr 14'!BI7</f>
        <v>Dic</v>
      </c>
      <c r="BJ7" s="551" t="str">
        <f>+'Cdr 14'!BJ7</f>
        <v>Ene</v>
      </c>
      <c r="BK7" s="508" t="str">
        <f>'Cdr 14'!BK7</f>
        <v>Var. % 
Ene 24/23</v>
      </c>
    </row>
    <row r="8" spans="1:67" s="1" customFormat="1" ht="12.6" customHeight="1" x14ac:dyDescent="0.25">
      <c r="A8" s="19" t="s">
        <v>13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40">
        <f t="shared" ref="AL8:AQ8" si="3">+AL9+AL14+AL18</f>
        <v>74.511690553767025</v>
      </c>
      <c r="AM8" s="155">
        <f t="shared" si="3"/>
        <v>69.499260125097649</v>
      </c>
      <c r="AN8" s="155">
        <f t="shared" si="3"/>
        <v>67.261409380336374</v>
      </c>
      <c r="AO8" s="155">
        <f t="shared" si="3"/>
        <v>71.192354666736051</v>
      </c>
      <c r="AP8" s="155">
        <f t="shared" si="3"/>
        <v>60.170396297982322</v>
      </c>
      <c r="AQ8" s="155">
        <f t="shared" si="3"/>
        <v>66.968543381315826</v>
      </c>
      <c r="AR8" s="155">
        <f t="shared" ref="AR8:AW8" si="4">+AR9+AR14+AR18</f>
        <v>71.208057604597542</v>
      </c>
      <c r="AS8" s="155">
        <f t="shared" si="4"/>
        <v>76.522422981536479</v>
      </c>
      <c r="AT8" s="155">
        <f t="shared" si="4"/>
        <v>64.23389841082404</v>
      </c>
      <c r="AU8" s="155">
        <f t="shared" si="4"/>
        <v>69.69494930094632</v>
      </c>
      <c r="AV8" s="155">
        <f t="shared" si="4"/>
        <v>64.7142801589887</v>
      </c>
      <c r="AW8" s="155">
        <f t="shared" si="4"/>
        <v>70.559442422251891</v>
      </c>
      <c r="AX8" s="440">
        <f t="shared" ref="AX8:BC8" si="5">+AX9+AX14+AX18</f>
        <v>61.55</v>
      </c>
      <c r="AY8" s="155">
        <f t="shared" si="5"/>
        <v>72.059999999999988</v>
      </c>
      <c r="AZ8" s="155">
        <f t="shared" si="5"/>
        <v>79.489999999999995</v>
      </c>
      <c r="BA8" s="155">
        <f t="shared" si="5"/>
        <v>72.039999999999992</v>
      </c>
      <c r="BB8" s="155">
        <f t="shared" si="5"/>
        <v>57.86</v>
      </c>
      <c r="BC8" s="155">
        <f t="shared" si="5"/>
        <v>59.89</v>
      </c>
      <c r="BD8" s="155">
        <f t="shared" ref="BD8:BE8" si="6">+BD9+BD14+BD18</f>
        <v>69.569999999999993</v>
      </c>
      <c r="BE8" s="155">
        <f t="shared" si="6"/>
        <v>70.19</v>
      </c>
      <c r="BF8" s="155">
        <f t="shared" ref="BF8:BG8" si="7">+BF9+BF14+BF18</f>
        <v>71.289999999999992</v>
      </c>
      <c r="BG8" s="155">
        <f t="shared" si="7"/>
        <v>60.559999999999995</v>
      </c>
      <c r="BH8" s="155">
        <f t="shared" ref="BH8:BI8" si="8">+BH9+BH14+BH18</f>
        <v>59.75</v>
      </c>
      <c r="BI8" s="155">
        <f t="shared" si="8"/>
        <v>67.109999999999985</v>
      </c>
      <c r="BJ8" s="440">
        <f t="shared" ref="BJ8" si="9">+BJ9+BJ14+BJ18</f>
        <v>68.72999999999999</v>
      </c>
      <c r="BK8" s="128">
        <f>+IFERROR(BJ8/AX8-1,"-")</f>
        <v>0.11665312753858648</v>
      </c>
      <c r="BL8"/>
      <c r="BM8" s="522"/>
      <c r="BN8"/>
      <c r="BO8"/>
    </row>
    <row r="9" spans="1:67" s="1" customFormat="1" x14ac:dyDescent="0.25">
      <c r="A9" s="300" t="s">
        <v>218</v>
      </c>
      <c r="B9" s="338">
        <f>B10+B11+B12+B13</f>
        <v>56.058084102751195</v>
      </c>
      <c r="C9" s="336">
        <f t="shared" ref="C9:Y9" si="10">C10+C11+C12+C13</f>
        <v>54.948997848837166</v>
      </c>
      <c r="D9" s="336">
        <f t="shared" si="10"/>
        <v>59.059746762565226</v>
      </c>
      <c r="E9" s="336">
        <f t="shared" si="10"/>
        <v>62.010805678113925</v>
      </c>
      <c r="F9" s="336">
        <f t="shared" si="10"/>
        <v>60.438096140159942</v>
      </c>
      <c r="G9" s="336">
        <f t="shared" si="10"/>
        <v>57.19580749758785</v>
      </c>
      <c r="H9" s="336">
        <f t="shared" si="10"/>
        <v>60.815251015603707</v>
      </c>
      <c r="I9" s="336">
        <f t="shared" si="10"/>
        <v>54.18649627663423</v>
      </c>
      <c r="J9" s="336">
        <f t="shared" si="10"/>
        <v>48.598730031737666</v>
      </c>
      <c r="K9" s="336">
        <f t="shared" si="10"/>
        <v>59.361561307571044</v>
      </c>
      <c r="L9" s="336">
        <f t="shared" si="10"/>
        <v>57.709692089537747</v>
      </c>
      <c r="M9" s="336">
        <f t="shared" si="10"/>
        <v>59.021396382450099</v>
      </c>
      <c r="N9" s="338">
        <f t="shared" si="10"/>
        <v>68.26727978400001</v>
      </c>
      <c r="O9" s="336">
        <f t="shared" si="10"/>
        <v>79.639750123999988</v>
      </c>
      <c r="P9" s="336">
        <f t="shared" si="10"/>
        <v>60.776564227000001</v>
      </c>
      <c r="Q9" s="336">
        <f t="shared" si="10"/>
        <v>36.353683314999998</v>
      </c>
      <c r="R9" s="336">
        <f t="shared" si="10"/>
        <v>41.433833311000001</v>
      </c>
      <c r="S9" s="336">
        <f t="shared" si="10"/>
        <v>50.812704142000001</v>
      </c>
      <c r="T9" s="336">
        <f t="shared" si="10"/>
        <v>68.615830770000002</v>
      </c>
      <c r="U9" s="336">
        <f t="shared" si="10"/>
        <v>64.048468142999994</v>
      </c>
      <c r="V9" s="336">
        <f t="shared" si="10"/>
        <v>85.382255743999991</v>
      </c>
      <c r="W9" s="336">
        <f t="shared" si="10"/>
        <v>70.438532653999999</v>
      </c>
      <c r="X9" s="336">
        <f t="shared" si="10"/>
        <v>64.826922021000001</v>
      </c>
      <c r="Y9" s="336">
        <f t="shared" si="10"/>
        <v>61.068006354000005</v>
      </c>
      <c r="Z9" s="338">
        <f>+Z10+Z11+Z12+Z13</f>
        <v>64.597175401219005</v>
      </c>
      <c r="AA9" s="336">
        <f t="shared" ref="AA9:AK9" si="11">+AA10+AA11+AA12+AA13</f>
        <v>71.371175950476101</v>
      </c>
      <c r="AB9" s="336">
        <f t="shared" si="11"/>
        <v>66.442531340342512</v>
      </c>
      <c r="AC9" s="336">
        <f t="shared" si="11"/>
        <v>57.199277092825376</v>
      </c>
      <c r="AD9" s="336">
        <f t="shared" si="11"/>
        <v>59.338219041301215</v>
      </c>
      <c r="AE9" s="336">
        <f t="shared" si="11"/>
        <v>48.752435053720646</v>
      </c>
      <c r="AF9" s="336">
        <f t="shared" si="11"/>
        <v>62.152521493019179</v>
      </c>
      <c r="AG9" s="336">
        <f t="shared" si="11"/>
        <v>55.721145651814005</v>
      </c>
      <c r="AH9" s="336">
        <f t="shared" si="11"/>
        <v>56.419844516911709</v>
      </c>
      <c r="AI9" s="336">
        <f t="shared" si="11"/>
        <v>61.612481680816337</v>
      </c>
      <c r="AJ9" s="336">
        <f t="shared" si="11"/>
        <v>63.380847489041834</v>
      </c>
      <c r="AK9" s="336">
        <f t="shared" si="11"/>
        <v>59.305200009742521</v>
      </c>
      <c r="AL9" s="441">
        <f t="shared" ref="AL9:AQ9" si="12">+AL10+AL11+AL12+AL13</f>
        <v>65.039829665774732</v>
      </c>
      <c r="AM9" s="442">
        <f t="shared" si="12"/>
        <v>57.731240313064362</v>
      </c>
      <c r="AN9" s="442">
        <f t="shared" si="12"/>
        <v>53.519902983302913</v>
      </c>
      <c r="AO9" s="442">
        <f t="shared" si="12"/>
        <v>66.234461767738168</v>
      </c>
      <c r="AP9" s="442">
        <f t="shared" si="12"/>
        <v>55.865651192971619</v>
      </c>
      <c r="AQ9" s="442">
        <f t="shared" si="12"/>
        <v>52.087082224363819</v>
      </c>
      <c r="AR9" s="442">
        <f t="shared" ref="AR9:AX9" si="13">+AR10+AR11+AR12+AR13</f>
        <v>55.995479294719033</v>
      </c>
      <c r="AS9" s="442">
        <f t="shared" si="13"/>
        <v>66.517389254551375</v>
      </c>
      <c r="AT9" s="442">
        <f t="shared" si="13"/>
        <v>55.468660799761388</v>
      </c>
      <c r="AU9" s="442">
        <f t="shared" si="13"/>
        <v>64.041258411945321</v>
      </c>
      <c r="AV9" s="442">
        <f t="shared" si="13"/>
        <v>60.40835474199789</v>
      </c>
      <c r="AW9" s="442">
        <f t="shared" si="13"/>
        <v>59.184258204182086</v>
      </c>
      <c r="AX9" s="441">
        <f t="shared" si="13"/>
        <v>55.769999999999996</v>
      </c>
      <c r="AY9" s="442">
        <f t="shared" ref="AY9:BD9" si="14">+AY10+AY11+AY12+AY13</f>
        <v>65.22</v>
      </c>
      <c r="AZ9" s="442">
        <f t="shared" si="14"/>
        <v>71.16</v>
      </c>
      <c r="BA9" s="442">
        <f t="shared" si="14"/>
        <v>64.349999999999994</v>
      </c>
      <c r="BB9" s="442">
        <f t="shared" si="14"/>
        <v>54.19</v>
      </c>
      <c r="BC9" s="442">
        <f t="shared" si="14"/>
        <v>58.23</v>
      </c>
      <c r="BD9" s="442">
        <f t="shared" si="14"/>
        <v>66.430000000000007</v>
      </c>
      <c r="BE9" s="442">
        <f t="shared" ref="BE9:BF9" si="15">+BE10+BE11+BE12+BE13</f>
        <v>62.379999999999995</v>
      </c>
      <c r="BF9" s="442">
        <f t="shared" si="15"/>
        <v>63.399999999999991</v>
      </c>
      <c r="BG9" s="442">
        <f t="shared" ref="BG9:BH9" si="16">+BG10+BG11+BG12+BG13</f>
        <v>55.849999999999994</v>
      </c>
      <c r="BH9" s="442">
        <f t="shared" si="16"/>
        <v>55.57</v>
      </c>
      <c r="BI9" s="442">
        <f t="shared" ref="BI9" si="17">+BI10+BI11+BI12+BI13</f>
        <v>63.91</v>
      </c>
      <c r="BJ9" s="441">
        <f t="shared" ref="BJ9" si="18">+BJ10+BJ11+BJ12+BJ13</f>
        <v>64.22</v>
      </c>
      <c r="BK9" s="255">
        <f t="shared" ref="BK9:BK18" si="19">+IFERROR(BJ9/AX9-1,"-")</f>
        <v>0.1515151515151516</v>
      </c>
      <c r="BL9"/>
      <c r="BM9" s="522"/>
      <c r="BN9"/>
      <c r="BO9"/>
    </row>
    <row r="10" spans="1:67" s="1" customFormat="1" x14ac:dyDescent="0.25">
      <c r="A10" s="103" t="s">
        <v>15</v>
      </c>
      <c r="B10" s="281">
        <v>4.8892105199999998</v>
      </c>
      <c r="C10" s="282">
        <v>3.1568816019999972</v>
      </c>
      <c r="D10" s="282">
        <v>5.7990865050000018</v>
      </c>
      <c r="E10" s="282">
        <v>5.8602008999999997</v>
      </c>
      <c r="F10" s="282">
        <v>6.4121576449999997</v>
      </c>
      <c r="G10" s="282">
        <v>5.4875904224999994</v>
      </c>
      <c r="H10" s="282">
        <v>5.4513788999999964</v>
      </c>
      <c r="I10" s="282">
        <v>3.135477324999997</v>
      </c>
      <c r="J10" s="282">
        <v>3.44325152</v>
      </c>
      <c r="K10" s="282">
        <v>5.3031931949999986</v>
      </c>
      <c r="L10" s="282">
        <v>5.3761179809639996</v>
      </c>
      <c r="M10" s="282">
        <v>6.1176727033440006</v>
      </c>
      <c r="N10" s="281">
        <v>6.2022337539999999</v>
      </c>
      <c r="O10" s="282">
        <v>7.5929910600000001</v>
      </c>
      <c r="P10" s="282">
        <v>5.5990213679999998</v>
      </c>
      <c r="Q10" s="282">
        <v>6.2842425249999998</v>
      </c>
      <c r="R10" s="282">
        <v>7.6442505799999996</v>
      </c>
      <c r="S10" s="282">
        <v>7.327226123</v>
      </c>
      <c r="T10" s="282">
        <v>8.1564496200000001</v>
      </c>
      <c r="U10" s="282">
        <v>8.1420246000000009</v>
      </c>
      <c r="V10" s="282">
        <v>16.245329624</v>
      </c>
      <c r="W10" s="282">
        <v>8.9370349999999998</v>
      </c>
      <c r="X10" s="282">
        <v>8.0211312369999987</v>
      </c>
      <c r="Y10" s="282">
        <v>7.1653691999999998</v>
      </c>
      <c r="Z10" s="281">
        <v>6.5649392778119999</v>
      </c>
      <c r="AA10" s="282">
        <v>9.105909313719998</v>
      </c>
      <c r="AB10" s="282">
        <v>7.5564169716599991</v>
      </c>
      <c r="AC10" s="282">
        <v>6.6384273064000006</v>
      </c>
      <c r="AD10" s="282">
        <v>5.5895292413599993</v>
      </c>
      <c r="AE10" s="282">
        <v>5.0340807781600008</v>
      </c>
      <c r="AF10" s="282">
        <v>5.5507829017087991</v>
      </c>
      <c r="AG10" s="282">
        <v>8.2081142632000006</v>
      </c>
      <c r="AH10" s="282">
        <v>4.6618925259000008</v>
      </c>
      <c r="AI10" s="282">
        <v>4.9475828772400003</v>
      </c>
      <c r="AJ10" s="282">
        <v>5.1286249235517962</v>
      </c>
      <c r="AK10" s="282">
        <v>4.9699588716399994</v>
      </c>
      <c r="AL10" s="443">
        <v>6.4003832715310001</v>
      </c>
      <c r="AM10" s="444">
        <v>4.7362889263700003</v>
      </c>
      <c r="AN10" s="444">
        <v>4.8445499974000006</v>
      </c>
      <c r="AO10" s="444">
        <v>5.0857016165689997</v>
      </c>
      <c r="AP10" s="444">
        <v>4.3605074430800004</v>
      </c>
      <c r="AQ10" s="444">
        <v>4.1029787413080001</v>
      </c>
      <c r="AR10" s="444">
        <v>4.1529222008050004</v>
      </c>
      <c r="AS10" s="444">
        <v>3.9758991984988996</v>
      </c>
      <c r="AT10" s="444">
        <v>4.5096628672929997</v>
      </c>
      <c r="AU10" s="444">
        <v>5.2967869838970003</v>
      </c>
      <c r="AV10" s="444">
        <v>5.889725018800001</v>
      </c>
      <c r="AW10" s="444">
        <v>4.6738768729009985</v>
      </c>
      <c r="AX10" s="443">
        <v>5.38</v>
      </c>
      <c r="AY10" s="444">
        <v>5.22</v>
      </c>
      <c r="AZ10" s="444">
        <v>5.98</v>
      </c>
      <c r="BA10" s="444">
        <v>5.52</v>
      </c>
      <c r="BB10" s="444">
        <v>4.26</v>
      </c>
      <c r="BC10" s="444">
        <v>5.67</v>
      </c>
      <c r="BD10" s="444">
        <v>5.72</v>
      </c>
      <c r="BE10" s="531">
        <v>6.15</v>
      </c>
      <c r="BF10" s="531">
        <v>5.53</v>
      </c>
      <c r="BG10" s="531">
        <v>4.5999999999999996</v>
      </c>
      <c r="BH10" s="531">
        <v>6.13</v>
      </c>
      <c r="BI10" s="444">
        <v>6.69</v>
      </c>
      <c r="BJ10" s="443">
        <v>7.04</v>
      </c>
      <c r="BK10" s="110">
        <f t="shared" si="19"/>
        <v>0.30855018587360594</v>
      </c>
      <c r="BL10"/>
      <c r="BM10" s="522"/>
      <c r="BN10"/>
      <c r="BO10"/>
    </row>
    <row r="11" spans="1:67" s="1" customFormat="1" x14ac:dyDescent="0.25">
      <c r="A11" s="103" t="s">
        <v>16</v>
      </c>
      <c r="B11" s="107">
        <v>11.991</v>
      </c>
      <c r="C11" s="108">
        <v>14.066000000000001</v>
      </c>
      <c r="D11" s="108">
        <v>12.541</v>
      </c>
      <c r="E11" s="108">
        <v>15.154</v>
      </c>
      <c r="F11" s="108">
        <v>10.901999999999999</v>
      </c>
      <c r="G11" s="108">
        <v>8.2059999999999995</v>
      </c>
      <c r="H11" s="108">
        <v>14.352</v>
      </c>
      <c r="I11" s="108">
        <v>6.8570000000000002</v>
      </c>
      <c r="J11" s="108">
        <v>8.5410000000000004</v>
      </c>
      <c r="K11" s="108">
        <v>10.557</v>
      </c>
      <c r="L11" s="108">
        <v>11.792999999999999</v>
      </c>
      <c r="M11" s="108">
        <v>10.282</v>
      </c>
      <c r="N11" s="107">
        <v>14.99934578900001</v>
      </c>
      <c r="O11" s="108">
        <v>20.294465008</v>
      </c>
      <c r="P11" s="108">
        <v>11.706269064000001</v>
      </c>
      <c r="Q11" s="108">
        <v>11.343975862999999</v>
      </c>
      <c r="R11" s="108">
        <v>7.9332038560000004</v>
      </c>
      <c r="S11" s="108">
        <v>9.407028909000001</v>
      </c>
      <c r="T11" s="108">
        <v>18.758370190000001</v>
      </c>
      <c r="U11" s="108">
        <v>11.856434786999998</v>
      </c>
      <c r="V11" s="108">
        <v>18.144585663999997</v>
      </c>
      <c r="W11" s="108">
        <v>13.303270971000009</v>
      </c>
      <c r="X11" s="108">
        <v>11.070898512999999</v>
      </c>
      <c r="Y11" s="108">
        <v>10.192154613</v>
      </c>
      <c r="Z11" s="107">
        <v>9.6104029610000001</v>
      </c>
      <c r="AA11" s="108">
        <v>13.946177203646101</v>
      </c>
      <c r="AB11" s="108">
        <v>11.927713912</v>
      </c>
      <c r="AC11" s="108">
        <v>10.247560347999999</v>
      </c>
      <c r="AD11" s="108">
        <v>10.363328542999998</v>
      </c>
      <c r="AE11" s="108">
        <v>8.8876602100000017</v>
      </c>
      <c r="AF11" s="108">
        <v>12.198470841422866</v>
      </c>
      <c r="AG11" s="108">
        <v>9.9634986280000017</v>
      </c>
      <c r="AH11" s="108">
        <v>12.956016457</v>
      </c>
      <c r="AI11" s="108">
        <v>12.8272631033</v>
      </c>
      <c r="AJ11" s="108">
        <v>15.363062166907438</v>
      </c>
      <c r="AK11" s="108">
        <v>12.307281539</v>
      </c>
      <c r="AL11" s="443">
        <v>13.040598681321201</v>
      </c>
      <c r="AM11" s="444">
        <v>8.1964817747949006</v>
      </c>
      <c r="AN11" s="444">
        <v>6.4518749540499991</v>
      </c>
      <c r="AO11" s="444">
        <v>14.870784106893511</v>
      </c>
      <c r="AP11" s="444">
        <v>8.3360101840195036</v>
      </c>
      <c r="AQ11" s="444">
        <v>7.9735666809083945</v>
      </c>
      <c r="AR11" s="444">
        <v>11.251798076589999</v>
      </c>
      <c r="AS11" s="444">
        <v>14.243692276222799</v>
      </c>
      <c r="AT11" s="444">
        <v>12.993148446519969</v>
      </c>
      <c r="AU11" s="444">
        <v>11.541812385553101</v>
      </c>
      <c r="AV11" s="444">
        <v>11.047008770725999</v>
      </c>
      <c r="AW11" s="444">
        <v>9.2206005176596015</v>
      </c>
      <c r="AX11" s="443">
        <v>7.02</v>
      </c>
      <c r="AY11" s="444">
        <v>17.2</v>
      </c>
      <c r="AZ11" s="444">
        <v>15.03</v>
      </c>
      <c r="BA11" s="444">
        <v>12.11</v>
      </c>
      <c r="BB11" s="444">
        <v>12.02</v>
      </c>
      <c r="BC11" s="444">
        <v>17.149999999999999</v>
      </c>
      <c r="BD11" s="444">
        <v>16.82</v>
      </c>
      <c r="BE11" s="531">
        <v>11.74</v>
      </c>
      <c r="BF11" s="531">
        <v>13.62</v>
      </c>
      <c r="BG11" s="531">
        <v>11.15</v>
      </c>
      <c r="BH11" s="531">
        <v>7.69</v>
      </c>
      <c r="BI11" s="444">
        <v>10.7</v>
      </c>
      <c r="BJ11" s="443">
        <v>11.89</v>
      </c>
      <c r="BK11" s="110">
        <f t="shared" si="19"/>
        <v>0.69373219373219386</v>
      </c>
      <c r="BL11"/>
      <c r="BM11" s="522"/>
      <c r="BN11"/>
      <c r="BO11"/>
    </row>
    <row r="12" spans="1:67" s="1" customFormat="1" x14ac:dyDescent="0.25">
      <c r="A12" s="103" t="s">
        <v>19</v>
      </c>
      <c r="B12" s="107">
        <v>0.44530494521289699</v>
      </c>
      <c r="C12" s="108">
        <v>0.67619986942119792</v>
      </c>
      <c r="D12" s="108">
        <v>0.42445603400542858</v>
      </c>
      <c r="E12" s="108">
        <v>0.30629622907721971</v>
      </c>
      <c r="F12" s="108">
        <v>0.262797652176254</v>
      </c>
      <c r="G12" s="108">
        <v>0.43129732632179602</v>
      </c>
      <c r="H12" s="108">
        <v>0.25763602561580701</v>
      </c>
      <c r="I12" s="108">
        <v>0.34028791437724498</v>
      </c>
      <c r="J12" s="108">
        <v>0.32906344491212097</v>
      </c>
      <c r="K12" s="108">
        <v>0.50266320813030807</v>
      </c>
      <c r="L12" s="108">
        <v>0.47161543738623002</v>
      </c>
      <c r="M12" s="108">
        <v>0.38417683130445895</v>
      </c>
      <c r="N12" s="107">
        <v>0.41612612799999998</v>
      </c>
      <c r="O12" s="108">
        <v>0.38964075600000003</v>
      </c>
      <c r="P12" s="108">
        <v>0.60535000000000005</v>
      </c>
      <c r="Q12" s="108">
        <v>0.161</v>
      </c>
      <c r="R12" s="108">
        <v>0.25095109100000002</v>
      </c>
      <c r="S12" s="108">
        <v>0.47883903999999999</v>
      </c>
      <c r="T12" s="108">
        <v>0.34629300000000002</v>
      </c>
      <c r="U12" s="108">
        <v>0.45155770200000001</v>
      </c>
      <c r="V12" s="108">
        <v>0.65433978400000004</v>
      </c>
      <c r="W12" s="108">
        <v>0.76006818499999995</v>
      </c>
      <c r="X12" s="108">
        <v>0.52481752299999995</v>
      </c>
      <c r="Y12" s="108">
        <v>0.31459706700000001</v>
      </c>
      <c r="Z12" s="107">
        <v>0.50402612035959882</v>
      </c>
      <c r="AA12" s="108">
        <v>0.67390285527336535</v>
      </c>
      <c r="AB12" s="108">
        <v>0.55065795637125703</v>
      </c>
      <c r="AC12" s="108">
        <v>0.19536673796241524</v>
      </c>
      <c r="AD12" s="108">
        <v>0.32233210922730576</v>
      </c>
      <c r="AE12" s="108">
        <v>0.43792424994924184</v>
      </c>
      <c r="AF12" s="108">
        <v>0.28275113799581136</v>
      </c>
      <c r="AG12" s="108">
        <v>0.37456508925760429</v>
      </c>
      <c r="AH12" s="108">
        <v>0.26154581564188778</v>
      </c>
      <c r="AI12" s="108">
        <v>0.32334790237843747</v>
      </c>
      <c r="AJ12" s="108">
        <v>0.25633163366180589</v>
      </c>
      <c r="AK12" s="108">
        <v>0.24248330092143719</v>
      </c>
      <c r="AL12" s="443">
        <v>0.54553439963485151</v>
      </c>
      <c r="AM12" s="444">
        <v>0.57529868752590874</v>
      </c>
      <c r="AN12" s="444">
        <v>0.33602596803563878</v>
      </c>
      <c r="AO12" s="444">
        <v>0.24207320735033439</v>
      </c>
      <c r="AP12" s="444">
        <v>0.22689021641049056</v>
      </c>
      <c r="AQ12" s="444">
        <v>0.51802147570763302</v>
      </c>
      <c r="AR12" s="444">
        <v>0.34522923611782735</v>
      </c>
      <c r="AS12" s="444">
        <v>0.48609162521375648</v>
      </c>
      <c r="AT12" s="444">
        <v>0.48268093823359937</v>
      </c>
      <c r="AU12" s="444">
        <v>0.41212688158174415</v>
      </c>
      <c r="AV12" s="444">
        <v>0.54338634488417437</v>
      </c>
      <c r="AW12" s="444">
        <v>0.38214527247589553</v>
      </c>
      <c r="AX12" s="443">
        <v>0.24</v>
      </c>
      <c r="AY12" s="444">
        <v>0.25</v>
      </c>
      <c r="AZ12" s="444">
        <v>0.32</v>
      </c>
      <c r="BA12" s="444">
        <v>0.37</v>
      </c>
      <c r="BB12" s="444">
        <v>0.33999999999999997</v>
      </c>
      <c r="BC12" s="444">
        <v>0.43000000000000005</v>
      </c>
      <c r="BD12" s="444">
        <v>0.43</v>
      </c>
      <c r="BE12" s="531">
        <v>0.39</v>
      </c>
      <c r="BF12" s="531">
        <v>0.44999999999999996</v>
      </c>
      <c r="BG12" s="531">
        <v>0.87</v>
      </c>
      <c r="BH12" s="531">
        <v>0.91999999999999993</v>
      </c>
      <c r="BI12" s="444">
        <v>0.41000000000000003</v>
      </c>
      <c r="BJ12" s="443">
        <v>0.41</v>
      </c>
      <c r="BK12" s="110">
        <f t="shared" si="19"/>
        <v>0.70833333333333326</v>
      </c>
      <c r="BL12"/>
      <c r="BM12" s="522"/>
      <c r="BN12"/>
      <c r="BO12"/>
    </row>
    <row r="13" spans="1:67" s="1" customFormat="1" x14ac:dyDescent="0.25">
      <c r="A13" s="103" t="s">
        <v>20</v>
      </c>
      <c r="B13" s="107">
        <v>38.7325686375383</v>
      </c>
      <c r="C13" s="108">
        <v>37.049916377415968</v>
      </c>
      <c r="D13" s="108">
        <v>40.2952042235598</v>
      </c>
      <c r="E13" s="108">
        <v>40.690308549036708</v>
      </c>
      <c r="F13" s="108">
        <v>42.861140842983687</v>
      </c>
      <c r="G13" s="108">
        <v>43.070919748766059</v>
      </c>
      <c r="H13" s="108">
        <v>40.754236089987899</v>
      </c>
      <c r="I13" s="108">
        <v>43.853731037256992</v>
      </c>
      <c r="J13" s="108">
        <v>36.285415066825543</v>
      </c>
      <c r="K13" s="108">
        <v>42.998704904440736</v>
      </c>
      <c r="L13" s="108">
        <v>40.068958671187517</v>
      </c>
      <c r="M13" s="108">
        <v>42.237546847801639</v>
      </c>
      <c r="N13" s="107">
        <v>46.649574113</v>
      </c>
      <c r="O13" s="108">
        <v>51.362653299999998</v>
      </c>
      <c r="P13" s="108">
        <v>42.865923795</v>
      </c>
      <c r="Q13" s="108">
        <v>18.564464927</v>
      </c>
      <c r="R13" s="108">
        <v>25.605427784</v>
      </c>
      <c r="S13" s="108">
        <v>33.599610070000004</v>
      </c>
      <c r="T13" s="108">
        <v>41.354717960000009</v>
      </c>
      <c r="U13" s="108">
        <v>43.598451053999995</v>
      </c>
      <c r="V13" s="108">
        <v>50.338000672</v>
      </c>
      <c r="W13" s="108">
        <v>47.438158497999993</v>
      </c>
      <c r="X13" s="108">
        <v>45.210074747999997</v>
      </c>
      <c r="Y13" s="108">
        <v>43.395885474000004</v>
      </c>
      <c r="Z13" s="107">
        <v>47.9178070420474</v>
      </c>
      <c r="AA13" s="108">
        <v>47.64518657783664</v>
      </c>
      <c r="AB13" s="108">
        <v>46.407742500311258</v>
      </c>
      <c r="AC13" s="108">
        <v>40.117922700462962</v>
      </c>
      <c r="AD13" s="108">
        <v>43.063029147713912</v>
      </c>
      <c r="AE13" s="108">
        <v>34.392769815611402</v>
      </c>
      <c r="AF13" s="108">
        <v>44.120516611891709</v>
      </c>
      <c r="AG13" s="108">
        <v>37.174967671356399</v>
      </c>
      <c r="AH13" s="108">
        <v>38.540389718369823</v>
      </c>
      <c r="AI13" s="108">
        <v>43.5142877978979</v>
      </c>
      <c r="AJ13" s="108">
        <v>42.632828764920795</v>
      </c>
      <c r="AK13" s="108">
        <v>41.785476298181081</v>
      </c>
      <c r="AL13" s="443">
        <v>45.053313313287674</v>
      </c>
      <c r="AM13" s="444">
        <v>44.223170924373548</v>
      </c>
      <c r="AN13" s="444">
        <v>41.887452063817271</v>
      </c>
      <c r="AO13" s="444">
        <v>46.035902836925331</v>
      </c>
      <c r="AP13" s="444">
        <v>42.942243349461627</v>
      </c>
      <c r="AQ13" s="444">
        <v>39.492515326439793</v>
      </c>
      <c r="AR13" s="444">
        <v>40.245529781206201</v>
      </c>
      <c r="AS13" s="444">
        <v>47.811706154615926</v>
      </c>
      <c r="AT13" s="444">
        <v>37.483168547714818</v>
      </c>
      <c r="AU13" s="444">
        <v>46.790532160913472</v>
      </c>
      <c r="AV13" s="444">
        <v>42.928234607587719</v>
      </c>
      <c r="AW13" s="444">
        <v>44.907635541145595</v>
      </c>
      <c r="AX13" s="443">
        <v>43.129999999999995</v>
      </c>
      <c r="AY13" s="444">
        <v>42.55</v>
      </c>
      <c r="AZ13" s="444">
        <v>49.83</v>
      </c>
      <c r="BA13" s="444">
        <v>46.35</v>
      </c>
      <c r="BB13" s="444">
        <v>37.57</v>
      </c>
      <c r="BC13" s="444">
        <v>34.979999999999997</v>
      </c>
      <c r="BD13" s="444">
        <v>43.46</v>
      </c>
      <c r="BE13" s="531">
        <v>44.099999999999994</v>
      </c>
      <c r="BF13" s="531">
        <v>43.8</v>
      </c>
      <c r="BG13" s="531">
        <v>39.229999999999997</v>
      </c>
      <c r="BH13" s="531">
        <v>40.83</v>
      </c>
      <c r="BI13" s="444">
        <v>46.11</v>
      </c>
      <c r="BJ13" s="443">
        <v>44.879999999999995</v>
      </c>
      <c r="BK13" s="110">
        <f t="shared" si="19"/>
        <v>4.0575005796429364E-2</v>
      </c>
      <c r="BL13"/>
      <c r="BM13" s="522"/>
      <c r="BN13"/>
      <c r="BO13"/>
    </row>
    <row r="14" spans="1:67" s="1" customFormat="1" x14ac:dyDescent="0.25">
      <c r="A14" s="300" t="s">
        <v>219</v>
      </c>
      <c r="B14" s="338">
        <f t="shared" ref="B14:AQ14" si="20">SUM(B15:B17)</f>
        <v>2.0951599999999999</v>
      </c>
      <c r="C14" s="336">
        <f t="shared" si="20"/>
        <v>1.115985</v>
      </c>
      <c r="D14" s="336">
        <f t="shared" si="20"/>
        <v>1.9446599999999998</v>
      </c>
      <c r="E14" s="336">
        <f t="shared" si="20"/>
        <v>2.0060509999999998</v>
      </c>
      <c r="F14" s="336">
        <f t="shared" si="20"/>
        <v>4.0591089999999994</v>
      </c>
      <c r="G14" s="336">
        <f t="shared" si="20"/>
        <v>3.2290199999999998</v>
      </c>
      <c r="H14" s="336">
        <f t="shared" si="20"/>
        <v>3.2333699999999999</v>
      </c>
      <c r="I14" s="336">
        <f t="shared" si="20"/>
        <v>0.46861999999999993</v>
      </c>
      <c r="J14" s="336">
        <f t="shared" si="20"/>
        <v>0.58751700000000007</v>
      </c>
      <c r="K14" s="336">
        <f t="shared" si="20"/>
        <v>3.7757899999999998</v>
      </c>
      <c r="L14" s="336">
        <f t="shared" si="20"/>
        <v>3.2453594999999997</v>
      </c>
      <c r="M14" s="336">
        <f t="shared" si="20"/>
        <v>2.8526784999999997</v>
      </c>
      <c r="N14" s="338">
        <f t="shared" si="20"/>
        <v>4.9930000000000003</v>
      </c>
      <c r="O14" s="336">
        <f t="shared" si="20"/>
        <v>4.4290000000000003</v>
      </c>
      <c r="P14" s="336">
        <f t="shared" si="20"/>
        <v>2.2969999999999997</v>
      </c>
      <c r="Q14" s="336">
        <f t="shared" si="20"/>
        <v>3.9859999999999998</v>
      </c>
      <c r="R14" s="336">
        <f t="shared" si="20"/>
        <v>4.1229999999999993</v>
      </c>
      <c r="S14" s="336">
        <f t="shared" si="20"/>
        <v>2.9420000000000002</v>
      </c>
      <c r="T14" s="336">
        <f t="shared" si="20"/>
        <v>5.6690000000000005</v>
      </c>
      <c r="U14" s="336">
        <f t="shared" si="20"/>
        <v>6.9850000000000003</v>
      </c>
      <c r="V14" s="336">
        <f t="shared" si="20"/>
        <v>6.1440000000000001</v>
      </c>
      <c r="W14" s="336">
        <f t="shared" si="20"/>
        <v>3.3260000000000001</v>
      </c>
      <c r="X14" s="336">
        <f t="shared" si="20"/>
        <v>1.6019999999999999</v>
      </c>
      <c r="Y14" s="336">
        <f t="shared" si="20"/>
        <v>8.5280000000000005</v>
      </c>
      <c r="Z14" s="338">
        <f t="shared" ref="Z14:AK14" si="21">SUM(Z15:Z17)</f>
        <v>4.9685509999999997</v>
      </c>
      <c r="AA14" s="336">
        <f t="shared" si="21"/>
        <v>4.6024100000000008</v>
      </c>
      <c r="AB14" s="336">
        <f t="shared" si="21"/>
        <v>9.7312600000000007</v>
      </c>
      <c r="AC14" s="336">
        <f t="shared" si="21"/>
        <v>2.8425039999999999</v>
      </c>
      <c r="AD14" s="336">
        <f t="shared" si="21"/>
        <v>3.2380135000000001</v>
      </c>
      <c r="AE14" s="336">
        <f t="shared" si="21"/>
        <v>4.8473839999999999</v>
      </c>
      <c r="AF14" s="336">
        <f t="shared" si="21"/>
        <v>18.233255499999999</v>
      </c>
      <c r="AG14" s="336">
        <f t="shared" si="21"/>
        <v>8.6834695000000011</v>
      </c>
      <c r="AH14" s="336">
        <f t="shared" si="21"/>
        <v>7.3549354999999998</v>
      </c>
      <c r="AI14" s="336">
        <f t="shared" si="21"/>
        <v>5.8226589999999998</v>
      </c>
      <c r="AJ14" s="336">
        <f t="shared" si="21"/>
        <v>2.042484</v>
      </c>
      <c r="AK14" s="336">
        <f t="shared" si="21"/>
        <v>7.6908656000000004</v>
      </c>
      <c r="AL14" s="445">
        <f t="shared" si="20"/>
        <v>5.9955419999999995</v>
      </c>
      <c r="AM14" s="446">
        <f t="shared" si="20"/>
        <v>9.2115354999999983</v>
      </c>
      <c r="AN14" s="446">
        <f t="shared" si="20"/>
        <v>11.15573</v>
      </c>
      <c r="AO14" s="446">
        <f t="shared" si="20"/>
        <v>3.9175049999999998</v>
      </c>
      <c r="AP14" s="446">
        <f t="shared" si="20"/>
        <v>2.7475509999999996</v>
      </c>
      <c r="AQ14" s="446">
        <f t="shared" si="20"/>
        <v>10.712299300000002</v>
      </c>
      <c r="AR14" s="446">
        <f t="shared" ref="AR14:AW14" si="22">SUM(AR15:AR17)</f>
        <v>11.223616</v>
      </c>
      <c r="AS14" s="446">
        <f t="shared" si="22"/>
        <v>7.6692540000000005</v>
      </c>
      <c r="AT14" s="446">
        <f t="shared" si="22"/>
        <v>6.7892679999999999</v>
      </c>
      <c r="AU14" s="446">
        <f t="shared" si="22"/>
        <v>3.2154600000000002</v>
      </c>
      <c r="AV14" s="446">
        <f t="shared" si="22"/>
        <v>2.0598910000000004</v>
      </c>
      <c r="AW14" s="446">
        <f t="shared" si="22"/>
        <v>9.1904184999999998</v>
      </c>
      <c r="AX14" s="445">
        <f t="shared" ref="AX14:BD14" si="23">SUM(AX15:AX17)</f>
        <v>5.2</v>
      </c>
      <c r="AY14" s="446">
        <f t="shared" si="23"/>
        <v>6.1</v>
      </c>
      <c r="AZ14" s="446">
        <f t="shared" si="23"/>
        <v>7.0600000000000005</v>
      </c>
      <c r="BA14" s="446">
        <f t="shared" si="23"/>
        <v>6.55</v>
      </c>
      <c r="BB14" s="446">
        <f t="shared" si="23"/>
        <v>2.4</v>
      </c>
      <c r="BC14" s="446">
        <f t="shared" si="23"/>
        <v>0.99</v>
      </c>
      <c r="BD14" s="446">
        <f t="shared" si="23"/>
        <v>2.3200000000000003</v>
      </c>
      <c r="BE14" s="446">
        <f t="shared" ref="BE14:BJ14" si="24">SUM(BE15:BE17)</f>
        <v>4.29</v>
      </c>
      <c r="BF14" s="446">
        <f t="shared" si="24"/>
        <v>5.4399999999999995</v>
      </c>
      <c r="BG14" s="446">
        <f t="shared" si="24"/>
        <v>3.04</v>
      </c>
      <c r="BH14" s="446">
        <f t="shared" si="24"/>
        <v>3.1399999999999997</v>
      </c>
      <c r="BI14" s="446">
        <f t="shared" si="24"/>
        <v>2.5999999999999996</v>
      </c>
      <c r="BJ14" s="445">
        <f t="shared" si="24"/>
        <v>3.77</v>
      </c>
      <c r="BK14" s="469">
        <f t="shared" si="19"/>
        <v>-0.27500000000000002</v>
      </c>
      <c r="BL14"/>
      <c r="BM14" s="522"/>
      <c r="BN14"/>
      <c r="BO14"/>
    </row>
    <row r="15" spans="1:67" s="1" customFormat="1" x14ac:dyDescent="0.25">
      <c r="A15" s="103" t="s">
        <v>114</v>
      </c>
      <c r="B15" s="281">
        <v>0.85609999999999997</v>
      </c>
      <c r="C15" s="282">
        <v>7.0059999999999997E-2</v>
      </c>
      <c r="D15" s="282">
        <v>6.191E-2</v>
      </c>
      <c r="E15" s="282">
        <v>8.3509E-2</v>
      </c>
      <c r="F15" s="282">
        <v>1.023485</v>
      </c>
      <c r="G15" s="282">
        <v>0.62524999999999997</v>
      </c>
      <c r="H15" s="282">
        <v>1.72956</v>
      </c>
      <c r="I15" s="282">
        <v>0.29158999999999996</v>
      </c>
      <c r="J15" s="282">
        <v>5.4259999999999996E-2</v>
      </c>
      <c r="K15" s="282">
        <v>0.22547</v>
      </c>
      <c r="L15" s="282">
        <v>0.49724699999999999</v>
      </c>
      <c r="M15" s="282">
        <v>1.1306375</v>
      </c>
      <c r="N15" s="281">
        <v>1.784</v>
      </c>
      <c r="O15" s="282">
        <v>2.6389999999999998</v>
      </c>
      <c r="P15" s="282">
        <v>0.96499999999999997</v>
      </c>
      <c r="Q15" s="282">
        <v>0.53600000000000003</v>
      </c>
      <c r="R15" s="282">
        <v>0.27300000000000002</v>
      </c>
      <c r="S15" s="282">
        <v>0.94199999999999995</v>
      </c>
      <c r="T15" s="282">
        <v>2.484</v>
      </c>
      <c r="U15" s="282">
        <v>2.234</v>
      </c>
      <c r="V15" s="282">
        <v>2.585</v>
      </c>
      <c r="W15" s="282">
        <v>0.625</v>
      </c>
      <c r="X15" s="282">
        <v>0.34599999999999997</v>
      </c>
      <c r="Y15" s="282">
        <v>0.24</v>
      </c>
      <c r="Z15" s="281">
        <v>6.6414000000000001E-2</v>
      </c>
      <c r="AA15" s="282">
        <v>1.2091850000000002</v>
      </c>
      <c r="AB15" s="282">
        <v>0.23019999999999999</v>
      </c>
      <c r="AC15" s="282">
        <v>0.16999399999999998</v>
      </c>
      <c r="AD15" s="282">
        <v>0.28757150000000004</v>
      </c>
      <c r="AE15" s="282">
        <v>1.9481549999999994</v>
      </c>
      <c r="AF15" s="282">
        <v>15.069010999999998</v>
      </c>
      <c r="AG15" s="282">
        <v>3.8982895000000006</v>
      </c>
      <c r="AH15" s="282">
        <v>3.7220174999999989</v>
      </c>
      <c r="AI15" s="282">
        <v>4.7724029999999997</v>
      </c>
      <c r="AJ15" s="282">
        <v>0.38523800000000002</v>
      </c>
      <c r="AK15" s="282">
        <v>4.0362906000000001</v>
      </c>
      <c r="AL15" s="443">
        <v>2.2274419999999999</v>
      </c>
      <c r="AM15" s="444">
        <v>3.7832154999999998</v>
      </c>
      <c r="AN15" s="444">
        <v>7.9107899999999995</v>
      </c>
      <c r="AO15" s="444">
        <v>1.3054349999999999</v>
      </c>
      <c r="AP15" s="444">
        <v>0.39214499999999997</v>
      </c>
      <c r="AQ15" s="444">
        <v>4.9865933000000009</v>
      </c>
      <c r="AR15" s="444">
        <v>7.5416099999999995</v>
      </c>
      <c r="AS15" s="444">
        <v>4.2349300000000003</v>
      </c>
      <c r="AT15" s="444">
        <v>2.681508</v>
      </c>
      <c r="AU15" s="444">
        <v>0.65783999999999998</v>
      </c>
      <c r="AV15" s="444">
        <v>0.360101</v>
      </c>
      <c r="AW15" s="444">
        <v>6.3477560000000004</v>
      </c>
      <c r="AX15" s="443">
        <v>2.82</v>
      </c>
      <c r="AY15" s="444">
        <v>2.96</v>
      </c>
      <c r="AZ15" s="444">
        <v>3.39</v>
      </c>
      <c r="BA15" s="444">
        <v>3.68</v>
      </c>
      <c r="BB15" s="444">
        <v>0.32</v>
      </c>
      <c r="BC15" s="444">
        <v>0.97</v>
      </c>
      <c r="BD15" s="444">
        <v>0.77</v>
      </c>
      <c r="BE15" s="444">
        <v>2.1800000000000002</v>
      </c>
      <c r="BF15" s="444">
        <v>2.68</v>
      </c>
      <c r="BG15" s="444">
        <v>2.54</v>
      </c>
      <c r="BH15" s="444">
        <v>2.21</v>
      </c>
      <c r="BI15" s="444">
        <v>1.4</v>
      </c>
      <c r="BJ15" s="443">
        <v>3.11</v>
      </c>
      <c r="BK15" s="110">
        <f t="shared" si="19"/>
        <v>0.10283687943262421</v>
      </c>
      <c r="BL15"/>
      <c r="BM15" s="522"/>
      <c r="BN15"/>
      <c r="BO15"/>
    </row>
    <row r="16" spans="1:67" s="1" customFormat="1" x14ac:dyDescent="0.25">
      <c r="A16" s="103" t="s">
        <v>115</v>
      </c>
      <c r="B16" s="281">
        <v>0.31164999999999998</v>
      </c>
      <c r="C16" s="282">
        <v>0.3029</v>
      </c>
      <c r="D16" s="282">
        <v>0.58299999999999996</v>
      </c>
      <c r="E16" s="282">
        <v>0.85975999999999997</v>
      </c>
      <c r="F16" s="282">
        <v>0.56811</v>
      </c>
      <c r="G16" s="282">
        <v>1.95919</v>
      </c>
      <c r="H16" s="282">
        <v>2.3620000000000002E-2</v>
      </c>
      <c r="I16" s="282">
        <v>2.9389999999999999E-2</v>
      </c>
      <c r="J16" s="282">
        <v>0.47692700000000005</v>
      </c>
      <c r="K16" s="282">
        <v>1.1903699999999999</v>
      </c>
      <c r="L16" s="282">
        <v>0.16955999999999999</v>
      </c>
      <c r="M16" s="282">
        <v>0.93838999999999995</v>
      </c>
      <c r="N16" s="281">
        <v>2.4980000000000002</v>
      </c>
      <c r="O16" s="282">
        <v>1.121</v>
      </c>
      <c r="P16" s="282">
        <v>0.69699999999999995</v>
      </c>
      <c r="Q16" s="282">
        <v>1.3360000000000001</v>
      </c>
      <c r="R16" s="282">
        <v>1.74</v>
      </c>
      <c r="S16" s="282">
        <v>0.90700000000000003</v>
      </c>
      <c r="T16" s="282">
        <v>0.79100000000000004</v>
      </c>
      <c r="U16" s="282">
        <v>0.80900000000000005</v>
      </c>
      <c r="V16" s="282">
        <v>0.73499999999999999</v>
      </c>
      <c r="W16" s="282">
        <v>1.2290000000000001</v>
      </c>
      <c r="X16" s="282">
        <v>1.18</v>
      </c>
      <c r="Y16" s="282">
        <v>1.163</v>
      </c>
      <c r="Z16" s="281">
        <v>1.4804900000000001</v>
      </c>
      <c r="AA16" s="282">
        <v>1.347915</v>
      </c>
      <c r="AB16" s="282">
        <v>4.5260700000000007</v>
      </c>
      <c r="AC16" s="282">
        <v>0.84923999999999999</v>
      </c>
      <c r="AD16" s="282">
        <v>1.1868240000000001</v>
      </c>
      <c r="AE16" s="282">
        <v>1.12649</v>
      </c>
      <c r="AF16" s="282">
        <v>0.8363759999999999</v>
      </c>
      <c r="AG16" s="282">
        <v>1.17093</v>
      </c>
      <c r="AH16" s="282">
        <v>1.5189679999999999</v>
      </c>
      <c r="AI16" s="282">
        <v>0.84826600000000008</v>
      </c>
      <c r="AJ16" s="282">
        <v>1.4382139999999999</v>
      </c>
      <c r="AK16" s="282">
        <v>2.0808439999999999</v>
      </c>
      <c r="AL16" s="443">
        <v>1.2368699999999999</v>
      </c>
      <c r="AM16" s="444">
        <v>2.7953699999999997</v>
      </c>
      <c r="AN16" s="444">
        <v>2.3891499999999999</v>
      </c>
      <c r="AO16" s="444">
        <v>2.25691</v>
      </c>
      <c r="AP16" s="444">
        <v>1.81212</v>
      </c>
      <c r="AQ16" s="444">
        <v>1.9584460000000001</v>
      </c>
      <c r="AR16" s="444">
        <v>1.5742759999999998</v>
      </c>
      <c r="AS16" s="444">
        <v>1.587866</v>
      </c>
      <c r="AT16" s="444">
        <v>1.5063199999999999</v>
      </c>
      <c r="AU16" s="444">
        <v>1.73461</v>
      </c>
      <c r="AV16" s="444">
        <v>1.6582800000000002</v>
      </c>
      <c r="AW16" s="444">
        <v>2.7959099999999997</v>
      </c>
      <c r="AX16" s="443">
        <v>1.93</v>
      </c>
      <c r="AY16" s="444">
        <v>2.81</v>
      </c>
      <c r="AZ16" s="444">
        <v>1.76</v>
      </c>
      <c r="BA16" s="444">
        <v>1.9</v>
      </c>
      <c r="BB16" s="444">
        <v>2.08</v>
      </c>
      <c r="BC16" s="444">
        <v>0</v>
      </c>
      <c r="BD16" s="444">
        <v>1.26</v>
      </c>
      <c r="BE16" s="444">
        <v>2.06</v>
      </c>
      <c r="BF16" s="444">
        <v>1.75</v>
      </c>
      <c r="BG16" s="444">
        <v>0.28999999999999998</v>
      </c>
      <c r="BH16" s="444">
        <v>0.63</v>
      </c>
      <c r="BI16" s="444">
        <v>1.07</v>
      </c>
      <c r="BJ16" s="443">
        <v>0.56000000000000005</v>
      </c>
      <c r="BK16" s="110">
        <f t="shared" si="19"/>
        <v>-0.7098445595854922</v>
      </c>
      <c r="BL16"/>
      <c r="BM16" s="522"/>
      <c r="BN16"/>
      <c r="BO16"/>
    </row>
    <row r="17" spans="1:67" s="1" customFormat="1" x14ac:dyDescent="0.25">
      <c r="A17" s="103" t="s">
        <v>105</v>
      </c>
      <c r="B17" s="281">
        <v>0.92740999999999996</v>
      </c>
      <c r="C17" s="282">
        <v>0.74302499999999994</v>
      </c>
      <c r="D17" s="282">
        <v>1.29975</v>
      </c>
      <c r="E17" s="282">
        <v>1.0627819999999999</v>
      </c>
      <c r="F17" s="282">
        <v>2.467514</v>
      </c>
      <c r="G17" s="282">
        <v>0.64458000000000004</v>
      </c>
      <c r="H17" s="282">
        <v>1.4801900000000001</v>
      </c>
      <c r="I17" s="282">
        <v>0.14763999999999999</v>
      </c>
      <c r="J17" s="282">
        <v>5.6329999999999998E-2</v>
      </c>
      <c r="K17" s="282">
        <v>2.35995</v>
      </c>
      <c r="L17" s="282">
        <v>2.5785524999999998</v>
      </c>
      <c r="M17" s="282">
        <v>0.78365099999999999</v>
      </c>
      <c r="N17" s="281">
        <v>0.71099999999999997</v>
      </c>
      <c r="O17" s="282">
        <v>0.66900000000000004</v>
      </c>
      <c r="P17" s="282">
        <v>0.63500000000000001</v>
      </c>
      <c r="Q17" s="282">
        <v>2.1139999999999999</v>
      </c>
      <c r="R17" s="282">
        <v>2.11</v>
      </c>
      <c r="S17" s="282">
        <v>1.093</v>
      </c>
      <c r="T17" s="282">
        <v>2.3940000000000001</v>
      </c>
      <c r="U17" s="282">
        <v>3.9420000000000002</v>
      </c>
      <c r="V17" s="282">
        <v>2.8239999999999998</v>
      </c>
      <c r="W17" s="282">
        <v>1.472</v>
      </c>
      <c r="X17" s="282">
        <v>7.5999999999999998E-2</v>
      </c>
      <c r="Y17" s="282">
        <v>7.125</v>
      </c>
      <c r="Z17" s="281">
        <v>3.4216470000000001</v>
      </c>
      <c r="AA17" s="282">
        <v>2.0453100000000002</v>
      </c>
      <c r="AB17" s="282">
        <v>4.97499</v>
      </c>
      <c r="AC17" s="282">
        <v>1.8232699999999999</v>
      </c>
      <c r="AD17" s="282">
        <v>1.7636179999999997</v>
      </c>
      <c r="AE17" s="282">
        <v>1.7727390000000001</v>
      </c>
      <c r="AF17" s="282">
        <v>2.3278684999999997</v>
      </c>
      <c r="AG17" s="282">
        <v>3.6142500000000006</v>
      </c>
      <c r="AH17" s="282">
        <v>2.1139500000000004</v>
      </c>
      <c r="AI17" s="282">
        <v>0.20198999999999998</v>
      </c>
      <c r="AJ17" s="282">
        <v>0.21903200000000003</v>
      </c>
      <c r="AK17" s="282">
        <v>1.5737310000000002</v>
      </c>
      <c r="AL17" s="443">
        <v>2.5312299999999999</v>
      </c>
      <c r="AM17" s="444">
        <v>2.6329499999999997</v>
      </c>
      <c r="AN17" s="444">
        <v>0.85578999999999994</v>
      </c>
      <c r="AO17" s="444">
        <v>0.35516000000000003</v>
      </c>
      <c r="AP17" s="444">
        <v>0.54328599999999994</v>
      </c>
      <c r="AQ17" s="444">
        <v>3.7672600000000003</v>
      </c>
      <c r="AR17" s="444">
        <v>2.1077300000000001</v>
      </c>
      <c r="AS17" s="444">
        <v>1.8464580000000002</v>
      </c>
      <c r="AT17" s="444">
        <v>2.6014400000000002</v>
      </c>
      <c r="AU17" s="444">
        <v>0.82301000000000002</v>
      </c>
      <c r="AV17" s="444">
        <v>4.1509999999999998E-2</v>
      </c>
      <c r="AW17" s="444">
        <v>4.6752499999999995E-2</v>
      </c>
      <c r="AX17" s="443">
        <v>0.45</v>
      </c>
      <c r="AY17" s="444">
        <v>0.33</v>
      </c>
      <c r="AZ17" s="444">
        <v>1.91</v>
      </c>
      <c r="BA17" s="444">
        <v>0.97</v>
      </c>
      <c r="BB17" s="444">
        <v>0</v>
      </c>
      <c r="BC17" s="444">
        <v>0.02</v>
      </c>
      <c r="BD17" s="444">
        <v>0.28999999999999998</v>
      </c>
      <c r="BE17" s="444">
        <v>0.05</v>
      </c>
      <c r="BF17" s="444">
        <v>1.01</v>
      </c>
      <c r="BG17" s="444">
        <v>0.21</v>
      </c>
      <c r="BH17" s="444">
        <v>0.3</v>
      </c>
      <c r="BI17" s="444">
        <v>0.13</v>
      </c>
      <c r="BJ17" s="443">
        <v>0.1</v>
      </c>
      <c r="BK17" s="110">
        <f t="shared" si="19"/>
        <v>-0.77777777777777779</v>
      </c>
      <c r="BL17"/>
      <c r="BM17" s="522"/>
      <c r="BN17"/>
      <c r="BO17"/>
    </row>
    <row r="18" spans="1:67" s="1" customFormat="1" x14ac:dyDescent="0.25">
      <c r="A18" s="339" t="s">
        <v>72</v>
      </c>
      <c r="B18" s="340">
        <v>2.8344399999999998</v>
      </c>
      <c r="C18" s="337">
        <v>1.6363699999999999</v>
      </c>
      <c r="D18" s="337">
        <v>1.5846099999999999</v>
      </c>
      <c r="E18" s="337">
        <v>2.2933300000000001</v>
      </c>
      <c r="F18" s="337">
        <v>2.3187399999999996</v>
      </c>
      <c r="G18" s="337">
        <v>1.9253499999999999</v>
      </c>
      <c r="H18" s="337">
        <v>1.4809400000000001</v>
      </c>
      <c r="I18" s="337">
        <v>2.3933899999999997</v>
      </c>
      <c r="J18" s="337">
        <v>2.7606599999999997</v>
      </c>
      <c r="K18" s="337">
        <v>2.9155900000000003</v>
      </c>
      <c r="L18" s="337">
        <v>2.5576999999999996</v>
      </c>
      <c r="M18" s="337">
        <v>2.5942750000000001</v>
      </c>
      <c r="N18" s="340">
        <v>3.1251560700000001</v>
      </c>
      <c r="O18" s="337">
        <v>3.3620206769999998</v>
      </c>
      <c r="P18" s="337">
        <v>2.4379111999999998</v>
      </c>
      <c r="Q18" s="337">
        <v>1.3256549560000002</v>
      </c>
      <c r="R18" s="337">
        <v>3.8037271939999999</v>
      </c>
      <c r="S18" s="337">
        <v>3.0897068000000001</v>
      </c>
      <c r="T18" s="337">
        <v>4.2652196</v>
      </c>
      <c r="U18" s="337">
        <v>2.8067652360000004</v>
      </c>
      <c r="V18" s="337">
        <v>7.0617320000000001</v>
      </c>
      <c r="W18" s="337">
        <v>3.4206911620000002</v>
      </c>
      <c r="X18" s="337">
        <v>1.946233265</v>
      </c>
      <c r="Y18" s="337">
        <v>3.4086662000000003</v>
      </c>
      <c r="Z18" s="340">
        <v>2.6730368180000021</v>
      </c>
      <c r="AA18" s="337">
        <v>1.1329300619999982</v>
      </c>
      <c r="AB18" s="337">
        <v>1.6465138240000057</v>
      </c>
      <c r="AC18" s="337">
        <v>1.5037306739999963</v>
      </c>
      <c r="AD18" s="337">
        <v>2.1338050839999978</v>
      </c>
      <c r="AE18" s="337">
        <v>1.7907574230000007</v>
      </c>
      <c r="AF18" s="337">
        <v>2.7648380879999888</v>
      </c>
      <c r="AG18" s="337">
        <v>2.2876470449999977</v>
      </c>
      <c r="AH18" s="337">
        <v>2.1816759559999963</v>
      </c>
      <c r="AI18" s="337">
        <v>1.2822891600000015</v>
      </c>
      <c r="AJ18" s="337">
        <v>3.1005928909999967</v>
      </c>
      <c r="AK18" s="337">
        <v>2.8145608930000008</v>
      </c>
      <c r="AL18" s="438">
        <v>3.4763188879922984</v>
      </c>
      <c r="AM18" s="439">
        <v>2.5564843120332896</v>
      </c>
      <c r="AN18" s="439">
        <v>2.58577639703346</v>
      </c>
      <c r="AO18" s="439">
        <v>1.0403878989978776</v>
      </c>
      <c r="AP18" s="439">
        <v>1.5571941050106992</v>
      </c>
      <c r="AQ18" s="439">
        <v>4.1691618569520044</v>
      </c>
      <c r="AR18" s="439">
        <v>3.9889623098785023</v>
      </c>
      <c r="AS18" s="439">
        <v>2.3357797269851082</v>
      </c>
      <c r="AT18" s="439">
        <v>1.9759696110626555</v>
      </c>
      <c r="AU18" s="439">
        <v>2.4382308890010034</v>
      </c>
      <c r="AV18" s="439">
        <v>2.2460344169908049</v>
      </c>
      <c r="AW18" s="439">
        <v>2.1847657180698041</v>
      </c>
      <c r="AX18" s="438">
        <v>0.57999999999999996</v>
      </c>
      <c r="AY18" s="439">
        <v>0.74</v>
      </c>
      <c r="AZ18" s="439">
        <v>1.27</v>
      </c>
      <c r="BA18" s="439">
        <v>1.1399999999999999</v>
      </c>
      <c r="BB18" s="439">
        <v>1.27</v>
      </c>
      <c r="BC18" s="439">
        <v>0.67</v>
      </c>
      <c r="BD18" s="439">
        <v>0.82</v>
      </c>
      <c r="BE18" s="439">
        <v>3.52</v>
      </c>
      <c r="BF18" s="439">
        <v>2.4500000000000002</v>
      </c>
      <c r="BG18" s="439">
        <v>1.67</v>
      </c>
      <c r="BH18" s="439">
        <v>1.04</v>
      </c>
      <c r="BI18" s="439">
        <v>0.6</v>
      </c>
      <c r="BJ18" s="438">
        <v>0.74</v>
      </c>
      <c r="BK18" s="470">
        <f t="shared" si="19"/>
        <v>0.27586206896551735</v>
      </c>
      <c r="BL18"/>
      <c r="BM18" s="522"/>
      <c r="BN18"/>
      <c r="BO18"/>
    </row>
    <row r="19" spans="1:67" x14ac:dyDescent="0.25">
      <c r="A19" s="341" t="s">
        <v>23</v>
      </c>
    </row>
    <row r="20" spans="1:67" x14ac:dyDescent="0.25">
      <c r="A20" s="116" t="s">
        <v>116</v>
      </c>
      <c r="M20" s="118"/>
    </row>
    <row r="21" spans="1:67" x14ac:dyDescent="0.25">
      <c r="A21" s="116" t="s">
        <v>196</v>
      </c>
      <c r="Z21" s="342"/>
    </row>
    <row r="23" spans="1:67" x14ac:dyDescent="0.25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</sheetData>
  <mergeCells count="7">
    <mergeCell ref="AX6:BI6"/>
    <mergeCell ref="BJ6:BK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 BG14:BJ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M13"/>
  <sheetViews>
    <sheetView showGridLines="0" zoomScale="85" zoomScaleNormal="85" workbookViewId="0">
      <pane xSplit="1" ySplit="7" topLeftCell="AT8" activePane="bottomRight" state="frozen"/>
      <selection activeCell="K29" sqref="K29"/>
      <selection pane="topRight" activeCell="K29" sqref="K29"/>
      <selection pane="bottomLeft" activeCell="K29" sqref="K29"/>
      <selection pane="bottomRight" activeCell="BK9" sqref="BK9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517" customWidth="1"/>
    <col min="58" max="62" width="12.140625" style="522" customWidth="1"/>
    <col min="63" max="63" width="12.5703125" bestFit="1" customWidth="1"/>
  </cols>
  <sheetData>
    <row r="1" spans="1:65" x14ac:dyDescent="0.25">
      <c r="A1" s="6" t="s">
        <v>189</v>
      </c>
    </row>
    <row r="3" spans="1:65" x14ac:dyDescent="0.25">
      <c r="A3" s="3" t="s">
        <v>117</v>
      </c>
    </row>
    <row r="4" spans="1:65" x14ac:dyDescent="0.25">
      <c r="A4" s="9" t="s">
        <v>240</v>
      </c>
    </row>
    <row r="5" spans="1:65" x14ac:dyDescent="0.25">
      <c r="A5" s="10" t="s">
        <v>201</v>
      </c>
    </row>
    <row r="6" spans="1:65" x14ac:dyDescent="0.25">
      <c r="A6" s="616" t="s">
        <v>118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64">
        <v>2024</v>
      </c>
      <c r="BK6" s="618"/>
    </row>
    <row r="7" spans="1:65" ht="25.5" x14ac:dyDescent="0.25">
      <c r="A7" s="620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499" t="s">
        <v>6</v>
      </c>
      <c r="BD7" s="508" t="s">
        <v>7</v>
      </c>
      <c r="BE7" s="511" t="str">
        <f>+'Cdr 15'!BE7</f>
        <v>Ago</v>
      </c>
      <c r="BF7" s="524" t="str">
        <f>+'Cdr 15'!BF7</f>
        <v>Sept</v>
      </c>
      <c r="BG7" s="537" t="str">
        <f>+'Cdr 15'!BG7</f>
        <v>Oct</v>
      </c>
      <c r="BH7" s="540" t="str">
        <f>+'Cdr 15'!BH7</f>
        <v>Nov</v>
      </c>
      <c r="BI7" s="552" t="str">
        <f>+'Cdr 15'!BI7</f>
        <v>Dic</v>
      </c>
      <c r="BJ7" s="549" t="str">
        <f>+'Cdr 15'!BJ7</f>
        <v>Ene</v>
      </c>
      <c r="BK7" s="508" t="str">
        <f>'Cdr 15'!BK7</f>
        <v>Var. % 
Ene 24/23</v>
      </c>
    </row>
    <row r="8" spans="1:65" x14ac:dyDescent="0.25">
      <c r="A8" s="22" t="s">
        <v>13</v>
      </c>
      <c r="B8" s="450">
        <f>SUM(B9:B10)</f>
        <v>12318.73</v>
      </c>
      <c r="C8" s="448">
        <f>SUM(C9:C10)</f>
        <v>11901.349999999999</v>
      </c>
      <c r="D8" s="448">
        <f t="shared" ref="D8:M8" si="0">SUM(D9:D10)</f>
        <v>13047.720000000001</v>
      </c>
      <c r="E8" s="448">
        <f t="shared" si="0"/>
        <v>12543.349999999999</v>
      </c>
      <c r="F8" s="448">
        <f t="shared" si="0"/>
        <v>13300.75</v>
      </c>
      <c r="G8" s="448">
        <f t="shared" si="0"/>
        <v>11892.230000000001</v>
      </c>
      <c r="H8" s="448">
        <f t="shared" si="0"/>
        <v>11877.39</v>
      </c>
      <c r="I8" s="448">
        <f t="shared" si="0"/>
        <v>12481.79</v>
      </c>
      <c r="J8" s="448">
        <f t="shared" si="0"/>
        <v>10007.550000000001</v>
      </c>
      <c r="K8" s="448">
        <f t="shared" si="0"/>
        <v>12735.6</v>
      </c>
      <c r="L8" s="448">
        <f t="shared" si="0"/>
        <v>12420.15</v>
      </c>
      <c r="M8" s="448">
        <f t="shared" si="0"/>
        <v>12246.55</v>
      </c>
      <c r="N8" s="450">
        <f>SUM(N9:N10)</f>
        <v>15159.543000000001</v>
      </c>
      <c r="O8" s="448">
        <f>SUM(O9:O10)</f>
        <v>14108.077000000001</v>
      </c>
      <c r="P8" s="448">
        <f t="shared" ref="P8:Y8" si="1">SUM(P9:P10)</f>
        <v>13107.7</v>
      </c>
      <c r="Q8" s="448">
        <f t="shared" si="1"/>
        <v>4272.4709999999995</v>
      </c>
      <c r="R8" s="448">
        <f t="shared" si="1"/>
        <v>6815.9350000000013</v>
      </c>
      <c r="S8" s="448">
        <f t="shared" si="1"/>
        <v>8289.0029999999988</v>
      </c>
      <c r="T8" s="448">
        <f t="shared" si="1"/>
        <v>10816.390999999998</v>
      </c>
      <c r="U8" s="448">
        <f t="shared" si="1"/>
        <v>10875.774000000001</v>
      </c>
      <c r="V8" s="448">
        <f t="shared" si="1"/>
        <v>11331.393000000002</v>
      </c>
      <c r="W8" s="448">
        <f t="shared" si="1"/>
        <v>14416.046000000002</v>
      </c>
      <c r="X8" s="448">
        <f t="shared" si="1"/>
        <v>12380.386999999999</v>
      </c>
      <c r="Y8" s="448">
        <f t="shared" si="1"/>
        <v>13199.882</v>
      </c>
      <c r="Z8" s="449">
        <f>SUM(Z9:Z10)</f>
        <v>14630</v>
      </c>
      <c r="AA8" s="447">
        <f>SUM(AA9:AA10)</f>
        <v>13371</v>
      </c>
      <c r="AB8" s="447">
        <f t="shared" ref="AB8:AJ8" si="2">SUM(AB9:AB10)</f>
        <v>12906</v>
      </c>
      <c r="AC8" s="447">
        <f t="shared" si="2"/>
        <v>10789</v>
      </c>
      <c r="AD8" s="447">
        <f t="shared" si="2"/>
        <v>10605</v>
      </c>
      <c r="AE8" s="447">
        <f t="shared" si="2"/>
        <v>9485</v>
      </c>
      <c r="AF8" s="447">
        <f t="shared" si="2"/>
        <v>10489</v>
      </c>
      <c r="AG8" s="447">
        <f t="shared" si="2"/>
        <v>9739</v>
      </c>
      <c r="AH8" s="447">
        <f t="shared" si="2"/>
        <v>10298</v>
      </c>
      <c r="AI8" s="447">
        <f t="shared" si="2"/>
        <v>11887</v>
      </c>
      <c r="AJ8" s="447">
        <f t="shared" si="2"/>
        <v>11934</v>
      </c>
      <c r="AK8" s="447">
        <f>SUM(AK9:AK10)</f>
        <v>12910</v>
      </c>
      <c r="AL8" s="450">
        <f>SUM(AL9:AL10)</f>
        <v>12646</v>
      </c>
      <c r="AM8" s="448">
        <f>SUM(AM9:AM10)</f>
        <v>11363</v>
      </c>
      <c r="AN8" s="448">
        <f t="shared" ref="AN8:AV8" si="3">SUM(AN9:AN10)</f>
        <v>12396</v>
      </c>
      <c r="AO8" s="448">
        <f t="shared" si="3"/>
        <v>13669</v>
      </c>
      <c r="AP8" s="448">
        <f t="shared" si="3"/>
        <v>11276</v>
      </c>
      <c r="AQ8" s="448">
        <f t="shared" si="3"/>
        <v>11297</v>
      </c>
      <c r="AR8" s="448">
        <f t="shared" si="3"/>
        <v>10314</v>
      </c>
      <c r="AS8" s="448">
        <f t="shared" si="3"/>
        <v>10048</v>
      </c>
      <c r="AT8" s="448">
        <f t="shared" si="3"/>
        <v>8839</v>
      </c>
      <c r="AU8" s="448">
        <f t="shared" si="3"/>
        <v>14289</v>
      </c>
      <c r="AV8" s="448">
        <f t="shared" si="3"/>
        <v>13515</v>
      </c>
      <c r="AW8" s="447">
        <f t="shared" ref="AW8:BC8" si="4">SUM(AW9:AW10)</f>
        <v>12731</v>
      </c>
      <c r="AX8" s="450">
        <f t="shared" si="4"/>
        <v>13112</v>
      </c>
      <c r="AY8" s="450">
        <f t="shared" si="4"/>
        <v>13043</v>
      </c>
      <c r="AZ8" s="450">
        <f t="shared" si="4"/>
        <v>16063</v>
      </c>
      <c r="BA8" s="450">
        <f t="shared" si="4"/>
        <v>13892</v>
      </c>
      <c r="BB8" s="450">
        <f t="shared" ref="BB8" si="5">SUM(BB9:BB10)</f>
        <v>10864</v>
      </c>
      <c r="BC8" s="450">
        <f t="shared" si="4"/>
        <v>9715</v>
      </c>
      <c r="BD8" s="450">
        <f t="shared" ref="BD8:BI8" si="6">SUM(BD9:BD10)</f>
        <v>12347</v>
      </c>
      <c r="BE8" s="450">
        <f t="shared" si="6"/>
        <v>12875</v>
      </c>
      <c r="BF8" s="450">
        <f t="shared" si="6"/>
        <v>12029</v>
      </c>
      <c r="BG8" s="450">
        <f t="shared" si="6"/>
        <v>11505.257000000001</v>
      </c>
      <c r="BH8" s="450">
        <f t="shared" si="6"/>
        <v>11810</v>
      </c>
      <c r="BI8" s="602">
        <f t="shared" si="6"/>
        <v>14673</v>
      </c>
      <c r="BJ8" s="448">
        <f t="shared" ref="BJ8" si="7">SUM(BJ9:BJ10)</f>
        <v>14884</v>
      </c>
      <c r="BK8" s="128">
        <f>+IFERROR(BJ8/AX8-1,"-")</f>
        <v>0.13514338010982296</v>
      </c>
      <c r="BM8" s="522"/>
    </row>
    <row r="9" spans="1:65" x14ac:dyDescent="0.25">
      <c r="A9" s="20" t="s">
        <v>119</v>
      </c>
      <c r="B9" s="451">
        <v>6021.3599999999988</v>
      </c>
      <c r="C9" s="452">
        <v>5617.9699999999993</v>
      </c>
      <c r="D9" s="452">
        <v>6322.2699999999995</v>
      </c>
      <c r="E9" s="452">
        <v>6107.19</v>
      </c>
      <c r="F9" s="452">
        <v>6486.2600000000011</v>
      </c>
      <c r="G9" s="452">
        <v>5355.4000000000015</v>
      </c>
      <c r="H9" s="452">
        <v>5734.1</v>
      </c>
      <c r="I9" s="452">
        <v>5664.64</v>
      </c>
      <c r="J9" s="452">
        <v>4342.7000000000007</v>
      </c>
      <c r="K9" s="452">
        <v>5985.4900000000007</v>
      </c>
      <c r="L9" s="452">
        <v>5888.87</v>
      </c>
      <c r="M9" s="452">
        <v>5241.24</v>
      </c>
      <c r="N9" s="451">
        <v>7709.2570000000005</v>
      </c>
      <c r="O9" s="452">
        <v>6552.6250000000009</v>
      </c>
      <c r="P9" s="452">
        <v>6655.2760000000026</v>
      </c>
      <c r="Q9" s="452">
        <v>2972.4579999999992</v>
      </c>
      <c r="R9" s="452">
        <v>3727.5409999999997</v>
      </c>
      <c r="S9" s="452">
        <v>3873.1129999999998</v>
      </c>
      <c r="T9" s="452">
        <v>5080.4579999999987</v>
      </c>
      <c r="U9" s="452">
        <v>4793.2310000000007</v>
      </c>
      <c r="V9" s="452">
        <v>5016.2120000000014</v>
      </c>
      <c r="W9" s="452">
        <v>7253.9040000000005</v>
      </c>
      <c r="X9" s="452">
        <v>5612.8729999999987</v>
      </c>
      <c r="Y9" s="452">
        <v>5506.62</v>
      </c>
      <c r="Z9" s="451">
        <v>6481</v>
      </c>
      <c r="AA9" s="452">
        <v>6368</v>
      </c>
      <c r="AB9" s="452">
        <v>5028</v>
      </c>
      <c r="AC9" s="452">
        <v>3737</v>
      </c>
      <c r="AD9" s="452">
        <v>3858</v>
      </c>
      <c r="AE9" s="452">
        <v>3714</v>
      </c>
      <c r="AF9" s="452">
        <v>4458</v>
      </c>
      <c r="AG9" s="452">
        <v>4243</v>
      </c>
      <c r="AH9" s="452">
        <v>4354</v>
      </c>
      <c r="AI9" s="452">
        <v>4416</v>
      </c>
      <c r="AJ9" s="452">
        <v>4414</v>
      </c>
      <c r="AK9" s="452">
        <v>5352</v>
      </c>
      <c r="AL9" s="451">
        <v>4520</v>
      </c>
      <c r="AM9" s="452">
        <v>4180</v>
      </c>
      <c r="AN9" s="452">
        <v>4694</v>
      </c>
      <c r="AO9" s="452">
        <v>5382</v>
      </c>
      <c r="AP9" s="452">
        <v>4537</v>
      </c>
      <c r="AQ9" s="452">
        <v>4902</v>
      </c>
      <c r="AR9" s="452">
        <v>4352</v>
      </c>
      <c r="AS9" s="452">
        <v>4230</v>
      </c>
      <c r="AT9" s="452">
        <v>3205</v>
      </c>
      <c r="AU9" s="452">
        <v>6868</v>
      </c>
      <c r="AV9" s="452">
        <v>6502</v>
      </c>
      <c r="AW9" s="452">
        <v>5496</v>
      </c>
      <c r="AX9" s="451">
        <v>5638</v>
      </c>
      <c r="AY9" s="452">
        <v>5553</v>
      </c>
      <c r="AZ9" s="452">
        <v>7663</v>
      </c>
      <c r="BA9" s="452">
        <v>6355</v>
      </c>
      <c r="BB9" s="452">
        <v>4838</v>
      </c>
      <c r="BC9" s="452">
        <v>4239</v>
      </c>
      <c r="BD9" s="452">
        <v>5666</v>
      </c>
      <c r="BE9" s="452">
        <v>6374</v>
      </c>
      <c r="BF9" s="452">
        <v>6099</v>
      </c>
      <c r="BG9" s="452">
        <v>4935.3209999999981</v>
      </c>
      <c r="BH9" s="452">
        <v>5345</v>
      </c>
      <c r="BI9" s="603">
        <v>7320</v>
      </c>
      <c r="BJ9" s="452">
        <v>7401</v>
      </c>
      <c r="BK9" s="322">
        <f t="shared" ref="BK9:BK10" si="8">+IFERROR(BJ9/AX9-1,"-")</f>
        <v>0.31269953884356161</v>
      </c>
      <c r="BM9" s="522"/>
    </row>
    <row r="10" spans="1:65" x14ac:dyDescent="0.25">
      <c r="A10" s="21" t="s">
        <v>120</v>
      </c>
      <c r="B10" s="453">
        <v>6297.3700000000008</v>
      </c>
      <c r="C10" s="454">
        <v>6283.38</v>
      </c>
      <c r="D10" s="454">
        <v>6725.4500000000007</v>
      </c>
      <c r="E10" s="454">
        <v>6436.16</v>
      </c>
      <c r="F10" s="454">
        <v>6814.49</v>
      </c>
      <c r="G10" s="454">
        <v>6536.83</v>
      </c>
      <c r="H10" s="454">
        <v>6143.29</v>
      </c>
      <c r="I10" s="454">
        <v>6817.15</v>
      </c>
      <c r="J10" s="454">
        <v>5664.85</v>
      </c>
      <c r="K10" s="454">
        <v>6750.11</v>
      </c>
      <c r="L10" s="454">
        <v>6531.28</v>
      </c>
      <c r="M10" s="454">
        <v>7005.31</v>
      </c>
      <c r="N10" s="453">
        <v>7450.286000000001</v>
      </c>
      <c r="O10" s="454">
        <v>7555.4519999999993</v>
      </c>
      <c r="P10" s="454">
        <v>6452.4239999999982</v>
      </c>
      <c r="Q10" s="454">
        <v>1300.0130000000001</v>
      </c>
      <c r="R10" s="454">
        <v>3088.3940000000011</v>
      </c>
      <c r="S10" s="454">
        <v>4415.8899999999994</v>
      </c>
      <c r="T10" s="454">
        <v>5735.9329999999991</v>
      </c>
      <c r="U10" s="454">
        <v>6082.5429999999997</v>
      </c>
      <c r="V10" s="454">
        <v>6315.1810000000005</v>
      </c>
      <c r="W10" s="454">
        <v>7162.1420000000007</v>
      </c>
      <c r="X10" s="454">
        <v>6767.5140000000001</v>
      </c>
      <c r="Y10" s="454">
        <v>7693.2619999999997</v>
      </c>
      <c r="Z10" s="453">
        <v>8149</v>
      </c>
      <c r="AA10" s="454">
        <v>7003</v>
      </c>
      <c r="AB10" s="454">
        <v>7878</v>
      </c>
      <c r="AC10" s="454">
        <v>7052</v>
      </c>
      <c r="AD10" s="454">
        <v>6747</v>
      </c>
      <c r="AE10" s="454">
        <v>5771</v>
      </c>
      <c r="AF10" s="454">
        <v>6031</v>
      </c>
      <c r="AG10" s="454">
        <v>5496</v>
      </c>
      <c r="AH10" s="454">
        <v>5944</v>
      </c>
      <c r="AI10" s="454">
        <v>7471</v>
      </c>
      <c r="AJ10" s="454">
        <v>7520</v>
      </c>
      <c r="AK10" s="454">
        <v>7558</v>
      </c>
      <c r="AL10" s="453">
        <v>8126</v>
      </c>
      <c r="AM10" s="454">
        <v>7183</v>
      </c>
      <c r="AN10" s="454">
        <v>7702</v>
      </c>
      <c r="AO10" s="454">
        <v>8287</v>
      </c>
      <c r="AP10" s="454">
        <v>6739</v>
      </c>
      <c r="AQ10" s="454">
        <v>6395</v>
      </c>
      <c r="AR10" s="454">
        <v>5962</v>
      </c>
      <c r="AS10" s="454">
        <v>5818</v>
      </c>
      <c r="AT10" s="454">
        <v>5634</v>
      </c>
      <c r="AU10" s="454">
        <v>7421</v>
      </c>
      <c r="AV10" s="454">
        <v>7013</v>
      </c>
      <c r="AW10" s="454">
        <v>7235</v>
      </c>
      <c r="AX10" s="453">
        <v>7474</v>
      </c>
      <c r="AY10" s="454">
        <v>7490</v>
      </c>
      <c r="AZ10" s="454">
        <v>8400</v>
      </c>
      <c r="BA10" s="454">
        <v>7537</v>
      </c>
      <c r="BB10" s="454">
        <v>6026</v>
      </c>
      <c r="BC10" s="454">
        <v>5476</v>
      </c>
      <c r="BD10" s="454">
        <v>6681</v>
      </c>
      <c r="BE10" s="454">
        <v>6501</v>
      </c>
      <c r="BF10" s="454">
        <v>5930</v>
      </c>
      <c r="BG10" s="454">
        <v>6569.9360000000042</v>
      </c>
      <c r="BH10" s="454">
        <v>6465</v>
      </c>
      <c r="BI10" s="604">
        <v>7353</v>
      </c>
      <c r="BJ10" s="454">
        <v>7483</v>
      </c>
      <c r="BK10" s="324">
        <f t="shared" si="8"/>
        <v>1.2041744715012292E-3</v>
      </c>
      <c r="BM10" s="522"/>
    </row>
    <row r="11" spans="1:65" x14ac:dyDescent="0.25">
      <c r="A11" s="1" t="s">
        <v>23</v>
      </c>
    </row>
    <row r="12" spans="1:65" x14ac:dyDescent="0.25">
      <c r="A12" s="68" t="s">
        <v>116</v>
      </c>
    </row>
    <row r="13" spans="1:65" x14ac:dyDescent="0.25">
      <c r="A13" s="1" t="s">
        <v>196</v>
      </c>
    </row>
  </sheetData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T42"/>
  <sheetViews>
    <sheetView showGridLines="0" zoomScaleNormal="10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K9" sqref="BK9"/>
    </sheetView>
  </sheetViews>
  <sheetFormatPr baseColWidth="10" defaultRowHeight="15" x14ac:dyDescent="0.25"/>
  <cols>
    <col min="1" max="1" width="14" style="92" customWidth="1"/>
    <col min="2" max="2" width="10.140625" style="92" bestFit="1" customWidth="1"/>
    <col min="3" max="3" width="8.85546875" style="92" bestFit="1" customWidth="1"/>
    <col min="4" max="7" width="9.28515625" style="92" bestFit="1" customWidth="1"/>
    <col min="8" max="8" width="8.85546875" style="92" bestFit="1" customWidth="1"/>
    <col min="9" max="12" width="9.28515625" style="92" bestFit="1" customWidth="1"/>
    <col min="13" max="13" width="8.85546875" style="92" bestFit="1" customWidth="1"/>
    <col min="14" max="18" width="11.42578125" style="92"/>
    <col min="19" max="19" width="11.5703125" style="92"/>
    <col min="20" max="21" width="11.42578125" style="92"/>
    <col min="22" max="22" width="11.5703125" style="92"/>
    <col min="23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4" width="11.42578125" style="92"/>
    <col min="35" max="36" width="11.5703125" style="92"/>
    <col min="37" max="41" width="11.42578125" style="92"/>
    <col min="42" max="42" width="11.5703125" style="92"/>
    <col min="43" max="58" width="11.42578125" style="92"/>
    <col min="59" max="62" width="11.140625" style="92" customWidth="1"/>
    <col min="63" max="63" width="12.7109375" style="92" customWidth="1"/>
    <col min="65" max="65" width="15.85546875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ht="14.25" customHeight="1" x14ac:dyDescent="0.25">
      <c r="A3" s="11" t="s">
        <v>121</v>
      </c>
    </row>
    <row r="4" spans="1:65" x14ac:dyDescent="0.25">
      <c r="A4" s="124" t="s">
        <v>241</v>
      </c>
    </row>
    <row r="5" spans="1:65" x14ac:dyDescent="0.25">
      <c r="A5" s="124" t="s">
        <v>201</v>
      </c>
    </row>
    <row r="6" spans="1:65" x14ac:dyDescent="0.25">
      <c r="A6" s="649" t="s">
        <v>122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64">
        <v>2024</v>
      </c>
      <c r="BK6" s="618"/>
    </row>
    <row r="7" spans="1:65" ht="25.5" x14ac:dyDescent="0.25">
      <c r="A7" s="665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64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64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499" t="s">
        <v>6</v>
      </c>
      <c r="BD7" s="508" t="s">
        <v>7</v>
      </c>
      <c r="BE7" s="511" t="str">
        <f>+'Cdr 16'!BE7</f>
        <v>Ago</v>
      </c>
      <c r="BF7" s="524" t="str">
        <f>+'Cdr 16'!BF7</f>
        <v>Sept</v>
      </c>
      <c r="BG7" s="537" t="str">
        <f>+'Cdr 16'!BG7</f>
        <v>Oct</v>
      </c>
      <c r="BH7" s="540" t="str">
        <f>+'Cdr 16'!BH7</f>
        <v>Nov</v>
      </c>
      <c r="BI7" s="552" t="str">
        <f>+'Cdr 16'!BI7</f>
        <v>Dic</v>
      </c>
      <c r="BJ7" s="549" t="str">
        <f>+'Cdr 16'!BJ7</f>
        <v>Ene</v>
      </c>
      <c r="BK7" s="508" t="str">
        <f>'Cdr 16'!BK7</f>
        <v>Var. % 
Ene 24/23</v>
      </c>
    </row>
    <row r="8" spans="1:65" x14ac:dyDescent="0.25">
      <c r="A8" s="327" t="s">
        <v>13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 t="shared" ref="BD8:BI8" si="5">+SUM(BD9:BD23)</f>
        <v>5666</v>
      </c>
      <c r="BE8" s="85">
        <f t="shared" si="5"/>
        <v>6374</v>
      </c>
      <c r="BF8" s="85">
        <f t="shared" si="5"/>
        <v>6099</v>
      </c>
      <c r="BG8" s="85">
        <f t="shared" si="5"/>
        <v>4935.3210000000026</v>
      </c>
      <c r="BH8" s="85">
        <f t="shared" si="5"/>
        <v>5345</v>
      </c>
      <c r="BI8" s="578">
        <f t="shared" si="5"/>
        <v>7320</v>
      </c>
      <c r="BJ8" s="85">
        <f t="shared" ref="BJ8" si="6">+SUM(BJ9:BJ23)</f>
        <v>7400.8999999999987</v>
      </c>
      <c r="BK8" s="128">
        <f>+IFERROR(BJ8/AX8-1,"-")</f>
        <v>0.31268180205746687</v>
      </c>
      <c r="BM8" s="522"/>
    </row>
    <row r="9" spans="1:65" x14ac:dyDescent="0.25">
      <c r="A9" s="103" t="s">
        <v>31</v>
      </c>
      <c r="B9" s="281">
        <v>1138.31</v>
      </c>
      <c r="C9" s="282">
        <v>1106.3499999999999</v>
      </c>
      <c r="D9" s="282">
        <v>1641.2</v>
      </c>
      <c r="E9" s="282">
        <v>2281.27</v>
      </c>
      <c r="F9" s="282">
        <v>2541.0700000000002</v>
      </c>
      <c r="G9" s="282">
        <v>1227.73</v>
      </c>
      <c r="H9" s="282">
        <v>428.83</v>
      </c>
      <c r="I9" s="282">
        <v>432.25</v>
      </c>
      <c r="J9" s="282">
        <v>300.68</v>
      </c>
      <c r="K9" s="282">
        <v>1398.69</v>
      </c>
      <c r="L9" s="282">
        <v>2219.21</v>
      </c>
      <c r="M9" s="282">
        <v>1980.18</v>
      </c>
      <c r="N9" s="281">
        <v>2842.92</v>
      </c>
      <c r="O9" s="282">
        <v>2281.0770000000002</v>
      </c>
      <c r="P9" s="282">
        <v>3681.4060000000013</v>
      </c>
      <c r="Q9" s="282">
        <v>1821.81</v>
      </c>
      <c r="R9" s="282">
        <v>1999.2789999999998</v>
      </c>
      <c r="S9" s="282">
        <v>1530.402</v>
      </c>
      <c r="T9" s="282">
        <v>1375.3429999999996</v>
      </c>
      <c r="U9" s="282">
        <v>888.572</v>
      </c>
      <c r="V9" s="282">
        <v>1819.5670000000005</v>
      </c>
      <c r="W9" s="282">
        <v>3648.5990000000002</v>
      </c>
      <c r="X9" s="282">
        <v>1670.769</v>
      </c>
      <c r="Y9" s="282">
        <v>1447.7480000000003</v>
      </c>
      <c r="Z9" s="281">
        <v>1428</v>
      </c>
      <c r="AA9" s="282">
        <v>1538</v>
      </c>
      <c r="AB9" s="282">
        <v>1269</v>
      </c>
      <c r="AC9" s="282">
        <v>968</v>
      </c>
      <c r="AD9" s="282">
        <v>817</v>
      </c>
      <c r="AE9" s="282">
        <v>470</v>
      </c>
      <c r="AF9" s="282">
        <v>330</v>
      </c>
      <c r="AG9" s="282">
        <v>261</v>
      </c>
      <c r="AH9" s="282">
        <v>198</v>
      </c>
      <c r="AI9" s="282">
        <v>894</v>
      </c>
      <c r="AJ9" s="282">
        <v>656</v>
      </c>
      <c r="AK9" s="282">
        <v>110</v>
      </c>
      <c r="AL9" s="281">
        <v>528</v>
      </c>
      <c r="AM9" s="282">
        <v>701</v>
      </c>
      <c r="AN9" s="282">
        <v>760</v>
      </c>
      <c r="AO9" s="282">
        <v>1538</v>
      </c>
      <c r="AP9" s="282">
        <v>854</v>
      </c>
      <c r="AQ9" s="282">
        <v>759</v>
      </c>
      <c r="AR9" s="282">
        <v>1412</v>
      </c>
      <c r="AS9" s="282">
        <v>796</v>
      </c>
      <c r="AT9" s="282">
        <v>416</v>
      </c>
      <c r="AU9" s="282">
        <v>4024</v>
      </c>
      <c r="AV9" s="282">
        <v>386</v>
      </c>
      <c r="AW9" s="282">
        <v>249</v>
      </c>
      <c r="AX9" s="281">
        <v>921</v>
      </c>
      <c r="AY9" s="282">
        <v>1031</v>
      </c>
      <c r="AZ9" s="282">
        <v>2281</v>
      </c>
      <c r="BA9" s="282">
        <v>2048</v>
      </c>
      <c r="BB9" s="282">
        <v>1753</v>
      </c>
      <c r="BC9" s="282">
        <v>1067</v>
      </c>
      <c r="BD9" s="282">
        <v>1450</v>
      </c>
      <c r="BE9" s="282">
        <v>1333</v>
      </c>
      <c r="BF9" s="282">
        <v>1755</v>
      </c>
      <c r="BG9" s="282">
        <v>1281.23</v>
      </c>
      <c r="BH9" s="282">
        <v>1126</v>
      </c>
      <c r="BI9" s="585">
        <v>1618</v>
      </c>
      <c r="BJ9" s="282">
        <v>2910.16</v>
      </c>
      <c r="BK9" s="322">
        <f t="shared" ref="BK9:BK22" si="7">+IFERROR(BJ9/AX9-1,"-")</f>
        <v>2.1597828447339849</v>
      </c>
      <c r="BL9" s="66"/>
      <c r="BM9" s="522"/>
    </row>
    <row r="10" spans="1:65" x14ac:dyDescent="0.25">
      <c r="A10" s="103" t="s">
        <v>32</v>
      </c>
      <c r="B10" s="281">
        <v>205.12</v>
      </c>
      <c r="C10" s="282">
        <v>477.88</v>
      </c>
      <c r="D10" s="282">
        <v>365.35</v>
      </c>
      <c r="E10" s="282">
        <v>13.2</v>
      </c>
      <c r="F10" s="282">
        <v>15</v>
      </c>
      <c r="G10" s="282">
        <v>180.13</v>
      </c>
      <c r="H10" s="282">
        <v>168.99</v>
      </c>
      <c r="I10" s="282">
        <v>137.84</v>
      </c>
      <c r="J10" s="282">
        <v>175.3</v>
      </c>
      <c r="K10" s="282">
        <v>61.08</v>
      </c>
      <c r="L10" s="282">
        <v>3.2</v>
      </c>
      <c r="M10" s="282">
        <v>177.7</v>
      </c>
      <c r="N10" s="281">
        <v>164.8</v>
      </c>
      <c r="O10" s="282">
        <v>327.27</v>
      </c>
      <c r="P10" s="282">
        <v>216.14000000000001</v>
      </c>
      <c r="Q10" s="282">
        <v>136.23000000000002</v>
      </c>
      <c r="R10" s="282">
        <v>113.78000000000002</v>
      </c>
      <c r="S10" s="282">
        <v>36.103999999999999</v>
      </c>
      <c r="T10" s="282">
        <v>76.883999999999986</v>
      </c>
      <c r="U10" s="282">
        <v>101.43599999999998</v>
      </c>
      <c r="V10" s="282">
        <v>95.011000000000024</v>
      </c>
      <c r="W10" s="282">
        <v>302.90899999999999</v>
      </c>
      <c r="X10" s="282">
        <v>349.666</v>
      </c>
      <c r="Y10" s="282">
        <v>107.74799999999999</v>
      </c>
      <c r="Z10" s="281">
        <v>178</v>
      </c>
      <c r="AA10" s="282">
        <v>304</v>
      </c>
      <c r="AB10" s="282">
        <v>133</v>
      </c>
      <c r="AC10" s="282">
        <v>82</v>
      </c>
      <c r="AD10" s="282">
        <v>47</v>
      </c>
      <c r="AE10" s="282">
        <v>143</v>
      </c>
      <c r="AF10" s="282">
        <v>168</v>
      </c>
      <c r="AG10" s="282">
        <v>139</v>
      </c>
      <c r="AH10" s="282">
        <v>337</v>
      </c>
      <c r="AI10" s="282">
        <v>106</v>
      </c>
      <c r="AJ10" s="282">
        <v>422</v>
      </c>
      <c r="AK10" s="282">
        <v>601</v>
      </c>
      <c r="AL10" s="281">
        <v>142</v>
      </c>
      <c r="AM10" s="282">
        <v>209</v>
      </c>
      <c r="AN10" s="282">
        <v>416</v>
      </c>
      <c r="AO10" s="282">
        <v>361</v>
      </c>
      <c r="AP10" s="282">
        <v>510</v>
      </c>
      <c r="AQ10" s="282">
        <v>332</v>
      </c>
      <c r="AR10" s="282">
        <v>263</v>
      </c>
      <c r="AS10" s="282">
        <v>494</v>
      </c>
      <c r="AT10" s="282">
        <v>275</v>
      </c>
      <c r="AU10" s="282">
        <v>194</v>
      </c>
      <c r="AV10" s="282">
        <v>495</v>
      </c>
      <c r="AW10" s="282">
        <v>321</v>
      </c>
      <c r="AX10" s="281">
        <v>249</v>
      </c>
      <c r="AY10" s="282">
        <v>229</v>
      </c>
      <c r="AZ10" s="282">
        <v>509</v>
      </c>
      <c r="BA10" s="282">
        <v>366</v>
      </c>
      <c r="BB10" s="282">
        <v>144</v>
      </c>
      <c r="BC10" s="282">
        <v>51</v>
      </c>
      <c r="BD10" s="282">
        <v>128</v>
      </c>
      <c r="BE10" s="282">
        <v>83</v>
      </c>
      <c r="BF10" s="282">
        <v>27</v>
      </c>
      <c r="BG10" s="282">
        <v>11.9</v>
      </c>
      <c r="BH10" s="282">
        <v>37</v>
      </c>
      <c r="BI10" s="585">
        <v>116</v>
      </c>
      <c r="BJ10" s="282">
        <v>696.4</v>
      </c>
      <c r="BK10" s="322">
        <f t="shared" si="7"/>
        <v>1.7967871485943774</v>
      </c>
      <c r="BL10" s="66"/>
      <c r="BM10" s="522"/>
    </row>
    <row r="11" spans="1:65" x14ac:dyDescent="0.25">
      <c r="A11" s="103" t="s">
        <v>52</v>
      </c>
      <c r="B11" s="281">
        <v>154.46</v>
      </c>
      <c r="C11" s="282">
        <v>18.2</v>
      </c>
      <c r="D11" s="282">
        <v>79.98</v>
      </c>
      <c r="E11" s="282">
        <v>69.7</v>
      </c>
      <c r="F11" s="282">
        <v>84.7</v>
      </c>
      <c r="G11" s="282">
        <v>120.26</v>
      </c>
      <c r="H11" s="282">
        <v>95.86</v>
      </c>
      <c r="I11" s="282">
        <v>93.97</v>
      </c>
      <c r="J11" s="282">
        <v>75.599999999999994</v>
      </c>
      <c r="K11" s="282">
        <v>134.80000000000001</v>
      </c>
      <c r="L11" s="282">
        <v>104.3</v>
      </c>
      <c r="M11" s="282">
        <v>100.25</v>
      </c>
      <c r="N11" s="281">
        <v>34</v>
      </c>
      <c r="O11" s="282">
        <v>16.7</v>
      </c>
      <c r="P11" s="282">
        <v>21.02</v>
      </c>
      <c r="Q11" s="282">
        <v>8.6</v>
      </c>
      <c r="R11" s="282">
        <v>26.621999999999996</v>
      </c>
      <c r="S11" s="282">
        <v>29.150000000000002</v>
      </c>
      <c r="T11" s="282">
        <v>31.616000000000003</v>
      </c>
      <c r="U11" s="282">
        <v>33.499000000000002</v>
      </c>
      <c r="V11" s="282">
        <v>49.122</v>
      </c>
      <c r="W11" s="282">
        <v>52.830000000000005</v>
      </c>
      <c r="X11" s="282">
        <v>95.875</v>
      </c>
      <c r="Y11" s="282">
        <v>67.72</v>
      </c>
      <c r="Z11" s="281">
        <v>86</v>
      </c>
      <c r="AA11" s="282">
        <v>44</v>
      </c>
      <c r="AB11" s="282">
        <v>34</v>
      </c>
      <c r="AC11" s="282">
        <v>10</v>
      </c>
      <c r="AD11" s="282">
        <v>21</v>
      </c>
      <c r="AE11" s="282">
        <v>43</v>
      </c>
      <c r="AF11" s="282">
        <v>94</v>
      </c>
      <c r="AG11" s="282">
        <v>22</v>
      </c>
      <c r="AH11" s="282">
        <v>69</v>
      </c>
      <c r="AI11" s="282">
        <v>32</v>
      </c>
      <c r="AJ11" s="282">
        <v>27</v>
      </c>
      <c r="AK11" s="282">
        <v>54</v>
      </c>
      <c r="AL11" s="281">
        <v>20</v>
      </c>
      <c r="AM11" s="282">
        <v>8</v>
      </c>
      <c r="AN11" s="282">
        <v>24</v>
      </c>
      <c r="AO11" s="282">
        <v>39</v>
      </c>
      <c r="AP11" s="282">
        <v>40</v>
      </c>
      <c r="AQ11" s="282">
        <v>27</v>
      </c>
      <c r="AR11" s="282">
        <v>25</v>
      </c>
      <c r="AS11" s="282">
        <v>45</v>
      </c>
      <c r="AT11" s="282">
        <v>48</v>
      </c>
      <c r="AU11" s="282">
        <v>27</v>
      </c>
      <c r="AV11" s="282">
        <v>62</v>
      </c>
      <c r="AW11" s="282">
        <v>23</v>
      </c>
      <c r="AX11" s="281">
        <v>18</v>
      </c>
      <c r="AY11" s="282">
        <v>29</v>
      </c>
      <c r="AZ11" s="282">
        <v>23</v>
      </c>
      <c r="BA11" s="282">
        <v>16</v>
      </c>
      <c r="BB11" s="282">
        <v>43</v>
      </c>
      <c r="BC11" s="282">
        <v>19</v>
      </c>
      <c r="BD11" s="282">
        <v>48</v>
      </c>
      <c r="BE11" s="282">
        <v>44</v>
      </c>
      <c r="BF11" s="282">
        <v>42</v>
      </c>
      <c r="BG11" s="282">
        <v>31.37</v>
      </c>
      <c r="BH11" s="282">
        <v>54</v>
      </c>
      <c r="BI11" s="585">
        <v>74</v>
      </c>
      <c r="BJ11" s="282">
        <v>30.95</v>
      </c>
      <c r="BK11" s="322">
        <f t="shared" si="7"/>
        <v>0.71944444444444433</v>
      </c>
      <c r="BL11" s="66"/>
      <c r="BM11" s="522"/>
    </row>
    <row r="12" spans="1:65" x14ac:dyDescent="0.25">
      <c r="A12" s="103" t="s">
        <v>33</v>
      </c>
      <c r="B12" s="281">
        <v>16.3</v>
      </c>
      <c r="C12" s="282">
        <v>46.4</v>
      </c>
      <c r="D12" s="282">
        <v>86.9</v>
      </c>
      <c r="E12" s="282">
        <v>29.7</v>
      </c>
      <c r="F12" s="282">
        <v>139.80000000000001</v>
      </c>
      <c r="G12" s="282">
        <v>88.1</v>
      </c>
      <c r="H12" s="282">
        <v>89.3</v>
      </c>
      <c r="I12" s="282">
        <v>57.6</v>
      </c>
      <c r="J12" s="282">
        <v>26.2</v>
      </c>
      <c r="K12" s="282" t="s">
        <v>28</v>
      </c>
      <c r="L12" s="282">
        <v>33.979999999999997</v>
      </c>
      <c r="M12" s="282">
        <v>0</v>
      </c>
      <c r="N12" s="281">
        <v>45.1</v>
      </c>
      <c r="O12" s="282">
        <v>32.49</v>
      </c>
      <c r="P12" s="282">
        <v>22.4</v>
      </c>
      <c r="Q12" s="282">
        <v>0</v>
      </c>
      <c r="R12" s="282">
        <v>4.7</v>
      </c>
      <c r="S12" s="282">
        <v>51.430000000000007</v>
      </c>
      <c r="T12" s="282">
        <v>50.534999999999997</v>
      </c>
      <c r="U12" s="282">
        <v>13.139000000000001</v>
      </c>
      <c r="V12" s="282">
        <v>6.6829999999999998</v>
      </c>
      <c r="W12" s="282">
        <v>3.4000000000000004</v>
      </c>
      <c r="X12" s="282">
        <v>0</v>
      </c>
      <c r="Y12" s="282">
        <v>3.7849999999999997</v>
      </c>
      <c r="Z12" s="281">
        <v>0</v>
      </c>
      <c r="AA12" s="282">
        <v>6</v>
      </c>
      <c r="AB12" s="282">
        <v>8</v>
      </c>
      <c r="AC12" s="282">
        <v>16</v>
      </c>
      <c r="AD12" s="282">
        <v>9</v>
      </c>
      <c r="AE12" s="282">
        <v>22</v>
      </c>
      <c r="AF12" s="282">
        <v>12</v>
      </c>
      <c r="AG12" s="282">
        <v>2</v>
      </c>
      <c r="AH12" s="282">
        <v>2</v>
      </c>
      <c r="AI12" s="282">
        <v>1</v>
      </c>
      <c r="AJ12" s="282">
        <v>0</v>
      </c>
      <c r="AK12" s="282">
        <v>0</v>
      </c>
      <c r="AL12" s="281">
        <v>1</v>
      </c>
      <c r="AM12" s="282">
        <v>1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1</v>
      </c>
      <c r="AU12" s="282">
        <v>0</v>
      </c>
      <c r="AV12" s="282">
        <v>0</v>
      </c>
      <c r="AW12" s="282">
        <v>0</v>
      </c>
      <c r="AX12" s="281">
        <v>1</v>
      </c>
      <c r="AY12" s="282">
        <v>0</v>
      </c>
      <c r="AZ12" s="282">
        <v>0</v>
      </c>
      <c r="BA12" s="282">
        <v>1</v>
      </c>
      <c r="BB12" s="282">
        <v>0</v>
      </c>
      <c r="BC12" s="282">
        <v>0.2</v>
      </c>
      <c r="BD12" s="282">
        <v>2</v>
      </c>
      <c r="BE12" s="282">
        <v>1</v>
      </c>
      <c r="BF12" s="282">
        <v>8</v>
      </c>
      <c r="BG12" s="282">
        <v>5.8800000000000008</v>
      </c>
      <c r="BH12" s="282">
        <v>7</v>
      </c>
      <c r="BI12" s="585">
        <v>21</v>
      </c>
      <c r="BJ12" s="282">
        <v>0.22</v>
      </c>
      <c r="BK12" s="322">
        <f t="shared" si="7"/>
        <v>-0.78</v>
      </c>
      <c r="BL12" s="66"/>
      <c r="BM12" s="522"/>
    </row>
    <row r="13" spans="1:65" x14ac:dyDescent="0.25">
      <c r="A13" s="344" t="s">
        <v>123</v>
      </c>
      <c r="B13" s="281">
        <v>68.95</v>
      </c>
      <c r="C13" s="282">
        <v>40.15</v>
      </c>
      <c r="D13" s="282">
        <v>46.8</v>
      </c>
      <c r="E13" s="282">
        <v>50.35</v>
      </c>
      <c r="F13" s="282">
        <v>36.85</v>
      </c>
      <c r="G13" s="282">
        <v>30.24</v>
      </c>
      <c r="H13" s="282">
        <v>32.799999999999997</v>
      </c>
      <c r="I13" s="282">
        <v>33.1</v>
      </c>
      <c r="J13" s="282">
        <v>27.4</v>
      </c>
      <c r="K13" s="282">
        <v>37.049999999999997</v>
      </c>
      <c r="L13" s="282">
        <v>56.5</v>
      </c>
      <c r="M13" s="282">
        <v>28.35</v>
      </c>
      <c r="N13" s="281">
        <v>21.880000000000006</v>
      </c>
      <c r="O13" s="282">
        <v>24.510000000000005</v>
      </c>
      <c r="P13" s="282">
        <v>13.249999999999998</v>
      </c>
      <c r="Q13" s="282">
        <v>1.78</v>
      </c>
      <c r="R13" s="282">
        <v>5.8900000000000006</v>
      </c>
      <c r="S13" s="282">
        <v>6.2900000000000009</v>
      </c>
      <c r="T13" s="282">
        <v>5.9200000000000008</v>
      </c>
      <c r="U13" s="282">
        <v>6.8529999999999998</v>
      </c>
      <c r="V13" s="282">
        <v>7.35</v>
      </c>
      <c r="W13" s="282">
        <v>13.719999999999999</v>
      </c>
      <c r="X13" s="282">
        <v>6.1729999999999992</v>
      </c>
      <c r="Y13" s="282">
        <v>9.852999999999998</v>
      </c>
      <c r="Z13" s="281">
        <v>4</v>
      </c>
      <c r="AA13" s="282">
        <v>6</v>
      </c>
      <c r="AB13" s="282">
        <v>4</v>
      </c>
      <c r="AC13" s="282">
        <v>3</v>
      </c>
      <c r="AD13" s="282">
        <v>2</v>
      </c>
      <c r="AE13" s="282">
        <v>4</v>
      </c>
      <c r="AF13" s="282">
        <v>2</v>
      </c>
      <c r="AG13" s="282">
        <v>4</v>
      </c>
      <c r="AH13" s="282">
        <v>3</v>
      </c>
      <c r="AI13" s="282">
        <v>1</v>
      </c>
      <c r="AJ13" s="282">
        <v>2</v>
      </c>
      <c r="AK13" s="282">
        <v>1</v>
      </c>
      <c r="AL13" s="281">
        <v>3</v>
      </c>
      <c r="AM13" s="282">
        <v>3</v>
      </c>
      <c r="AN13" s="282">
        <v>1</v>
      </c>
      <c r="AO13" s="282">
        <v>1</v>
      </c>
      <c r="AP13" s="282">
        <v>0</v>
      </c>
      <c r="AQ13" s="282">
        <v>1</v>
      </c>
      <c r="AR13" s="282">
        <v>1</v>
      </c>
      <c r="AS13" s="282">
        <v>1</v>
      </c>
      <c r="AT13" s="282">
        <v>0</v>
      </c>
      <c r="AU13" s="282">
        <v>0</v>
      </c>
      <c r="AV13" s="282">
        <v>0</v>
      </c>
      <c r="AW13" s="282">
        <v>0</v>
      </c>
      <c r="AX13" s="281">
        <v>1</v>
      </c>
      <c r="AY13" s="282">
        <v>0</v>
      </c>
      <c r="AZ13" s="282">
        <v>0</v>
      </c>
      <c r="BA13" s="282">
        <v>1</v>
      </c>
      <c r="BB13" s="282">
        <v>0</v>
      </c>
      <c r="BC13" s="282">
        <v>0</v>
      </c>
      <c r="BD13" s="282">
        <v>0</v>
      </c>
      <c r="BE13" s="282">
        <v>0</v>
      </c>
      <c r="BF13" s="282">
        <v>0</v>
      </c>
      <c r="BG13" s="282">
        <v>0</v>
      </c>
      <c r="BH13" s="282">
        <v>0</v>
      </c>
      <c r="BI13" s="585">
        <v>0</v>
      </c>
      <c r="BJ13" s="282">
        <v>0.24</v>
      </c>
      <c r="BK13" s="322">
        <f t="shared" si="7"/>
        <v>-0.76</v>
      </c>
      <c r="BL13" s="15"/>
      <c r="BM13" s="522"/>
    </row>
    <row r="14" spans="1:65" x14ac:dyDescent="0.25">
      <c r="A14" s="344" t="s">
        <v>53</v>
      </c>
      <c r="B14" s="281">
        <v>19.100000000000001</v>
      </c>
      <c r="C14" s="282">
        <v>39.5</v>
      </c>
      <c r="D14" s="282">
        <v>17.8</v>
      </c>
      <c r="E14" s="282">
        <v>43</v>
      </c>
      <c r="F14" s="282">
        <v>30.3</v>
      </c>
      <c r="G14" s="282">
        <v>38</v>
      </c>
      <c r="H14" s="282">
        <v>54.7</v>
      </c>
      <c r="I14" s="282">
        <v>42.2</v>
      </c>
      <c r="J14" s="282">
        <v>33.299999999999997</v>
      </c>
      <c r="K14" s="282">
        <v>29.2</v>
      </c>
      <c r="L14" s="282">
        <v>25.38</v>
      </c>
      <c r="M14" s="282">
        <v>69.8</v>
      </c>
      <c r="N14" s="281">
        <v>42.6</v>
      </c>
      <c r="O14" s="282">
        <v>18.5</v>
      </c>
      <c r="P14" s="282">
        <v>11</v>
      </c>
      <c r="Q14" s="282">
        <v>31.5</v>
      </c>
      <c r="R14" s="282">
        <v>0</v>
      </c>
      <c r="S14" s="282">
        <v>37.305</v>
      </c>
      <c r="T14" s="282">
        <v>42.958999999999996</v>
      </c>
      <c r="U14" s="282">
        <v>35.414999999999999</v>
      </c>
      <c r="V14" s="282">
        <v>46.841999999999999</v>
      </c>
      <c r="W14" s="282">
        <v>26.084999999999997</v>
      </c>
      <c r="X14" s="282">
        <v>50.13000000000001</v>
      </c>
      <c r="Y14" s="282">
        <v>39.97999999999999</v>
      </c>
      <c r="Z14" s="281">
        <v>51</v>
      </c>
      <c r="AA14" s="282">
        <v>11</v>
      </c>
      <c r="AB14" s="282">
        <v>3</v>
      </c>
      <c r="AC14" s="282">
        <v>14</v>
      </c>
      <c r="AD14" s="282">
        <v>13</v>
      </c>
      <c r="AE14" s="282">
        <v>35</v>
      </c>
      <c r="AF14" s="282">
        <v>41</v>
      </c>
      <c r="AG14" s="282">
        <v>39</v>
      </c>
      <c r="AH14" s="282">
        <v>56</v>
      </c>
      <c r="AI14" s="282">
        <v>26</v>
      </c>
      <c r="AJ14" s="282">
        <v>31</v>
      </c>
      <c r="AK14" s="282">
        <v>19</v>
      </c>
      <c r="AL14" s="281">
        <v>26</v>
      </c>
      <c r="AM14" s="282">
        <v>8</v>
      </c>
      <c r="AN14" s="282">
        <v>13</v>
      </c>
      <c r="AO14" s="282">
        <v>13</v>
      </c>
      <c r="AP14" s="282">
        <v>15</v>
      </c>
      <c r="AQ14" s="282">
        <v>19</v>
      </c>
      <c r="AR14" s="282">
        <v>15</v>
      </c>
      <c r="AS14" s="282">
        <v>11</v>
      </c>
      <c r="AT14" s="282">
        <v>23</v>
      </c>
      <c r="AU14" s="282">
        <v>17</v>
      </c>
      <c r="AV14" s="282">
        <v>14</v>
      </c>
      <c r="AW14" s="282">
        <v>12</v>
      </c>
      <c r="AX14" s="281">
        <v>10</v>
      </c>
      <c r="AY14" s="282">
        <v>9</v>
      </c>
      <c r="AZ14" s="282">
        <v>3</v>
      </c>
      <c r="BA14" s="282">
        <v>12</v>
      </c>
      <c r="BB14" s="282">
        <v>14</v>
      </c>
      <c r="BC14" s="282">
        <v>39</v>
      </c>
      <c r="BD14" s="282">
        <v>19</v>
      </c>
      <c r="BE14" s="282">
        <v>40</v>
      </c>
      <c r="BF14" s="282">
        <v>44</v>
      </c>
      <c r="BG14" s="282">
        <v>49.750000000000007</v>
      </c>
      <c r="BH14" s="282">
        <v>63</v>
      </c>
      <c r="BI14" s="585">
        <v>24</v>
      </c>
      <c r="BJ14" s="282">
        <v>45.59</v>
      </c>
      <c r="BK14" s="322">
        <f t="shared" si="7"/>
        <v>3.5590000000000002</v>
      </c>
      <c r="BL14" s="15"/>
      <c r="BM14" s="522"/>
    </row>
    <row r="15" spans="1:65" x14ac:dyDescent="0.25">
      <c r="A15" s="344" t="s">
        <v>54</v>
      </c>
      <c r="B15" s="281">
        <v>19.59</v>
      </c>
      <c r="C15" s="282">
        <v>4.6500000000000004</v>
      </c>
      <c r="D15" s="282">
        <v>6.2</v>
      </c>
      <c r="E15" s="282">
        <v>13.26</v>
      </c>
      <c r="F15" s="282">
        <v>4.62</v>
      </c>
      <c r="G15" s="282">
        <v>19.2</v>
      </c>
      <c r="H15" s="282">
        <v>1.55</v>
      </c>
      <c r="I15" s="282">
        <v>13.36</v>
      </c>
      <c r="J15" s="282">
        <v>16.2</v>
      </c>
      <c r="K15" s="282">
        <v>18.14</v>
      </c>
      <c r="L15" s="282">
        <v>5.18</v>
      </c>
      <c r="M15" s="282">
        <v>17.8</v>
      </c>
      <c r="N15" s="281">
        <v>9.259999999999998</v>
      </c>
      <c r="O15" s="282">
        <v>12.62</v>
      </c>
      <c r="P15" s="282">
        <v>8.740000000000002</v>
      </c>
      <c r="Q15" s="282">
        <v>6</v>
      </c>
      <c r="R15" s="282">
        <v>3.3</v>
      </c>
      <c r="S15" s="282">
        <v>20.059999999999999</v>
      </c>
      <c r="T15" s="282">
        <v>19.099999999999994</v>
      </c>
      <c r="U15" s="282">
        <v>61.830000000000013</v>
      </c>
      <c r="V15" s="282">
        <v>32.613000000000007</v>
      </c>
      <c r="W15" s="282">
        <v>20.269999999999996</v>
      </c>
      <c r="X15" s="282">
        <v>20.567</v>
      </c>
      <c r="Y15" s="282">
        <v>59.954000000000008</v>
      </c>
      <c r="Z15" s="281">
        <v>27</v>
      </c>
      <c r="AA15" s="282">
        <v>27</v>
      </c>
      <c r="AB15" s="282">
        <v>33</v>
      </c>
      <c r="AC15" s="282">
        <v>8</v>
      </c>
      <c r="AD15" s="282">
        <v>26</v>
      </c>
      <c r="AE15" s="282">
        <v>2</v>
      </c>
      <c r="AF15" s="282">
        <v>12</v>
      </c>
      <c r="AG15" s="282">
        <v>17</v>
      </c>
      <c r="AH15" s="282">
        <v>2</v>
      </c>
      <c r="AI15" s="282">
        <v>1</v>
      </c>
      <c r="AJ15" s="282">
        <v>3</v>
      </c>
      <c r="AK15" s="282">
        <v>22</v>
      </c>
      <c r="AL15" s="281">
        <v>9</v>
      </c>
      <c r="AM15" s="282">
        <v>3</v>
      </c>
      <c r="AN15" s="282">
        <v>9</v>
      </c>
      <c r="AO15" s="282">
        <v>4</v>
      </c>
      <c r="AP15" s="282">
        <v>9</v>
      </c>
      <c r="AQ15" s="282">
        <v>0</v>
      </c>
      <c r="AR15" s="282">
        <v>5</v>
      </c>
      <c r="AS15" s="282">
        <v>1</v>
      </c>
      <c r="AT15" s="282">
        <v>11</v>
      </c>
      <c r="AU15" s="282">
        <v>4</v>
      </c>
      <c r="AV15" s="282">
        <v>0</v>
      </c>
      <c r="AW15" s="282">
        <v>11</v>
      </c>
      <c r="AX15" s="281">
        <v>3</v>
      </c>
      <c r="AY15" s="282">
        <v>5</v>
      </c>
      <c r="AZ15" s="282">
        <v>6</v>
      </c>
      <c r="BA15" s="282">
        <v>14</v>
      </c>
      <c r="BB15" s="282">
        <v>0</v>
      </c>
      <c r="BC15" s="282">
        <v>14</v>
      </c>
      <c r="BD15" s="282">
        <v>9</v>
      </c>
      <c r="BE15" s="282">
        <v>3</v>
      </c>
      <c r="BF15" s="282">
        <v>80</v>
      </c>
      <c r="BG15" s="282">
        <v>1</v>
      </c>
      <c r="BH15" s="282">
        <v>11</v>
      </c>
      <c r="BI15" s="585">
        <v>15</v>
      </c>
      <c r="BJ15" s="282">
        <v>12.6</v>
      </c>
      <c r="BK15" s="322">
        <f t="shared" si="7"/>
        <v>3.2</v>
      </c>
      <c r="BL15" s="15"/>
      <c r="BM15" s="522"/>
    </row>
    <row r="16" spans="1:65" x14ac:dyDescent="0.25">
      <c r="A16" s="103" t="s">
        <v>34</v>
      </c>
      <c r="B16" s="281">
        <v>737.08</v>
      </c>
      <c r="C16" s="282">
        <v>1216.83</v>
      </c>
      <c r="D16" s="282">
        <v>687.3</v>
      </c>
      <c r="E16" s="282">
        <v>210.9</v>
      </c>
      <c r="F16" s="282">
        <v>415.65</v>
      </c>
      <c r="G16" s="282">
        <v>1104.1600000000001</v>
      </c>
      <c r="H16" s="282">
        <v>1978.16</v>
      </c>
      <c r="I16" s="282">
        <v>1793.55</v>
      </c>
      <c r="J16" s="282">
        <v>798.15</v>
      </c>
      <c r="K16" s="282">
        <v>1064.3</v>
      </c>
      <c r="L16" s="282">
        <v>512.78</v>
      </c>
      <c r="M16" s="282">
        <v>54.2</v>
      </c>
      <c r="N16" s="281">
        <v>1194.1799999999998</v>
      </c>
      <c r="O16" s="282">
        <v>1306.0500000000004</v>
      </c>
      <c r="P16" s="282">
        <v>1020.9599999999999</v>
      </c>
      <c r="Q16" s="282">
        <v>227.1</v>
      </c>
      <c r="R16" s="282">
        <v>486.005</v>
      </c>
      <c r="S16" s="282">
        <v>908.01600000000008</v>
      </c>
      <c r="T16" s="282">
        <v>819.69500000000016</v>
      </c>
      <c r="U16" s="282">
        <v>470.76900000000001</v>
      </c>
      <c r="V16" s="282">
        <v>383.94600000000003</v>
      </c>
      <c r="W16" s="282">
        <v>234.33900000000006</v>
      </c>
      <c r="X16" s="282">
        <v>613.71100000000013</v>
      </c>
      <c r="Y16" s="282">
        <v>310.16800000000001</v>
      </c>
      <c r="Z16" s="281">
        <v>964</v>
      </c>
      <c r="AA16" s="282">
        <v>1271</v>
      </c>
      <c r="AB16" s="282">
        <v>458</v>
      </c>
      <c r="AC16" s="282">
        <v>328</v>
      </c>
      <c r="AD16" s="282">
        <v>344</v>
      </c>
      <c r="AE16" s="282">
        <v>726</v>
      </c>
      <c r="AF16" s="282">
        <v>827</v>
      </c>
      <c r="AG16" s="282">
        <v>300</v>
      </c>
      <c r="AH16" s="282">
        <v>980</v>
      </c>
      <c r="AI16" s="282">
        <v>296</v>
      </c>
      <c r="AJ16" s="282">
        <v>381</v>
      </c>
      <c r="AK16" s="282">
        <v>1001</v>
      </c>
      <c r="AL16" s="281">
        <v>907</v>
      </c>
      <c r="AM16" s="282">
        <v>752</v>
      </c>
      <c r="AN16" s="282">
        <v>1142</v>
      </c>
      <c r="AO16" s="282">
        <v>753</v>
      </c>
      <c r="AP16" s="282">
        <v>598</v>
      </c>
      <c r="AQ16" s="282">
        <v>1375</v>
      </c>
      <c r="AR16" s="282">
        <v>397</v>
      </c>
      <c r="AS16" s="282">
        <v>507</v>
      </c>
      <c r="AT16" s="282">
        <v>320</v>
      </c>
      <c r="AU16" s="282">
        <v>229</v>
      </c>
      <c r="AV16" s="282">
        <v>3082</v>
      </c>
      <c r="AW16" s="282">
        <v>1972</v>
      </c>
      <c r="AX16" s="281">
        <v>1819</v>
      </c>
      <c r="AY16" s="282">
        <v>1709</v>
      </c>
      <c r="AZ16" s="282">
        <v>2453</v>
      </c>
      <c r="BA16" s="282">
        <v>1564</v>
      </c>
      <c r="BB16" s="282">
        <v>835</v>
      </c>
      <c r="BC16" s="282">
        <v>1033</v>
      </c>
      <c r="BD16" s="282">
        <v>1738</v>
      </c>
      <c r="BE16" s="282">
        <v>2198</v>
      </c>
      <c r="BF16" s="282">
        <v>1681</v>
      </c>
      <c r="BG16" s="282">
        <v>451.41999999999996</v>
      </c>
      <c r="BH16" s="282">
        <v>1129</v>
      </c>
      <c r="BI16" s="585">
        <v>1885</v>
      </c>
      <c r="BJ16" s="282">
        <v>677.91</v>
      </c>
      <c r="BK16" s="322">
        <f t="shared" si="7"/>
        <v>-0.62731720725673457</v>
      </c>
      <c r="BL16" s="66"/>
      <c r="BM16" s="522"/>
    </row>
    <row r="17" spans="1:72" x14ac:dyDescent="0.25">
      <c r="A17" s="103" t="s">
        <v>48</v>
      </c>
      <c r="B17" s="281">
        <v>407.25</v>
      </c>
      <c r="C17" s="282">
        <v>412.05</v>
      </c>
      <c r="D17" s="282">
        <v>458.86</v>
      </c>
      <c r="E17" s="282">
        <v>408.1</v>
      </c>
      <c r="F17" s="282">
        <v>364.5</v>
      </c>
      <c r="G17" s="282">
        <v>529.04999999999995</v>
      </c>
      <c r="H17" s="282">
        <v>360.43</v>
      </c>
      <c r="I17" s="282">
        <v>381.52</v>
      </c>
      <c r="J17" s="282">
        <v>646.19000000000005</v>
      </c>
      <c r="K17" s="282">
        <v>380.55</v>
      </c>
      <c r="L17" s="282">
        <v>391.76</v>
      </c>
      <c r="M17" s="282">
        <v>553.79</v>
      </c>
      <c r="N17" s="281">
        <v>594.32000000000016</v>
      </c>
      <c r="O17" s="282">
        <v>282.61</v>
      </c>
      <c r="P17" s="282">
        <v>304.7700000000001</v>
      </c>
      <c r="Q17" s="282">
        <v>179.35</v>
      </c>
      <c r="R17" s="282">
        <v>306.02</v>
      </c>
      <c r="S17" s="282">
        <v>224.00399999999999</v>
      </c>
      <c r="T17" s="282">
        <v>278.11</v>
      </c>
      <c r="U17" s="282">
        <v>380.83299999999991</v>
      </c>
      <c r="V17" s="282">
        <v>348.95800000000003</v>
      </c>
      <c r="W17" s="282">
        <v>511.33199999999994</v>
      </c>
      <c r="X17" s="282">
        <v>213.50599999999997</v>
      </c>
      <c r="Y17" s="282">
        <v>226.63799999999998</v>
      </c>
      <c r="Z17" s="281">
        <v>280</v>
      </c>
      <c r="AA17" s="282">
        <v>438</v>
      </c>
      <c r="AB17" s="282">
        <v>595</v>
      </c>
      <c r="AC17" s="282">
        <v>562</v>
      </c>
      <c r="AD17" s="282">
        <v>578</v>
      </c>
      <c r="AE17" s="282">
        <v>234</v>
      </c>
      <c r="AF17" s="282">
        <v>362</v>
      </c>
      <c r="AG17" s="282">
        <v>475</v>
      </c>
      <c r="AH17" s="282">
        <v>237</v>
      </c>
      <c r="AI17" s="282">
        <v>209</v>
      </c>
      <c r="AJ17" s="282">
        <v>149</v>
      </c>
      <c r="AK17" s="282">
        <v>239</v>
      </c>
      <c r="AL17" s="281">
        <v>270</v>
      </c>
      <c r="AM17" s="282">
        <v>198</v>
      </c>
      <c r="AN17" s="282">
        <v>204</v>
      </c>
      <c r="AO17" s="282">
        <v>306</v>
      </c>
      <c r="AP17" s="282">
        <v>251</v>
      </c>
      <c r="AQ17" s="282">
        <v>153</v>
      </c>
      <c r="AR17" s="282">
        <v>147</v>
      </c>
      <c r="AS17" s="282">
        <v>124</v>
      </c>
      <c r="AT17" s="282">
        <v>104</v>
      </c>
      <c r="AU17" s="282">
        <v>91</v>
      </c>
      <c r="AV17" s="282">
        <v>77</v>
      </c>
      <c r="AW17" s="282">
        <v>82</v>
      </c>
      <c r="AX17" s="281">
        <v>107</v>
      </c>
      <c r="AY17" s="282">
        <v>155</v>
      </c>
      <c r="AZ17" s="282">
        <v>281</v>
      </c>
      <c r="BA17" s="282">
        <v>242</v>
      </c>
      <c r="BB17" s="282">
        <v>237</v>
      </c>
      <c r="BC17" s="282">
        <v>263</v>
      </c>
      <c r="BD17" s="282">
        <v>181</v>
      </c>
      <c r="BE17" s="282">
        <v>305</v>
      </c>
      <c r="BF17" s="282">
        <v>163</v>
      </c>
      <c r="BG17" s="282">
        <v>200.27</v>
      </c>
      <c r="BH17" s="282">
        <v>180</v>
      </c>
      <c r="BI17" s="585">
        <v>307</v>
      </c>
      <c r="BJ17" s="282">
        <v>265.07</v>
      </c>
      <c r="BK17" s="322">
        <f t="shared" si="7"/>
        <v>1.4772897196261683</v>
      </c>
      <c r="BL17" s="66"/>
      <c r="BM17" s="522"/>
    </row>
    <row r="18" spans="1:72" x14ac:dyDescent="0.25">
      <c r="A18" s="103" t="s">
        <v>55</v>
      </c>
      <c r="B18" s="281">
        <v>91.75</v>
      </c>
      <c r="C18" s="282">
        <v>56.75</v>
      </c>
      <c r="D18" s="282">
        <v>121.5</v>
      </c>
      <c r="E18" s="282">
        <v>0</v>
      </c>
      <c r="F18" s="282">
        <v>117.71</v>
      </c>
      <c r="G18" s="282">
        <v>44.4</v>
      </c>
      <c r="H18" s="282">
        <v>81.55</v>
      </c>
      <c r="I18" s="282">
        <v>104.4</v>
      </c>
      <c r="J18" s="282">
        <v>138.41999999999999</v>
      </c>
      <c r="K18" s="282">
        <v>90.4</v>
      </c>
      <c r="L18" s="282">
        <v>92.6</v>
      </c>
      <c r="M18" s="282">
        <v>56.2</v>
      </c>
      <c r="N18" s="281">
        <v>78</v>
      </c>
      <c r="O18" s="282">
        <v>68.2</v>
      </c>
      <c r="P18" s="282">
        <v>36.4</v>
      </c>
      <c r="Q18" s="282">
        <v>9.6000000000000014</v>
      </c>
      <c r="R18" s="282">
        <v>0</v>
      </c>
      <c r="S18" s="282">
        <v>0</v>
      </c>
      <c r="T18" s="282">
        <v>28.07</v>
      </c>
      <c r="U18" s="282">
        <v>33.089999999999996</v>
      </c>
      <c r="V18" s="282">
        <v>68.900000000000006</v>
      </c>
      <c r="W18" s="282">
        <v>35.173999999999999</v>
      </c>
      <c r="X18" s="282">
        <v>65.775000000000006</v>
      </c>
      <c r="Y18" s="282">
        <v>39.11</v>
      </c>
      <c r="Z18" s="281">
        <v>52</v>
      </c>
      <c r="AA18" s="282">
        <v>38</v>
      </c>
      <c r="AB18" s="282">
        <v>34</v>
      </c>
      <c r="AC18" s="282">
        <v>6</v>
      </c>
      <c r="AD18" s="282">
        <v>25</v>
      </c>
      <c r="AE18" s="282">
        <v>26</v>
      </c>
      <c r="AF18" s="282">
        <v>83</v>
      </c>
      <c r="AG18" s="282">
        <v>60</v>
      </c>
      <c r="AH18" s="282">
        <v>110</v>
      </c>
      <c r="AI18" s="282">
        <v>89</v>
      </c>
      <c r="AJ18" s="282">
        <v>72</v>
      </c>
      <c r="AK18" s="282">
        <v>49</v>
      </c>
      <c r="AL18" s="281">
        <v>49</v>
      </c>
      <c r="AM18" s="282">
        <v>24</v>
      </c>
      <c r="AN18" s="282">
        <v>41</v>
      </c>
      <c r="AO18" s="282">
        <v>1</v>
      </c>
      <c r="AP18" s="282">
        <v>72</v>
      </c>
      <c r="AQ18" s="282">
        <v>27</v>
      </c>
      <c r="AR18" s="282">
        <v>85</v>
      </c>
      <c r="AS18" s="282">
        <v>80</v>
      </c>
      <c r="AT18" s="282">
        <v>55</v>
      </c>
      <c r="AU18" s="282">
        <v>90</v>
      </c>
      <c r="AV18" s="282">
        <v>112</v>
      </c>
      <c r="AW18" s="282">
        <v>63</v>
      </c>
      <c r="AX18" s="281">
        <v>86</v>
      </c>
      <c r="AY18" s="282">
        <v>39</v>
      </c>
      <c r="AZ18" s="282">
        <v>50</v>
      </c>
      <c r="BA18" s="282">
        <v>8</v>
      </c>
      <c r="BB18" s="282">
        <v>39</v>
      </c>
      <c r="BC18" s="282">
        <v>31</v>
      </c>
      <c r="BD18" s="282">
        <v>48</v>
      </c>
      <c r="BE18" s="282">
        <v>84</v>
      </c>
      <c r="BF18" s="282">
        <v>119</v>
      </c>
      <c r="BG18" s="282">
        <v>158.71</v>
      </c>
      <c r="BH18" s="282">
        <v>171</v>
      </c>
      <c r="BI18" s="585">
        <v>97</v>
      </c>
      <c r="BJ18" s="282">
        <v>86.84</v>
      </c>
      <c r="BK18" s="322">
        <f t="shared" si="7"/>
        <v>9.7674418604651869E-3</v>
      </c>
      <c r="BL18" s="66"/>
      <c r="BM18" s="522"/>
    </row>
    <row r="19" spans="1:72" x14ac:dyDescent="0.25">
      <c r="A19" s="103" t="s">
        <v>43</v>
      </c>
      <c r="B19" s="281">
        <v>844.54</v>
      </c>
      <c r="C19" s="282">
        <v>500.8</v>
      </c>
      <c r="D19" s="282">
        <v>802.1</v>
      </c>
      <c r="E19" s="282">
        <v>880.86</v>
      </c>
      <c r="F19" s="282">
        <v>814.51</v>
      </c>
      <c r="G19" s="282">
        <v>842.65</v>
      </c>
      <c r="H19" s="282">
        <v>734.27</v>
      </c>
      <c r="I19" s="282">
        <v>814.04</v>
      </c>
      <c r="J19" s="282">
        <v>458.09</v>
      </c>
      <c r="K19" s="282">
        <v>627.32000000000005</v>
      </c>
      <c r="L19" s="282">
        <v>338.31</v>
      </c>
      <c r="M19" s="282">
        <v>358.52</v>
      </c>
      <c r="N19" s="281">
        <v>409.89999999999992</v>
      </c>
      <c r="O19" s="282">
        <v>200.92399999999995</v>
      </c>
      <c r="P19" s="282">
        <v>171.55</v>
      </c>
      <c r="Q19" s="282">
        <v>94.9</v>
      </c>
      <c r="R19" s="282">
        <v>223.85</v>
      </c>
      <c r="S19" s="282">
        <v>319.70300000000003</v>
      </c>
      <c r="T19" s="282">
        <v>511.12799999999993</v>
      </c>
      <c r="U19" s="282">
        <v>781.84900000000005</v>
      </c>
      <c r="V19" s="282">
        <v>355.435</v>
      </c>
      <c r="W19" s="282">
        <v>192.58699999999999</v>
      </c>
      <c r="X19" s="282">
        <v>196.28500000000003</v>
      </c>
      <c r="Y19" s="282">
        <v>246.32699999999994</v>
      </c>
      <c r="Z19" s="281">
        <v>464</v>
      </c>
      <c r="AA19" s="282">
        <v>377</v>
      </c>
      <c r="AB19" s="282">
        <v>430</v>
      </c>
      <c r="AC19" s="282">
        <v>211</v>
      </c>
      <c r="AD19" s="282">
        <v>276</v>
      </c>
      <c r="AE19" s="282">
        <v>251</v>
      </c>
      <c r="AF19" s="282">
        <v>298</v>
      </c>
      <c r="AG19" s="282">
        <v>285</v>
      </c>
      <c r="AH19" s="282">
        <v>154</v>
      </c>
      <c r="AI19" s="282">
        <v>137</v>
      </c>
      <c r="AJ19" s="282">
        <v>255</v>
      </c>
      <c r="AK19" s="282">
        <v>110</v>
      </c>
      <c r="AL19" s="281">
        <v>149</v>
      </c>
      <c r="AM19" s="282">
        <v>100</v>
      </c>
      <c r="AN19" s="282">
        <v>118</v>
      </c>
      <c r="AO19" s="282">
        <v>324</v>
      </c>
      <c r="AP19" s="282">
        <v>297</v>
      </c>
      <c r="AQ19" s="282">
        <v>241</v>
      </c>
      <c r="AR19" s="282">
        <v>238</v>
      </c>
      <c r="AS19" s="282">
        <v>302</v>
      </c>
      <c r="AT19" s="282">
        <v>306</v>
      </c>
      <c r="AU19" s="282">
        <v>252</v>
      </c>
      <c r="AV19" s="282">
        <v>221</v>
      </c>
      <c r="AW19" s="282">
        <v>225</v>
      </c>
      <c r="AX19" s="281">
        <v>254</v>
      </c>
      <c r="AY19" s="282">
        <v>302</v>
      </c>
      <c r="AZ19" s="282">
        <v>290</v>
      </c>
      <c r="BA19" s="282">
        <v>210</v>
      </c>
      <c r="BB19" s="282">
        <v>104</v>
      </c>
      <c r="BC19" s="282">
        <v>144</v>
      </c>
      <c r="BD19" s="282">
        <v>96</v>
      </c>
      <c r="BE19" s="282">
        <v>173</v>
      </c>
      <c r="BF19" s="282">
        <v>159</v>
      </c>
      <c r="BG19" s="282">
        <v>47.86</v>
      </c>
      <c r="BH19" s="282">
        <v>96</v>
      </c>
      <c r="BI19" s="585">
        <v>168</v>
      </c>
      <c r="BJ19" s="282">
        <v>27.18</v>
      </c>
      <c r="BK19" s="322">
        <f t="shared" si="7"/>
        <v>-0.89299212598425193</v>
      </c>
      <c r="BL19" s="66"/>
      <c r="BM19" s="522"/>
    </row>
    <row r="20" spans="1:72" x14ac:dyDescent="0.25">
      <c r="A20" s="103" t="s">
        <v>44</v>
      </c>
      <c r="B20" s="281">
        <v>113.4</v>
      </c>
      <c r="C20" s="282">
        <v>76.25</v>
      </c>
      <c r="D20" s="282">
        <v>111.4</v>
      </c>
      <c r="E20" s="282">
        <v>108.85</v>
      </c>
      <c r="F20" s="282">
        <v>131.69999999999999</v>
      </c>
      <c r="G20" s="282">
        <v>65.3</v>
      </c>
      <c r="H20" s="282">
        <v>112.47</v>
      </c>
      <c r="I20" s="282">
        <v>75.099999999999994</v>
      </c>
      <c r="J20" s="282">
        <v>59.8</v>
      </c>
      <c r="K20" s="282">
        <v>24.1</v>
      </c>
      <c r="L20" s="282">
        <v>91.52</v>
      </c>
      <c r="M20" s="282">
        <v>28</v>
      </c>
      <c r="N20" s="281">
        <v>70.240000000000009</v>
      </c>
      <c r="O20" s="282">
        <v>37.480000000000004</v>
      </c>
      <c r="P20" s="282">
        <v>40.42</v>
      </c>
      <c r="Q20" s="282">
        <v>24.7</v>
      </c>
      <c r="R20" s="282">
        <v>68.920000000000016</v>
      </c>
      <c r="S20" s="282">
        <v>86.301999999999992</v>
      </c>
      <c r="T20" s="282">
        <v>126.79499999999997</v>
      </c>
      <c r="U20" s="282">
        <v>219.54500000000002</v>
      </c>
      <c r="V20" s="282">
        <v>181.62699999999998</v>
      </c>
      <c r="W20" s="282">
        <v>58.955000000000005</v>
      </c>
      <c r="X20" s="282">
        <v>149.34699999999998</v>
      </c>
      <c r="Y20" s="282">
        <v>99.77300000000001</v>
      </c>
      <c r="Z20" s="281">
        <v>138</v>
      </c>
      <c r="AA20" s="282">
        <v>105</v>
      </c>
      <c r="AB20" s="282">
        <v>105</v>
      </c>
      <c r="AC20" s="282">
        <v>127</v>
      </c>
      <c r="AD20" s="282">
        <v>121</v>
      </c>
      <c r="AE20" s="282">
        <v>171</v>
      </c>
      <c r="AF20" s="282">
        <v>169</v>
      </c>
      <c r="AG20" s="282">
        <v>192</v>
      </c>
      <c r="AH20" s="282">
        <v>32</v>
      </c>
      <c r="AI20" s="282">
        <v>205</v>
      </c>
      <c r="AJ20" s="282">
        <v>187</v>
      </c>
      <c r="AK20" s="282">
        <v>103</v>
      </c>
      <c r="AL20" s="281">
        <v>54</v>
      </c>
      <c r="AM20" s="282">
        <v>90</v>
      </c>
      <c r="AN20" s="282">
        <v>51</v>
      </c>
      <c r="AO20" s="282">
        <v>56</v>
      </c>
      <c r="AP20" s="282">
        <v>85</v>
      </c>
      <c r="AQ20" s="282">
        <v>162</v>
      </c>
      <c r="AR20" s="282">
        <v>186</v>
      </c>
      <c r="AS20" s="282">
        <v>149</v>
      </c>
      <c r="AT20" s="282">
        <v>120</v>
      </c>
      <c r="AU20" s="282">
        <v>62</v>
      </c>
      <c r="AV20" s="282">
        <v>59</v>
      </c>
      <c r="AW20" s="282">
        <v>38</v>
      </c>
      <c r="AX20" s="281">
        <v>41</v>
      </c>
      <c r="AY20" s="282">
        <v>36</v>
      </c>
      <c r="AZ20" s="282">
        <v>53</v>
      </c>
      <c r="BA20" s="282">
        <v>65</v>
      </c>
      <c r="BB20" s="282">
        <v>28</v>
      </c>
      <c r="BC20" s="282">
        <v>15</v>
      </c>
      <c r="BD20" s="282">
        <v>25</v>
      </c>
      <c r="BE20" s="282">
        <v>11</v>
      </c>
      <c r="BF20" s="282">
        <v>11</v>
      </c>
      <c r="BG20" s="282">
        <v>33.15</v>
      </c>
      <c r="BH20" s="282">
        <v>46</v>
      </c>
      <c r="BI20" s="585">
        <v>34</v>
      </c>
      <c r="BJ20" s="282">
        <v>20.78</v>
      </c>
      <c r="BK20" s="322">
        <f t="shared" si="7"/>
        <v>-0.49317073170731707</v>
      </c>
      <c r="BL20" s="66"/>
      <c r="BM20" s="522"/>
    </row>
    <row r="21" spans="1:72" x14ac:dyDescent="0.25">
      <c r="A21" s="103" t="s">
        <v>45</v>
      </c>
      <c r="B21" s="107">
        <v>627.25</v>
      </c>
      <c r="C21" s="108">
        <v>556.23</v>
      </c>
      <c r="D21" s="108">
        <v>351.65</v>
      </c>
      <c r="E21" s="108">
        <v>152.4</v>
      </c>
      <c r="F21" s="108" t="s">
        <v>28</v>
      </c>
      <c r="G21" s="108" t="s">
        <v>28</v>
      </c>
      <c r="H21" s="108" t="s">
        <v>28</v>
      </c>
      <c r="I21" s="108" t="s">
        <v>28</v>
      </c>
      <c r="J21" s="108" t="s">
        <v>28</v>
      </c>
      <c r="K21" s="108">
        <v>270.45</v>
      </c>
      <c r="L21" s="108">
        <v>594.48</v>
      </c>
      <c r="M21" s="108">
        <v>698.2</v>
      </c>
      <c r="N21" s="107">
        <v>1017.8700000000001</v>
      </c>
      <c r="O21" s="108">
        <v>779.46999999999991</v>
      </c>
      <c r="P21" s="108">
        <v>382.63</v>
      </c>
      <c r="Q21" s="108">
        <v>183.00799999999998</v>
      </c>
      <c r="R21" s="108">
        <v>56.9</v>
      </c>
      <c r="S21" s="108">
        <v>7.65</v>
      </c>
      <c r="T21" s="108">
        <v>18.815000000000001</v>
      </c>
      <c r="U21" s="108">
        <v>15.425000000000002</v>
      </c>
      <c r="V21" s="108">
        <v>86.952000000000012</v>
      </c>
      <c r="W21" s="108">
        <v>359.43799999999993</v>
      </c>
      <c r="X21" s="108">
        <v>711.49599999999987</v>
      </c>
      <c r="Y21" s="108">
        <v>1037.3089999999997</v>
      </c>
      <c r="Z21" s="281">
        <v>1174</v>
      </c>
      <c r="AA21" s="282">
        <v>822</v>
      </c>
      <c r="AB21" s="282">
        <v>496</v>
      </c>
      <c r="AC21" s="282">
        <v>176</v>
      </c>
      <c r="AD21" s="282">
        <v>2</v>
      </c>
      <c r="AE21" s="282">
        <v>0</v>
      </c>
      <c r="AF21" s="282">
        <v>3</v>
      </c>
      <c r="AG21" s="282">
        <v>4</v>
      </c>
      <c r="AH21" s="282">
        <v>0</v>
      </c>
      <c r="AI21" s="282">
        <v>502</v>
      </c>
      <c r="AJ21" s="282">
        <v>507</v>
      </c>
      <c r="AK21" s="282">
        <v>795</v>
      </c>
      <c r="AL21" s="281">
        <v>675</v>
      </c>
      <c r="AM21" s="282">
        <v>632</v>
      </c>
      <c r="AN21" s="282">
        <v>258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387</v>
      </c>
      <c r="AV21" s="282">
        <v>414</v>
      </c>
      <c r="AW21" s="282">
        <v>912</v>
      </c>
      <c r="AX21" s="281">
        <v>908</v>
      </c>
      <c r="AY21" s="282">
        <v>689</v>
      </c>
      <c r="AZ21" s="282">
        <v>373</v>
      </c>
      <c r="BA21" s="282">
        <v>111</v>
      </c>
      <c r="BB21" s="282">
        <v>7</v>
      </c>
      <c r="BC21" s="282">
        <v>5</v>
      </c>
      <c r="BD21" s="282">
        <v>3</v>
      </c>
      <c r="BE21" s="282">
        <v>6</v>
      </c>
      <c r="BF21" s="282">
        <v>320</v>
      </c>
      <c r="BG21" s="282">
        <v>993.98</v>
      </c>
      <c r="BH21" s="282">
        <v>823</v>
      </c>
      <c r="BI21" s="585">
        <v>1261</v>
      </c>
      <c r="BJ21" s="282">
        <v>1247.44</v>
      </c>
      <c r="BK21" s="322">
        <f t="shared" si="7"/>
        <v>0.37383259911894284</v>
      </c>
      <c r="BL21" s="66"/>
      <c r="BM21" s="522"/>
    </row>
    <row r="22" spans="1:72" x14ac:dyDescent="0.25">
      <c r="A22" s="344" t="s">
        <v>36</v>
      </c>
      <c r="B22" s="281">
        <v>513.95000000000005</v>
      </c>
      <c r="C22" s="282">
        <v>415.4</v>
      </c>
      <c r="D22" s="282">
        <v>606.79999999999995</v>
      </c>
      <c r="E22" s="282">
        <v>690.4</v>
      </c>
      <c r="F22" s="282">
        <v>650</v>
      </c>
      <c r="G22" s="282">
        <v>268.89999999999998</v>
      </c>
      <c r="H22" s="282">
        <v>389.8</v>
      </c>
      <c r="I22" s="282">
        <v>431.5</v>
      </c>
      <c r="J22" s="282">
        <v>323.11</v>
      </c>
      <c r="K22" s="282">
        <v>486.87</v>
      </c>
      <c r="L22" s="282">
        <v>379.02</v>
      </c>
      <c r="M22" s="282">
        <v>338.2</v>
      </c>
      <c r="N22" s="281">
        <v>508.04999999999995</v>
      </c>
      <c r="O22" s="282">
        <v>502.23000000000008</v>
      </c>
      <c r="P22" s="282">
        <v>258.89999999999998</v>
      </c>
      <c r="Q22" s="282">
        <v>87.7</v>
      </c>
      <c r="R22" s="282">
        <v>121.71</v>
      </c>
      <c r="S22" s="282">
        <v>174.22</v>
      </c>
      <c r="T22" s="282">
        <v>378.15999999999997</v>
      </c>
      <c r="U22" s="282">
        <v>595.56500000000005</v>
      </c>
      <c r="V22" s="282">
        <v>623.09899999999993</v>
      </c>
      <c r="W22" s="282">
        <v>714.93399999999997</v>
      </c>
      <c r="X22" s="282">
        <v>533.02</v>
      </c>
      <c r="Y22" s="282">
        <v>920.48500000000001</v>
      </c>
      <c r="Z22" s="281">
        <v>1004</v>
      </c>
      <c r="AA22" s="282">
        <v>724</v>
      </c>
      <c r="AB22" s="282">
        <v>734</v>
      </c>
      <c r="AC22" s="282">
        <v>626</v>
      </c>
      <c r="AD22" s="282">
        <v>549</v>
      </c>
      <c r="AE22" s="282">
        <v>587</v>
      </c>
      <c r="AF22" s="282">
        <v>633</v>
      </c>
      <c r="AG22" s="282">
        <v>791</v>
      </c>
      <c r="AH22" s="282">
        <v>779</v>
      </c>
      <c r="AI22" s="282">
        <v>595</v>
      </c>
      <c r="AJ22" s="282">
        <v>426</v>
      </c>
      <c r="AK22" s="282">
        <v>820</v>
      </c>
      <c r="AL22" s="281">
        <v>655</v>
      </c>
      <c r="AM22" s="282">
        <v>624</v>
      </c>
      <c r="AN22" s="282">
        <v>677</v>
      </c>
      <c r="AO22" s="282">
        <v>852</v>
      </c>
      <c r="AP22" s="282">
        <v>621</v>
      </c>
      <c r="AQ22" s="282">
        <v>747</v>
      </c>
      <c r="AR22" s="282">
        <v>600</v>
      </c>
      <c r="AS22" s="282">
        <v>568</v>
      </c>
      <c r="AT22" s="282">
        <v>408</v>
      </c>
      <c r="AU22" s="282">
        <v>541</v>
      </c>
      <c r="AV22" s="282">
        <v>634</v>
      </c>
      <c r="AW22" s="282">
        <v>621</v>
      </c>
      <c r="AX22" s="281">
        <v>627</v>
      </c>
      <c r="AY22" s="282">
        <v>653</v>
      </c>
      <c r="AZ22" s="282">
        <v>772</v>
      </c>
      <c r="BA22" s="282">
        <v>923</v>
      </c>
      <c r="BB22" s="282">
        <v>664</v>
      </c>
      <c r="BC22" s="282">
        <v>662</v>
      </c>
      <c r="BD22" s="282">
        <v>914</v>
      </c>
      <c r="BE22" s="282">
        <v>870</v>
      </c>
      <c r="BF22" s="282">
        <v>647</v>
      </c>
      <c r="BG22" s="282">
        <v>766.54000000000008</v>
      </c>
      <c r="BH22" s="282">
        <v>719</v>
      </c>
      <c r="BI22" s="585">
        <v>841</v>
      </c>
      <c r="BJ22" s="282">
        <v>813.9</v>
      </c>
      <c r="BK22" s="322">
        <f t="shared" si="7"/>
        <v>0.29808612440191373</v>
      </c>
      <c r="BL22" s="15"/>
      <c r="BM22" s="522"/>
    </row>
    <row r="23" spans="1:72" x14ac:dyDescent="0.25">
      <c r="A23" s="345" t="s">
        <v>72</v>
      </c>
      <c r="B23" s="346">
        <v>1064.3099999999986</v>
      </c>
      <c r="C23" s="347">
        <v>650.52999999999884</v>
      </c>
      <c r="D23" s="347">
        <v>938.42999999999938</v>
      </c>
      <c r="E23" s="347">
        <v>1155.2000000000007</v>
      </c>
      <c r="F23" s="347">
        <v>1139.8500000000013</v>
      </c>
      <c r="G23" s="347">
        <v>797.28000000000156</v>
      </c>
      <c r="H23" s="347">
        <v>1205.3900000000003</v>
      </c>
      <c r="I23" s="347">
        <v>1254.21</v>
      </c>
      <c r="J23" s="347">
        <v>1264.2600000000002</v>
      </c>
      <c r="K23" s="347">
        <v>1362.54</v>
      </c>
      <c r="L23" s="347">
        <v>1040.6500000000005</v>
      </c>
      <c r="M23" s="347">
        <v>780.05000000000018</v>
      </c>
      <c r="N23" s="346">
        <v>676.13700000000154</v>
      </c>
      <c r="O23" s="347">
        <v>662.4940000000006</v>
      </c>
      <c r="P23" s="347">
        <v>465.69000000000142</v>
      </c>
      <c r="Q23" s="347">
        <v>160.17999999999984</v>
      </c>
      <c r="R23" s="347">
        <v>310.56500000000005</v>
      </c>
      <c r="S23" s="347">
        <v>442.47699999999941</v>
      </c>
      <c r="T23" s="347">
        <v>1317.3279999999991</v>
      </c>
      <c r="U23" s="347">
        <v>1155.4110000000005</v>
      </c>
      <c r="V23" s="347">
        <v>910.10700000000088</v>
      </c>
      <c r="W23" s="347">
        <v>1079.3319999999994</v>
      </c>
      <c r="X23" s="347">
        <v>936.55299999999897</v>
      </c>
      <c r="Y23" s="347">
        <v>890.02199999999993</v>
      </c>
      <c r="Z23" s="346">
        <v>631</v>
      </c>
      <c r="AA23" s="347">
        <v>657</v>
      </c>
      <c r="AB23" s="347">
        <v>692</v>
      </c>
      <c r="AC23" s="347">
        <v>600</v>
      </c>
      <c r="AD23" s="347">
        <v>1028</v>
      </c>
      <c r="AE23" s="347">
        <v>1003</v>
      </c>
      <c r="AF23" s="347">
        <v>1424</v>
      </c>
      <c r="AG23" s="347">
        <v>1652</v>
      </c>
      <c r="AH23" s="347">
        <v>1395</v>
      </c>
      <c r="AI23" s="347">
        <v>1322</v>
      </c>
      <c r="AJ23" s="347">
        <v>1296</v>
      </c>
      <c r="AK23" s="347">
        <v>1428</v>
      </c>
      <c r="AL23" s="346">
        <v>1032</v>
      </c>
      <c r="AM23" s="347">
        <v>826</v>
      </c>
      <c r="AN23" s="347">
        <v>978</v>
      </c>
      <c r="AO23" s="347">
        <v>1134</v>
      </c>
      <c r="AP23" s="347">
        <v>1185</v>
      </c>
      <c r="AQ23" s="347">
        <v>1059</v>
      </c>
      <c r="AR23" s="347">
        <v>978</v>
      </c>
      <c r="AS23" s="347">
        <v>1154</v>
      </c>
      <c r="AT23" s="347">
        <v>1118</v>
      </c>
      <c r="AU23" s="347">
        <v>950</v>
      </c>
      <c r="AV23" s="347">
        <v>946</v>
      </c>
      <c r="AW23" s="347">
        <v>967</v>
      </c>
      <c r="AX23" s="346">
        <v>593</v>
      </c>
      <c r="AY23" s="347">
        <v>667</v>
      </c>
      <c r="AZ23" s="347">
        <v>569</v>
      </c>
      <c r="BA23" s="347">
        <v>774</v>
      </c>
      <c r="BB23" s="347">
        <v>970</v>
      </c>
      <c r="BC23" s="347">
        <v>896</v>
      </c>
      <c r="BD23" s="347">
        <v>1005</v>
      </c>
      <c r="BE23" s="347">
        <v>1223</v>
      </c>
      <c r="BF23" s="347">
        <v>1043</v>
      </c>
      <c r="BG23" s="347">
        <v>902.26100000000224</v>
      </c>
      <c r="BH23" s="347">
        <v>883</v>
      </c>
      <c r="BI23" s="605">
        <v>859</v>
      </c>
      <c r="BJ23" s="347">
        <v>565.62</v>
      </c>
      <c r="BK23" s="324">
        <f>+IFERROR(BJ23/AX23-1,"-")</f>
        <v>-4.6172006745362593E-2</v>
      </c>
      <c r="BM23" s="522"/>
    </row>
    <row r="24" spans="1:72" x14ac:dyDescent="0.25">
      <c r="A24" s="116" t="s">
        <v>23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M24" s="522"/>
    </row>
    <row r="25" spans="1:72" x14ac:dyDescent="0.25">
      <c r="A25" s="116" t="s">
        <v>124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480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</row>
    <row r="26" spans="1:72" x14ac:dyDescent="0.25">
      <c r="A26" s="341" t="s">
        <v>196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286"/>
      <c r="O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480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x14ac:dyDescent="0.25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</row>
    <row r="28" spans="1:72" x14ac:dyDescent="0.25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286"/>
      <c r="O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</row>
    <row r="29" spans="1:72" x14ac:dyDescent="0.25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</row>
    <row r="30" spans="1:72" x14ac:dyDescent="0.25">
      <c r="N30" s="286"/>
      <c r="O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</row>
    <row r="31" spans="1:72" x14ac:dyDescent="0.25"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</row>
    <row r="32" spans="1:72" x14ac:dyDescent="0.25"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</row>
    <row r="33" spans="22:63" x14ac:dyDescent="0.25"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</row>
    <row r="34" spans="22:63" x14ac:dyDescent="0.25"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</row>
    <row r="35" spans="22:63" x14ac:dyDescent="0.25"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</row>
    <row r="36" spans="22:63" x14ac:dyDescent="0.25"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</row>
    <row r="37" spans="22:63" x14ac:dyDescent="0.25"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2"/>
    </row>
    <row r="38" spans="22:63" x14ac:dyDescent="0.25"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108"/>
    </row>
    <row r="39" spans="22:63" x14ac:dyDescent="0.25"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</row>
    <row r="40" spans="22:63" x14ac:dyDescent="0.25"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164"/>
    </row>
    <row r="41" spans="22:63" x14ac:dyDescent="0.25"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164"/>
    </row>
    <row r="42" spans="22:63" x14ac:dyDescent="0.25"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</row>
  </sheetData>
  <sortState ref="Q26:R40">
    <sortCondition descending="1" ref="R26:R40"/>
  </sortState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M29"/>
  <sheetViews>
    <sheetView showGridLines="0" zoomScale="85" zoomScaleNormal="85" workbookViewId="0">
      <pane xSplit="1" ySplit="7" topLeftCell="AV8" activePane="bottomRight" state="frozen"/>
      <selection activeCell="K29" sqref="K29"/>
      <selection pane="topRight" activeCell="K29" sqref="K29"/>
      <selection pane="bottomLeft" activeCell="K29" sqref="K29"/>
      <selection pane="bottomRight" activeCell="BK9" sqref="BK9"/>
    </sheetView>
  </sheetViews>
  <sheetFormatPr baseColWidth="10" defaultRowHeight="15" x14ac:dyDescent="0.25"/>
  <cols>
    <col min="1" max="1" width="11.42578125" style="92"/>
    <col min="2" max="5" width="9.28515625" style="92" bestFit="1" customWidth="1"/>
    <col min="6" max="6" width="8.85546875" style="92" bestFit="1" customWidth="1"/>
    <col min="7" max="7" width="9.28515625" style="92" bestFit="1" customWidth="1"/>
    <col min="8" max="10" width="10.140625" style="92" customWidth="1"/>
    <col min="11" max="11" width="9.28515625" style="92" bestFit="1" customWidth="1"/>
    <col min="12" max="13" width="9.140625" style="92" bestFit="1" customWidth="1"/>
    <col min="14" max="15" width="10.140625" style="92" customWidth="1"/>
    <col min="16" max="21" width="10.5703125" style="92" customWidth="1"/>
    <col min="22" max="22" width="11.140625" style="92" bestFit="1" customWidth="1"/>
    <col min="23" max="62" width="11.140625" style="92" customWidth="1"/>
    <col min="63" max="63" width="12.5703125" style="92" bestFit="1" customWidth="1"/>
    <col min="64" max="64" width="11.5703125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</row>
    <row r="4" spans="1:65" ht="15" customHeight="1" x14ac:dyDescent="0.25">
      <c r="A4" s="124" t="s">
        <v>242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</row>
    <row r="5" spans="1:65" x14ac:dyDescent="0.25">
      <c r="A5" s="124" t="s">
        <v>201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</row>
    <row r="6" spans="1:65" x14ac:dyDescent="0.25">
      <c r="A6" s="666" t="s">
        <v>122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64">
        <v>2024</v>
      </c>
      <c r="BK6" s="618"/>
    </row>
    <row r="7" spans="1:65" ht="25.5" x14ac:dyDescent="0.25">
      <c r="A7" s="667"/>
      <c r="B7" s="49" t="s">
        <v>1</v>
      </c>
      <c r="C7" s="97" t="s">
        <v>2</v>
      </c>
      <c r="D7" s="97" t="s">
        <v>3</v>
      </c>
      <c r="E7" s="97" t="s">
        <v>4</v>
      </c>
      <c r="F7" s="61" t="s">
        <v>5</v>
      </c>
      <c r="G7" s="97" t="s">
        <v>6</v>
      </c>
      <c r="H7" s="61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1" t="s">
        <v>5</v>
      </c>
      <c r="S7" s="97" t="s">
        <v>6</v>
      </c>
      <c r="T7" s="61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499" t="s">
        <v>6</v>
      </c>
      <c r="BD7" s="508" t="s">
        <v>7</v>
      </c>
      <c r="BE7" s="511" t="str">
        <f>+'Cdr 17'!BE7</f>
        <v>Ago</v>
      </c>
      <c r="BF7" s="524" t="str">
        <f>+'Cdr 17'!BF7</f>
        <v>Sept</v>
      </c>
      <c r="BG7" s="537" t="str">
        <f>+'Cdr 17'!BG7</f>
        <v>Oct</v>
      </c>
      <c r="BH7" s="540" t="str">
        <f>+'Cdr 17'!BH7</f>
        <v>Nov</v>
      </c>
      <c r="BI7" s="552" t="str">
        <f>+'Cdr 17'!BI7</f>
        <v>Dic</v>
      </c>
      <c r="BJ7" s="549" t="str">
        <f>+'Cdr 17'!BJ7</f>
        <v>Ene</v>
      </c>
      <c r="BK7" s="508" t="str">
        <f>'Cdr 17'!BK7</f>
        <v>Var. % 
Ene 24/23</v>
      </c>
    </row>
    <row r="8" spans="1:65" x14ac:dyDescent="0.25">
      <c r="A8" s="327" t="s">
        <v>13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 t="shared" ref="BD8:BI8" si="3">SUM(BD9:BD22)</f>
        <v>6681</v>
      </c>
      <c r="BE8" s="85">
        <f t="shared" si="3"/>
        <v>6501</v>
      </c>
      <c r="BF8" s="85">
        <f t="shared" si="3"/>
        <v>5930</v>
      </c>
      <c r="BG8" s="85">
        <f t="shared" si="3"/>
        <v>6569.9360000000015</v>
      </c>
      <c r="BH8" s="85">
        <f t="shared" si="3"/>
        <v>6465</v>
      </c>
      <c r="BI8" s="578">
        <f t="shared" si="3"/>
        <v>7353</v>
      </c>
      <c r="BJ8" s="85">
        <f t="shared" ref="BJ8" si="4">SUM(BJ9:BJ22)</f>
        <v>7483.18</v>
      </c>
      <c r="BK8" s="88">
        <f>+IFERROR(BJ8/AX8-1,"-")</f>
        <v>1.2282579609312894E-3</v>
      </c>
      <c r="BM8" s="522"/>
    </row>
    <row r="9" spans="1:65" x14ac:dyDescent="0.25">
      <c r="A9" s="103" t="s">
        <v>31</v>
      </c>
      <c r="B9" s="281">
        <v>961.2</v>
      </c>
      <c r="C9" s="282">
        <v>1167.29</v>
      </c>
      <c r="D9" s="282">
        <v>1651.36</v>
      </c>
      <c r="E9" s="282">
        <v>1945.18</v>
      </c>
      <c r="F9" s="282">
        <v>1977.73</v>
      </c>
      <c r="G9" s="282">
        <v>1262.03</v>
      </c>
      <c r="H9" s="282">
        <v>265.39999999999998</v>
      </c>
      <c r="I9" s="282">
        <v>371.88</v>
      </c>
      <c r="J9" s="282">
        <v>325.24</v>
      </c>
      <c r="K9" s="282">
        <v>1030.74</v>
      </c>
      <c r="L9" s="282">
        <v>1991.48</v>
      </c>
      <c r="M9" s="282">
        <v>2242.38</v>
      </c>
      <c r="N9" s="281">
        <v>1845.0880000000009</v>
      </c>
      <c r="O9" s="282">
        <v>1956.3920000000001</v>
      </c>
      <c r="P9" s="282">
        <v>2851.8639999999996</v>
      </c>
      <c r="Q9" s="282">
        <v>835.01100000000008</v>
      </c>
      <c r="R9" s="282">
        <v>1461.4960000000003</v>
      </c>
      <c r="S9" s="282">
        <v>1503.1329999999998</v>
      </c>
      <c r="T9" s="282">
        <v>1162.6910000000003</v>
      </c>
      <c r="U9" s="282">
        <v>926.78200000000027</v>
      </c>
      <c r="V9" s="282">
        <v>1312.3430000000001</v>
      </c>
      <c r="W9" s="282">
        <v>2276.7269999999999</v>
      </c>
      <c r="X9" s="282">
        <v>1667.7819999999999</v>
      </c>
      <c r="Y9" s="282">
        <v>2092.8830000000003</v>
      </c>
      <c r="Z9" s="107">
        <v>2323</v>
      </c>
      <c r="AA9" s="108">
        <v>2047</v>
      </c>
      <c r="AB9" s="108">
        <v>2532</v>
      </c>
      <c r="AC9" s="108">
        <v>2252</v>
      </c>
      <c r="AD9" s="108">
        <v>1941</v>
      </c>
      <c r="AE9" s="108">
        <v>733</v>
      </c>
      <c r="AF9" s="108">
        <v>582</v>
      </c>
      <c r="AG9" s="414">
        <v>374</v>
      </c>
      <c r="AH9" s="414">
        <v>354</v>
      </c>
      <c r="AI9" s="414">
        <v>2010</v>
      </c>
      <c r="AJ9" s="414">
        <v>1553</v>
      </c>
      <c r="AK9" s="414">
        <v>561</v>
      </c>
      <c r="AL9" s="443">
        <v>1052</v>
      </c>
      <c r="AM9" s="444">
        <v>1344</v>
      </c>
      <c r="AN9" s="444">
        <v>1311</v>
      </c>
      <c r="AO9" s="444">
        <v>2062</v>
      </c>
      <c r="AP9" s="444">
        <v>1096</v>
      </c>
      <c r="AQ9" s="444">
        <v>1012</v>
      </c>
      <c r="AR9" s="444">
        <v>1277</v>
      </c>
      <c r="AS9" s="444">
        <v>642</v>
      </c>
      <c r="AT9" s="444">
        <v>762</v>
      </c>
      <c r="AU9" s="444">
        <v>2996</v>
      </c>
      <c r="AV9" s="444">
        <v>348</v>
      </c>
      <c r="AW9" s="444">
        <v>297</v>
      </c>
      <c r="AX9" s="443">
        <v>1206</v>
      </c>
      <c r="AY9" s="444">
        <v>1355</v>
      </c>
      <c r="AZ9" s="444">
        <v>2167</v>
      </c>
      <c r="BA9" s="444">
        <v>2186</v>
      </c>
      <c r="BB9" s="444">
        <v>1754</v>
      </c>
      <c r="BC9" s="444">
        <v>1426</v>
      </c>
      <c r="BD9" s="444">
        <v>1752</v>
      </c>
      <c r="BE9" s="444">
        <v>1634</v>
      </c>
      <c r="BF9" s="444">
        <v>1610</v>
      </c>
      <c r="BG9" s="444">
        <v>2097.7710000000002</v>
      </c>
      <c r="BH9" s="444">
        <v>1568</v>
      </c>
      <c r="BI9" s="606">
        <v>1533</v>
      </c>
      <c r="BJ9" s="444">
        <v>2517.34</v>
      </c>
      <c r="BK9" s="110">
        <f t="shared" ref="BK9:BK21" si="5">+IFERROR(BJ9/AX9-1,"-")</f>
        <v>1.0873466003316752</v>
      </c>
      <c r="BM9" s="522"/>
    </row>
    <row r="10" spans="1:65" x14ac:dyDescent="0.25">
      <c r="A10" s="103" t="s">
        <v>32</v>
      </c>
      <c r="B10" s="281">
        <v>202</v>
      </c>
      <c r="C10" s="282">
        <v>239.93</v>
      </c>
      <c r="D10" s="282">
        <v>106.9</v>
      </c>
      <c r="E10" s="282">
        <v>23.6</v>
      </c>
      <c r="F10" s="282">
        <v>4.5</v>
      </c>
      <c r="G10" s="282">
        <v>18</v>
      </c>
      <c r="H10" s="282">
        <v>3</v>
      </c>
      <c r="I10" s="282">
        <v>17.850000000000001</v>
      </c>
      <c r="J10" s="282">
        <v>0</v>
      </c>
      <c r="K10" s="282">
        <v>1</v>
      </c>
      <c r="L10" s="282">
        <v>1.5</v>
      </c>
      <c r="M10" s="282">
        <v>107.1</v>
      </c>
      <c r="N10" s="281">
        <v>121.01900000000001</v>
      </c>
      <c r="O10" s="282">
        <v>136.02000000000001</v>
      </c>
      <c r="P10" s="282">
        <v>87.668000000000006</v>
      </c>
      <c r="Q10" s="282">
        <v>23.54</v>
      </c>
      <c r="R10" s="282">
        <v>46.33</v>
      </c>
      <c r="S10" s="282">
        <v>5.2</v>
      </c>
      <c r="T10" s="282">
        <v>78.28</v>
      </c>
      <c r="U10" s="282">
        <v>54.5</v>
      </c>
      <c r="V10" s="282">
        <v>70.66</v>
      </c>
      <c r="W10" s="282">
        <v>203.08199999999999</v>
      </c>
      <c r="X10" s="282">
        <v>284.55499999999995</v>
      </c>
      <c r="Y10" s="282">
        <v>233.13400000000001</v>
      </c>
      <c r="Z10" s="107">
        <v>260</v>
      </c>
      <c r="AA10" s="108">
        <v>57</v>
      </c>
      <c r="AB10" s="108">
        <v>83</v>
      </c>
      <c r="AC10" s="108">
        <v>95</v>
      </c>
      <c r="AD10" s="108">
        <v>57</v>
      </c>
      <c r="AE10" s="108">
        <v>119</v>
      </c>
      <c r="AF10" s="108">
        <v>186</v>
      </c>
      <c r="AG10" s="414">
        <v>102</v>
      </c>
      <c r="AH10" s="414">
        <v>253</v>
      </c>
      <c r="AI10" s="414">
        <v>102</v>
      </c>
      <c r="AJ10" s="414">
        <v>261</v>
      </c>
      <c r="AK10" s="414">
        <v>362</v>
      </c>
      <c r="AL10" s="443">
        <v>191</v>
      </c>
      <c r="AM10" s="444">
        <v>147</v>
      </c>
      <c r="AN10" s="444">
        <v>312</v>
      </c>
      <c r="AO10" s="444">
        <v>309</v>
      </c>
      <c r="AP10" s="444">
        <v>302</v>
      </c>
      <c r="AQ10" s="444">
        <v>133</v>
      </c>
      <c r="AR10" s="444">
        <v>170</v>
      </c>
      <c r="AS10" s="444">
        <v>441</v>
      </c>
      <c r="AT10" s="444">
        <v>170</v>
      </c>
      <c r="AU10" s="444">
        <v>103</v>
      </c>
      <c r="AV10" s="444">
        <v>583</v>
      </c>
      <c r="AW10" s="444">
        <v>314</v>
      </c>
      <c r="AX10" s="443">
        <v>135</v>
      </c>
      <c r="AY10" s="444">
        <v>102</v>
      </c>
      <c r="AZ10" s="444">
        <v>199</v>
      </c>
      <c r="BA10" s="444">
        <v>214</v>
      </c>
      <c r="BB10" s="444">
        <v>30</v>
      </c>
      <c r="BC10" s="444">
        <v>83</v>
      </c>
      <c r="BD10" s="444">
        <v>89</v>
      </c>
      <c r="BE10" s="444">
        <v>60</v>
      </c>
      <c r="BF10" s="444">
        <v>24</v>
      </c>
      <c r="BG10" s="444">
        <v>53.979000000000006</v>
      </c>
      <c r="BH10" s="444">
        <v>65</v>
      </c>
      <c r="BI10" s="606">
        <v>56</v>
      </c>
      <c r="BJ10" s="444">
        <v>174.06</v>
      </c>
      <c r="BK10" s="110">
        <f t="shared" si="5"/>
        <v>0.28933333333333344</v>
      </c>
      <c r="BM10" s="522"/>
    </row>
    <row r="11" spans="1:65" x14ac:dyDescent="0.25">
      <c r="A11" s="103" t="s">
        <v>52</v>
      </c>
      <c r="B11" s="281">
        <v>69.3</v>
      </c>
      <c r="C11" s="282">
        <v>28.6</v>
      </c>
      <c r="D11" s="282">
        <v>31.7</v>
      </c>
      <c r="E11" s="282">
        <v>23.99</v>
      </c>
      <c r="F11" s="282">
        <v>51.6</v>
      </c>
      <c r="G11" s="282">
        <v>103.3</v>
      </c>
      <c r="H11" s="282">
        <v>67</v>
      </c>
      <c r="I11" s="282">
        <v>90.3</v>
      </c>
      <c r="J11" s="282">
        <v>104.1</v>
      </c>
      <c r="K11" s="282">
        <v>140.4</v>
      </c>
      <c r="L11" s="282">
        <v>126.6</v>
      </c>
      <c r="M11" s="282">
        <v>45.6</v>
      </c>
      <c r="N11" s="281">
        <v>105.89700000000001</v>
      </c>
      <c r="O11" s="282">
        <v>34.700000000000003</v>
      </c>
      <c r="P11" s="282">
        <v>6</v>
      </c>
      <c r="Q11" s="282">
        <v>3</v>
      </c>
      <c r="R11" s="282">
        <v>1.5</v>
      </c>
      <c r="S11" s="282">
        <v>8.6999999999999993</v>
      </c>
      <c r="T11" s="282">
        <v>46</v>
      </c>
      <c r="U11" s="282">
        <v>71.2</v>
      </c>
      <c r="V11" s="282">
        <v>68.2</v>
      </c>
      <c r="W11" s="282">
        <v>21.5</v>
      </c>
      <c r="X11" s="282">
        <v>22.823999999999998</v>
      </c>
      <c r="Y11" s="282">
        <v>10.5</v>
      </c>
      <c r="Z11" s="107">
        <v>17</v>
      </c>
      <c r="AA11" s="108">
        <v>22</v>
      </c>
      <c r="AB11" s="108">
        <v>3</v>
      </c>
      <c r="AC11" s="108">
        <v>10</v>
      </c>
      <c r="AD11" s="108">
        <v>2</v>
      </c>
      <c r="AE11" s="108">
        <v>10</v>
      </c>
      <c r="AF11" s="108">
        <v>40</v>
      </c>
      <c r="AG11" s="414">
        <v>62</v>
      </c>
      <c r="AH11" s="414">
        <v>79</v>
      </c>
      <c r="AI11" s="414">
        <v>75</v>
      </c>
      <c r="AJ11" s="414">
        <v>62</v>
      </c>
      <c r="AK11" s="414">
        <v>80</v>
      </c>
      <c r="AL11" s="443">
        <v>45</v>
      </c>
      <c r="AM11" s="444">
        <v>11</v>
      </c>
      <c r="AN11" s="444">
        <v>8</v>
      </c>
      <c r="AO11" s="444">
        <v>41</v>
      </c>
      <c r="AP11" s="444">
        <v>26</v>
      </c>
      <c r="AQ11" s="444">
        <v>30</v>
      </c>
      <c r="AR11" s="444">
        <v>38</v>
      </c>
      <c r="AS11" s="444">
        <v>62</v>
      </c>
      <c r="AT11" s="444">
        <v>87</v>
      </c>
      <c r="AU11" s="444">
        <v>78</v>
      </c>
      <c r="AV11" s="444">
        <v>59</v>
      </c>
      <c r="AW11" s="444">
        <v>55</v>
      </c>
      <c r="AX11" s="443">
        <v>11</v>
      </c>
      <c r="AY11" s="444">
        <v>25</v>
      </c>
      <c r="AZ11" s="444">
        <v>46</v>
      </c>
      <c r="BA11" s="444">
        <v>9</v>
      </c>
      <c r="BB11" s="444">
        <v>47</v>
      </c>
      <c r="BC11" s="444">
        <v>15</v>
      </c>
      <c r="BD11" s="444">
        <v>67</v>
      </c>
      <c r="BE11" s="444">
        <v>44</v>
      </c>
      <c r="BF11" s="444">
        <v>41</v>
      </c>
      <c r="BG11" s="444">
        <v>55.5</v>
      </c>
      <c r="BH11" s="444">
        <v>0</v>
      </c>
      <c r="BI11" s="606">
        <v>24</v>
      </c>
      <c r="BJ11" s="444">
        <v>17.3</v>
      </c>
      <c r="BK11" s="110">
        <f t="shared" si="5"/>
        <v>0.57272727272727275</v>
      </c>
      <c r="BM11" s="522"/>
    </row>
    <row r="12" spans="1:65" x14ac:dyDescent="0.25">
      <c r="A12" s="103" t="s">
        <v>33</v>
      </c>
      <c r="B12" s="281">
        <v>13.5</v>
      </c>
      <c r="C12" s="282">
        <v>16.95</v>
      </c>
      <c r="D12" s="282">
        <v>21.45</v>
      </c>
      <c r="E12" s="282">
        <v>20.13</v>
      </c>
      <c r="F12" s="282">
        <v>61.5</v>
      </c>
      <c r="G12" s="282">
        <v>79.7</v>
      </c>
      <c r="H12" s="282">
        <v>93.3</v>
      </c>
      <c r="I12" s="282">
        <v>69.91</v>
      </c>
      <c r="J12" s="282">
        <v>60.58</v>
      </c>
      <c r="K12" s="282">
        <v>47.46</v>
      </c>
      <c r="L12" s="282">
        <v>53.97</v>
      </c>
      <c r="M12" s="282">
        <v>38.43</v>
      </c>
      <c r="N12" s="281">
        <v>9.7199999999999989</v>
      </c>
      <c r="O12" s="282">
        <v>15.700000000000001</v>
      </c>
      <c r="P12" s="282">
        <v>9.14</v>
      </c>
      <c r="Q12" s="282">
        <v>0.70000000000000018</v>
      </c>
      <c r="R12" s="282">
        <v>9.3699999999999974</v>
      </c>
      <c r="S12" s="282">
        <v>16.110000000000003</v>
      </c>
      <c r="T12" s="282">
        <v>26.04</v>
      </c>
      <c r="U12" s="282">
        <v>16.100000000000001</v>
      </c>
      <c r="V12" s="282">
        <v>10.375999999999994</v>
      </c>
      <c r="W12" s="282">
        <v>0</v>
      </c>
      <c r="X12" s="282">
        <v>0</v>
      </c>
      <c r="Y12" s="282">
        <v>0</v>
      </c>
      <c r="Z12" s="107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414">
        <v>0</v>
      </c>
      <c r="AH12" s="414">
        <v>0</v>
      </c>
      <c r="AI12" s="414">
        <v>0</v>
      </c>
      <c r="AJ12" s="414">
        <v>0</v>
      </c>
      <c r="AK12" s="414">
        <v>0</v>
      </c>
      <c r="AL12" s="443">
        <v>0</v>
      </c>
      <c r="AM12" s="444">
        <v>0</v>
      </c>
      <c r="AN12" s="444">
        <v>0</v>
      </c>
      <c r="AO12" s="444">
        <v>0</v>
      </c>
      <c r="AP12" s="444">
        <v>0</v>
      </c>
      <c r="AQ12" s="444">
        <v>0</v>
      </c>
      <c r="AR12" s="444">
        <v>0</v>
      </c>
      <c r="AS12" s="444">
        <v>2</v>
      </c>
      <c r="AT12" s="444">
        <v>0</v>
      </c>
      <c r="AU12" s="444">
        <v>0</v>
      </c>
      <c r="AV12" s="444">
        <v>0</v>
      </c>
      <c r="AW12" s="444">
        <v>0</v>
      </c>
      <c r="AX12" s="443">
        <v>0</v>
      </c>
      <c r="AY12" s="444">
        <v>0</v>
      </c>
      <c r="AZ12" s="444">
        <v>0</v>
      </c>
      <c r="BA12" s="444">
        <v>0</v>
      </c>
      <c r="BB12" s="444">
        <v>0</v>
      </c>
      <c r="BC12" s="444">
        <v>0</v>
      </c>
      <c r="BD12" s="444">
        <v>0</v>
      </c>
      <c r="BE12" s="444">
        <v>0</v>
      </c>
      <c r="BF12" s="444">
        <v>0</v>
      </c>
      <c r="BG12" s="444">
        <v>0</v>
      </c>
      <c r="BH12" s="444">
        <v>0</v>
      </c>
      <c r="BI12" s="606">
        <v>5</v>
      </c>
      <c r="BJ12" s="444">
        <v>0</v>
      </c>
      <c r="BK12" s="110" t="str">
        <f t="shared" si="5"/>
        <v>-</v>
      </c>
      <c r="BM12" s="522"/>
    </row>
    <row r="13" spans="1:65" x14ac:dyDescent="0.25">
      <c r="A13" s="344" t="s">
        <v>53</v>
      </c>
      <c r="B13" s="281">
        <v>11.05</v>
      </c>
      <c r="C13" s="282">
        <v>13.5</v>
      </c>
      <c r="D13" s="282">
        <v>10.050000000000001</v>
      </c>
      <c r="E13" s="282">
        <v>21.4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1">
        <v>0</v>
      </c>
      <c r="O13" s="282">
        <v>0</v>
      </c>
      <c r="P13" s="282">
        <v>0</v>
      </c>
      <c r="Q13" s="282">
        <v>0</v>
      </c>
      <c r="R13" s="282">
        <v>0.73000000000000009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0</v>
      </c>
      <c r="Y13" s="282">
        <v>0</v>
      </c>
      <c r="Z13" s="163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414">
        <v>0</v>
      </c>
      <c r="AH13" s="414">
        <v>0</v>
      </c>
      <c r="AI13" s="414">
        <v>0</v>
      </c>
      <c r="AJ13" s="414">
        <v>6</v>
      </c>
      <c r="AK13" s="414">
        <v>0</v>
      </c>
      <c r="AL13" s="443">
        <v>0</v>
      </c>
      <c r="AM13" s="444">
        <v>0</v>
      </c>
      <c r="AN13" s="444">
        <v>0</v>
      </c>
      <c r="AO13" s="444">
        <v>0</v>
      </c>
      <c r="AP13" s="444">
        <v>0</v>
      </c>
      <c r="AQ13" s="444">
        <v>0</v>
      </c>
      <c r="AR13" s="444">
        <v>1</v>
      </c>
      <c r="AS13" s="444">
        <v>2</v>
      </c>
      <c r="AT13" s="444">
        <v>0</v>
      </c>
      <c r="AU13" s="444">
        <v>0</v>
      </c>
      <c r="AV13" s="444">
        <v>0</v>
      </c>
      <c r="AW13" s="444">
        <v>0</v>
      </c>
      <c r="AX13" s="443">
        <v>0</v>
      </c>
      <c r="AY13" s="444">
        <v>0</v>
      </c>
      <c r="AZ13" s="444">
        <v>0</v>
      </c>
      <c r="BA13" s="444">
        <v>0</v>
      </c>
      <c r="BB13" s="444">
        <v>0</v>
      </c>
      <c r="BC13" s="444">
        <v>0</v>
      </c>
      <c r="BD13" s="444">
        <v>0</v>
      </c>
      <c r="BE13" s="444">
        <v>0</v>
      </c>
      <c r="BF13" s="444">
        <v>0</v>
      </c>
      <c r="BG13" s="444">
        <v>0</v>
      </c>
      <c r="BH13" s="444">
        <v>0</v>
      </c>
      <c r="BI13" s="606">
        <v>0</v>
      </c>
      <c r="BJ13" s="444">
        <v>0</v>
      </c>
      <c r="BK13" s="110" t="str">
        <f t="shared" si="5"/>
        <v>-</v>
      </c>
      <c r="BM13" s="522"/>
    </row>
    <row r="14" spans="1:65" x14ac:dyDescent="0.25">
      <c r="A14" s="344" t="s">
        <v>54</v>
      </c>
      <c r="B14" s="281">
        <v>37.479999999999997</v>
      </c>
      <c r="C14" s="282">
        <v>6</v>
      </c>
      <c r="D14" s="282">
        <v>11.41</v>
      </c>
      <c r="E14" s="282">
        <v>9.43</v>
      </c>
      <c r="F14" s="282">
        <v>10.78</v>
      </c>
      <c r="G14" s="282">
        <v>4.92</v>
      </c>
      <c r="H14" s="282">
        <v>3.28</v>
      </c>
      <c r="I14" s="282">
        <v>7.76</v>
      </c>
      <c r="J14" s="282">
        <v>4.8</v>
      </c>
      <c r="K14" s="282">
        <v>5.6</v>
      </c>
      <c r="L14" s="282">
        <v>2.8</v>
      </c>
      <c r="M14" s="282">
        <v>6.4</v>
      </c>
      <c r="N14" s="281">
        <v>6.6800000000000006</v>
      </c>
      <c r="O14" s="282">
        <v>10.759999999999998</v>
      </c>
      <c r="P14" s="282">
        <v>7.2</v>
      </c>
      <c r="Q14" s="282">
        <v>0</v>
      </c>
      <c r="R14" s="282">
        <v>1.51</v>
      </c>
      <c r="S14" s="282">
        <v>11.379999999999999</v>
      </c>
      <c r="T14" s="282">
        <v>24.13</v>
      </c>
      <c r="U14" s="282">
        <v>31.54</v>
      </c>
      <c r="V14" s="282">
        <v>24.369999999999994</v>
      </c>
      <c r="W14" s="282">
        <v>6.68</v>
      </c>
      <c r="X14" s="282">
        <v>5.52</v>
      </c>
      <c r="Y14" s="282">
        <v>0</v>
      </c>
      <c r="Z14" s="163">
        <v>54</v>
      </c>
      <c r="AA14" s="108">
        <v>0</v>
      </c>
      <c r="AB14" s="108">
        <v>0</v>
      </c>
      <c r="AC14" s="108">
        <v>0</v>
      </c>
      <c r="AD14" s="108">
        <v>4</v>
      </c>
      <c r="AE14" s="108">
        <v>10</v>
      </c>
      <c r="AF14" s="108">
        <v>21</v>
      </c>
      <c r="AG14" s="414">
        <v>17</v>
      </c>
      <c r="AH14" s="414">
        <v>5</v>
      </c>
      <c r="AI14" s="414">
        <v>13</v>
      </c>
      <c r="AJ14" s="414">
        <v>13</v>
      </c>
      <c r="AK14" s="414">
        <v>7</v>
      </c>
      <c r="AL14" s="443">
        <v>15</v>
      </c>
      <c r="AM14" s="444">
        <v>15</v>
      </c>
      <c r="AN14" s="444">
        <v>10</v>
      </c>
      <c r="AO14" s="444">
        <v>31</v>
      </c>
      <c r="AP14" s="444">
        <v>23</v>
      </c>
      <c r="AQ14" s="444">
        <v>31</v>
      </c>
      <c r="AR14" s="444">
        <v>27</v>
      </c>
      <c r="AS14" s="444">
        <v>20</v>
      </c>
      <c r="AT14" s="444">
        <v>10</v>
      </c>
      <c r="AU14" s="444">
        <v>15</v>
      </c>
      <c r="AV14" s="444">
        <v>3</v>
      </c>
      <c r="AW14" s="444">
        <v>3</v>
      </c>
      <c r="AX14" s="443">
        <v>6</v>
      </c>
      <c r="AY14" s="444">
        <v>16</v>
      </c>
      <c r="AZ14" s="444">
        <v>29</v>
      </c>
      <c r="BA14" s="444">
        <v>20</v>
      </c>
      <c r="BB14" s="444">
        <v>16</v>
      </c>
      <c r="BC14" s="444">
        <v>12</v>
      </c>
      <c r="BD14" s="444">
        <v>12</v>
      </c>
      <c r="BE14" s="444">
        <v>21</v>
      </c>
      <c r="BF14" s="444">
        <v>21</v>
      </c>
      <c r="BG14" s="444">
        <v>0</v>
      </c>
      <c r="BH14" s="444">
        <v>10</v>
      </c>
      <c r="BI14" s="606">
        <v>14</v>
      </c>
      <c r="BJ14" s="444">
        <v>18.739999999999998</v>
      </c>
      <c r="BK14" s="110">
        <f t="shared" si="5"/>
        <v>2.1233333333333331</v>
      </c>
      <c r="BM14" s="522"/>
    </row>
    <row r="15" spans="1:65" x14ac:dyDescent="0.25">
      <c r="A15" s="103" t="s">
        <v>34</v>
      </c>
      <c r="B15" s="281">
        <v>701.78</v>
      </c>
      <c r="C15" s="282">
        <v>867.8</v>
      </c>
      <c r="D15" s="282">
        <v>701.91</v>
      </c>
      <c r="E15" s="282">
        <v>299.39999999999998</v>
      </c>
      <c r="F15" s="282">
        <v>442.52</v>
      </c>
      <c r="G15" s="282">
        <v>1081.04</v>
      </c>
      <c r="H15" s="282">
        <v>1583.36</v>
      </c>
      <c r="I15" s="282">
        <v>1741.88</v>
      </c>
      <c r="J15" s="282">
        <v>1106.23</v>
      </c>
      <c r="K15" s="282">
        <v>1575.55</v>
      </c>
      <c r="L15" s="282">
        <v>493.85</v>
      </c>
      <c r="M15" s="282">
        <v>169.83</v>
      </c>
      <c r="N15" s="281">
        <v>938.88900000000012</v>
      </c>
      <c r="O15" s="282">
        <v>957.63699999999994</v>
      </c>
      <c r="P15" s="282">
        <v>696.23699999999997</v>
      </c>
      <c r="Q15" s="282">
        <v>87.2</v>
      </c>
      <c r="R15" s="282">
        <v>399.399</v>
      </c>
      <c r="S15" s="282">
        <v>839.84800000000007</v>
      </c>
      <c r="T15" s="282">
        <v>944.63900000000024</v>
      </c>
      <c r="U15" s="282">
        <v>1372.2860000000003</v>
      </c>
      <c r="V15" s="282">
        <v>1359.9440000000002</v>
      </c>
      <c r="W15" s="282">
        <v>783.18099999999993</v>
      </c>
      <c r="X15" s="282">
        <v>702.48300000000006</v>
      </c>
      <c r="Y15" s="282">
        <v>644.2299999999999</v>
      </c>
      <c r="Z15" s="107">
        <v>884</v>
      </c>
      <c r="AA15" s="108">
        <v>1230</v>
      </c>
      <c r="AB15" s="108">
        <v>918</v>
      </c>
      <c r="AC15" s="108">
        <v>661</v>
      </c>
      <c r="AD15" s="108">
        <v>815</v>
      </c>
      <c r="AE15" s="108">
        <v>1082</v>
      </c>
      <c r="AF15" s="108">
        <v>858</v>
      </c>
      <c r="AG15" s="414">
        <v>342</v>
      </c>
      <c r="AH15" s="414">
        <v>1357</v>
      </c>
      <c r="AI15" s="414">
        <v>416</v>
      </c>
      <c r="AJ15" s="414">
        <v>702</v>
      </c>
      <c r="AK15" s="414">
        <v>1374</v>
      </c>
      <c r="AL15" s="443">
        <v>1831</v>
      </c>
      <c r="AM15" s="444">
        <v>1098</v>
      </c>
      <c r="AN15" s="444">
        <v>1379</v>
      </c>
      <c r="AO15" s="444">
        <v>1138</v>
      </c>
      <c r="AP15" s="444">
        <v>1127</v>
      </c>
      <c r="AQ15" s="444">
        <v>1537</v>
      </c>
      <c r="AR15" s="444">
        <v>440</v>
      </c>
      <c r="AS15" s="444">
        <v>405</v>
      </c>
      <c r="AT15" s="444">
        <v>460</v>
      </c>
      <c r="AU15" s="444">
        <v>160</v>
      </c>
      <c r="AV15" s="444">
        <v>2091</v>
      </c>
      <c r="AW15" s="444">
        <v>1755</v>
      </c>
      <c r="AX15" s="443">
        <v>1470</v>
      </c>
      <c r="AY15" s="444">
        <v>1540</v>
      </c>
      <c r="AZ15" s="444">
        <v>1994</v>
      </c>
      <c r="BA15" s="444">
        <v>1363</v>
      </c>
      <c r="BB15" s="444">
        <v>681</v>
      </c>
      <c r="BC15" s="444">
        <v>598</v>
      </c>
      <c r="BD15" s="444">
        <v>1480</v>
      </c>
      <c r="BE15" s="444">
        <v>1188</v>
      </c>
      <c r="BF15" s="444">
        <v>1164</v>
      </c>
      <c r="BG15" s="444">
        <v>309.952</v>
      </c>
      <c r="BH15" s="444">
        <v>965</v>
      </c>
      <c r="BI15" s="606">
        <v>989</v>
      </c>
      <c r="BJ15" s="444">
        <v>366.49</v>
      </c>
      <c r="BK15" s="110">
        <f t="shared" si="5"/>
        <v>-0.75068707482993191</v>
      </c>
      <c r="BM15" s="522"/>
    </row>
    <row r="16" spans="1:65" x14ac:dyDescent="0.25">
      <c r="A16" s="103" t="s">
        <v>42</v>
      </c>
      <c r="B16" s="281">
        <v>232.4</v>
      </c>
      <c r="C16" s="282">
        <v>203.18</v>
      </c>
      <c r="D16" s="282">
        <v>243.27</v>
      </c>
      <c r="E16" s="282">
        <v>250.7</v>
      </c>
      <c r="F16" s="282">
        <v>264</v>
      </c>
      <c r="G16" s="282">
        <v>204.25</v>
      </c>
      <c r="H16" s="282">
        <v>288.73</v>
      </c>
      <c r="I16" s="282">
        <v>236.09</v>
      </c>
      <c r="J16" s="282">
        <v>230.29</v>
      </c>
      <c r="K16" s="282">
        <v>241.43</v>
      </c>
      <c r="L16" s="282">
        <v>208.79</v>
      </c>
      <c r="M16" s="282">
        <v>258.06</v>
      </c>
      <c r="N16" s="281">
        <v>258.07</v>
      </c>
      <c r="O16" s="282">
        <v>357.13199999999995</v>
      </c>
      <c r="P16" s="282">
        <v>150.77500000000001</v>
      </c>
      <c r="Q16" s="282">
        <v>26.680000000000003</v>
      </c>
      <c r="R16" s="282">
        <v>48.139999999999993</v>
      </c>
      <c r="S16" s="282">
        <v>94.159999999999968</v>
      </c>
      <c r="T16" s="282">
        <v>143.60400000000001</v>
      </c>
      <c r="U16" s="282">
        <v>133.62</v>
      </c>
      <c r="V16" s="282">
        <v>141.86000000000001</v>
      </c>
      <c r="W16" s="282">
        <v>146.85</v>
      </c>
      <c r="X16" s="282">
        <v>170.29000000000002</v>
      </c>
      <c r="Y16" s="282">
        <v>194.10999999999999</v>
      </c>
      <c r="Z16" s="107">
        <v>203</v>
      </c>
      <c r="AA16" s="108">
        <v>138</v>
      </c>
      <c r="AB16" s="108">
        <v>179</v>
      </c>
      <c r="AC16" s="108">
        <v>151</v>
      </c>
      <c r="AD16" s="108">
        <v>152</v>
      </c>
      <c r="AE16" s="108">
        <v>144</v>
      </c>
      <c r="AF16" s="108">
        <v>148</v>
      </c>
      <c r="AG16" s="414">
        <v>150</v>
      </c>
      <c r="AH16" s="414">
        <v>122</v>
      </c>
      <c r="AI16" s="414">
        <v>138</v>
      </c>
      <c r="AJ16" s="414">
        <v>157</v>
      </c>
      <c r="AK16" s="414">
        <v>170</v>
      </c>
      <c r="AL16" s="443">
        <v>157</v>
      </c>
      <c r="AM16" s="444">
        <v>153</v>
      </c>
      <c r="AN16" s="444">
        <v>169</v>
      </c>
      <c r="AO16" s="444">
        <v>167</v>
      </c>
      <c r="AP16" s="444">
        <v>173</v>
      </c>
      <c r="AQ16" s="444">
        <v>151</v>
      </c>
      <c r="AR16" s="444">
        <v>166</v>
      </c>
      <c r="AS16" s="444">
        <v>131</v>
      </c>
      <c r="AT16" s="444">
        <v>179</v>
      </c>
      <c r="AU16" s="444">
        <v>178</v>
      </c>
      <c r="AV16" s="444">
        <v>162</v>
      </c>
      <c r="AW16" s="444">
        <v>175</v>
      </c>
      <c r="AX16" s="443">
        <v>185</v>
      </c>
      <c r="AY16" s="444">
        <v>156</v>
      </c>
      <c r="AZ16" s="444">
        <v>161</v>
      </c>
      <c r="BA16" s="444">
        <v>152</v>
      </c>
      <c r="BB16" s="444">
        <v>164</v>
      </c>
      <c r="BC16" s="444">
        <v>172</v>
      </c>
      <c r="BD16" s="444">
        <v>168</v>
      </c>
      <c r="BE16" s="444">
        <v>153</v>
      </c>
      <c r="BF16" s="444">
        <v>158</v>
      </c>
      <c r="BG16" s="444">
        <v>174.90000000000006</v>
      </c>
      <c r="BH16" s="444">
        <v>168</v>
      </c>
      <c r="BI16" s="606">
        <v>188</v>
      </c>
      <c r="BJ16" s="444">
        <v>119.7</v>
      </c>
      <c r="BK16" s="110">
        <f t="shared" si="5"/>
        <v>-0.35297297297297292</v>
      </c>
      <c r="BM16" s="522"/>
    </row>
    <row r="17" spans="1:65" x14ac:dyDescent="0.25">
      <c r="A17" s="103" t="s">
        <v>48</v>
      </c>
      <c r="B17" s="281">
        <v>153.30000000000001</v>
      </c>
      <c r="C17" s="282">
        <v>197.34</v>
      </c>
      <c r="D17" s="282">
        <v>221.9</v>
      </c>
      <c r="E17" s="282">
        <v>378.81</v>
      </c>
      <c r="F17" s="282">
        <v>459.87</v>
      </c>
      <c r="G17" s="282">
        <v>451.84</v>
      </c>
      <c r="H17" s="282">
        <v>243.82</v>
      </c>
      <c r="I17" s="282">
        <v>421.96</v>
      </c>
      <c r="J17" s="282">
        <v>732.1</v>
      </c>
      <c r="K17" s="282">
        <v>437</v>
      </c>
      <c r="L17" s="282">
        <v>308.39999999999998</v>
      </c>
      <c r="M17" s="282">
        <v>310.88</v>
      </c>
      <c r="N17" s="281">
        <v>404.97900000000004</v>
      </c>
      <c r="O17" s="282">
        <v>380.327</v>
      </c>
      <c r="P17" s="282">
        <v>237.553</v>
      </c>
      <c r="Q17" s="282">
        <v>58.5</v>
      </c>
      <c r="R17" s="282">
        <v>251.31199999999998</v>
      </c>
      <c r="S17" s="282">
        <v>344.91800000000001</v>
      </c>
      <c r="T17" s="282">
        <v>284.21600000000001</v>
      </c>
      <c r="U17" s="282">
        <v>587.43200000000002</v>
      </c>
      <c r="V17" s="282">
        <v>507.90799999999996</v>
      </c>
      <c r="W17" s="282">
        <v>404.72399999999999</v>
      </c>
      <c r="X17" s="282">
        <v>357.83800000000002</v>
      </c>
      <c r="Y17" s="282">
        <v>208.15200000000002</v>
      </c>
      <c r="Z17" s="107">
        <v>250</v>
      </c>
      <c r="AA17" s="108">
        <v>357</v>
      </c>
      <c r="AB17" s="108">
        <v>400</v>
      </c>
      <c r="AC17" s="108">
        <v>636</v>
      </c>
      <c r="AD17" s="108">
        <v>627</v>
      </c>
      <c r="AE17" s="108">
        <v>390</v>
      </c>
      <c r="AF17" s="108">
        <v>533</v>
      </c>
      <c r="AG17" s="414">
        <v>457</v>
      </c>
      <c r="AH17" s="414">
        <v>234</v>
      </c>
      <c r="AI17" s="414">
        <v>252</v>
      </c>
      <c r="AJ17" s="414">
        <v>169</v>
      </c>
      <c r="AK17" s="414">
        <v>260</v>
      </c>
      <c r="AL17" s="443">
        <v>284</v>
      </c>
      <c r="AM17" s="444">
        <v>286</v>
      </c>
      <c r="AN17" s="444">
        <v>303</v>
      </c>
      <c r="AO17" s="444">
        <v>356</v>
      </c>
      <c r="AP17" s="444">
        <v>322</v>
      </c>
      <c r="AQ17" s="444">
        <v>271</v>
      </c>
      <c r="AR17" s="444">
        <v>245</v>
      </c>
      <c r="AS17" s="444">
        <v>269</v>
      </c>
      <c r="AT17" s="444">
        <v>285</v>
      </c>
      <c r="AU17" s="444">
        <v>209</v>
      </c>
      <c r="AV17" s="444">
        <v>185</v>
      </c>
      <c r="AW17" s="444">
        <v>196</v>
      </c>
      <c r="AX17" s="443">
        <v>143</v>
      </c>
      <c r="AY17" s="444">
        <v>181</v>
      </c>
      <c r="AZ17" s="444">
        <v>193</v>
      </c>
      <c r="BA17" s="444">
        <v>254</v>
      </c>
      <c r="BB17" s="444">
        <v>380</v>
      </c>
      <c r="BC17" s="444">
        <v>238</v>
      </c>
      <c r="BD17" s="444">
        <v>239</v>
      </c>
      <c r="BE17" s="444">
        <v>256</v>
      </c>
      <c r="BF17" s="444">
        <v>189</v>
      </c>
      <c r="BG17" s="444">
        <v>175.46400000000003</v>
      </c>
      <c r="BH17" s="444">
        <v>222</v>
      </c>
      <c r="BI17" s="606">
        <v>191</v>
      </c>
      <c r="BJ17" s="444">
        <v>170.51</v>
      </c>
      <c r="BK17" s="110">
        <f t="shared" si="5"/>
        <v>0.19237762237762235</v>
      </c>
      <c r="BM17" s="522"/>
    </row>
    <row r="18" spans="1:65" x14ac:dyDescent="0.25">
      <c r="A18" s="103" t="s">
        <v>55</v>
      </c>
      <c r="B18" s="281">
        <v>39.700000000000003</v>
      </c>
      <c r="C18" s="282">
        <v>35.25</v>
      </c>
      <c r="D18" s="282">
        <v>49.9</v>
      </c>
      <c r="E18" s="282">
        <v>1</v>
      </c>
      <c r="F18" s="282">
        <v>0</v>
      </c>
      <c r="G18" s="282">
        <v>0</v>
      </c>
      <c r="H18" s="282">
        <v>0</v>
      </c>
      <c r="I18" s="282">
        <v>0</v>
      </c>
      <c r="J18" s="282">
        <v>1</v>
      </c>
      <c r="K18" s="282">
        <v>0</v>
      </c>
      <c r="L18" s="282">
        <v>3.8</v>
      </c>
      <c r="M18" s="282">
        <v>24.7</v>
      </c>
      <c r="N18" s="281">
        <v>0</v>
      </c>
      <c r="O18" s="282">
        <v>2</v>
      </c>
      <c r="P18" s="282">
        <v>0</v>
      </c>
      <c r="Q18" s="282">
        <v>0</v>
      </c>
      <c r="R18" s="282">
        <v>0</v>
      </c>
      <c r="S18" s="282">
        <v>0</v>
      </c>
      <c r="T18" s="282">
        <v>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107">
        <v>0</v>
      </c>
      <c r="AA18" s="108">
        <v>0</v>
      </c>
      <c r="AB18" s="108">
        <v>0</v>
      </c>
      <c r="AC18" s="108">
        <v>0</v>
      </c>
      <c r="AD18" s="108">
        <v>1</v>
      </c>
      <c r="AE18" s="108">
        <v>0</v>
      </c>
      <c r="AF18" s="108">
        <v>0</v>
      </c>
      <c r="AG18" s="414">
        <v>15</v>
      </c>
      <c r="AH18" s="414">
        <v>4</v>
      </c>
      <c r="AI18" s="414">
        <v>0</v>
      </c>
      <c r="AJ18" s="414">
        <v>5</v>
      </c>
      <c r="AK18" s="414">
        <v>0</v>
      </c>
      <c r="AL18" s="443">
        <v>0</v>
      </c>
      <c r="AM18" s="444">
        <v>0</v>
      </c>
      <c r="AN18" s="444">
        <v>0</v>
      </c>
      <c r="AO18" s="444">
        <v>0</v>
      </c>
      <c r="AP18" s="444">
        <v>0</v>
      </c>
      <c r="AQ18" s="444">
        <v>1</v>
      </c>
      <c r="AR18" s="444">
        <v>0</v>
      </c>
      <c r="AS18" s="444">
        <v>2</v>
      </c>
      <c r="AT18" s="444">
        <v>13</v>
      </c>
      <c r="AU18" s="444">
        <v>16</v>
      </c>
      <c r="AV18" s="444">
        <v>16</v>
      </c>
      <c r="AW18" s="444">
        <v>0</v>
      </c>
      <c r="AX18" s="443">
        <v>4</v>
      </c>
      <c r="AY18" s="444">
        <v>1</v>
      </c>
      <c r="AZ18" s="444">
        <v>50</v>
      </c>
      <c r="BA18" s="444">
        <v>0</v>
      </c>
      <c r="BB18" s="444">
        <v>0</v>
      </c>
      <c r="BC18" s="444">
        <v>1</v>
      </c>
      <c r="BD18" s="444">
        <v>4</v>
      </c>
      <c r="BE18" s="444">
        <v>0</v>
      </c>
      <c r="BF18" s="444">
        <v>22</v>
      </c>
      <c r="BG18" s="444">
        <v>0</v>
      </c>
      <c r="BH18" s="444">
        <v>14</v>
      </c>
      <c r="BI18" s="606">
        <v>0</v>
      </c>
      <c r="BJ18" s="444">
        <v>0</v>
      </c>
      <c r="BK18" s="110">
        <f t="shared" si="5"/>
        <v>-1</v>
      </c>
      <c r="BM18" s="522"/>
    </row>
    <row r="19" spans="1:65" x14ac:dyDescent="0.25">
      <c r="A19" s="103" t="s">
        <v>43</v>
      </c>
      <c r="B19" s="281">
        <v>315.60000000000002</v>
      </c>
      <c r="C19" s="282">
        <v>232.3</v>
      </c>
      <c r="D19" s="282">
        <v>352.3</v>
      </c>
      <c r="E19" s="282">
        <v>457.5</v>
      </c>
      <c r="F19" s="282">
        <v>448.99</v>
      </c>
      <c r="G19" s="282">
        <v>438.9</v>
      </c>
      <c r="H19" s="282">
        <v>531.15</v>
      </c>
      <c r="I19" s="282">
        <v>584.63</v>
      </c>
      <c r="J19" s="282">
        <v>340.3</v>
      </c>
      <c r="K19" s="282">
        <v>179.4</v>
      </c>
      <c r="L19" s="282">
        <v>72</v>
      </c>
      <c r="M19" s="282">
        <v>117.2</v>
      </c>
      <c r="N19" s="281">
        <v>26</v>
      </c>
      <c r="O19" s="282">
        <v>40.5</v>
      </c>
      <c r="P19" s="282">
        <v>63.1</v>
      </c>
      <c r="Q19" s="282">
        <v>5.5</v>
      </c>
      <c r="R19" s="282">
        <v>105.896</v>
      </c>
      <c r="S19" s="282">
        <v>238.70400000000004</v>
      </c>
      <c r="T19" s="282">
        <v>406.75599999999997</v>
      </c>
      <c r="U19" s="282">
        <v>443.92800000000011</v>
      </c>
      <c r="V19" s="282">
        <v>248.88</v>
      </c>
      <c r="W19" s="282">
        <v>114.759</v>
      </c>
      <c r="X19" s="282">
        <v>182.05599999999998</v>
      </c>
      <c r="Y19" s="282">
        <v>118.24700000000001</v>
      </c>
      <c r="Z19" s="107">
        <v>166</v>
      </c>
      <c r="AA19" s="108">
        <v>108</v>
      </c>
      <c r="AB19" s="108">
        <v>325</v>
      </c>
      <c r="AC19" s="108">
        <v>330</v>
      </c>
      <c r="AD19" s="108">
        <v>279</v>
      </c>
      <c r="AE19" s="108">
        <v>382</v>
      </c>
      <c r="AF19" s="108">
        <v>455</v>
      </c>
      <c r="AG19" s="414">
        <v>517</v>
      </c>
      <c r="AH19" s="414">
        <v>322</v>
      </c>
      <c r="AI19" s="414">
        <v>221</v>
      </c>
      <c r="AJ19" s="414">
        <v>313</v>
      </c>
      <c r="AK19" s="414">
        <v>362</v>
      </c>
      <c r="AL19" s="443">
        <v>240</v>
      </c>
      <c r="AM19" s="444">
        <v>285</v>
      </c>
      <c r="AN19" s="444">
        <v>317</v>
      </c>
      <c r="AO19" s="444">
        <v>358</v>
      </c>
      <c r="AP19" s="444">
        <v>409</v>
      </c>
      <c r="AQ19" s="444">
        <v>254</v>
      </c>
      <c r="AR19" s="444">
        <v>218</v>
      </c>
      <c r="AS19" s="444">
        <v>402</v>
      </c>
      <c r="AT19" s="444">
        <v>369</v>
      </c>
      <c r="AU19" s="444">
        <v>135</v>
      </c>
      <c r="AV19" s="444">
        <v>121</v>
      </c>
      <c r="AW19" s="444">
        <v>178</v>
      </c>
      <c r="AX19" s="443">
        <v>82</v>
      </c>
      <c r="AY19" s="444">
        <v>100</v>
      </c>
      <c r="AZ19" s="444">
        <v>50</v>
      </c>
      <c r="BA19" s="444">
        <v>48</v>
      </c>
      <c r="BB19" s="444">
        <v>14</v>
      </c>
      <c r="BC19" s="444">
        <v>19</v>
      </c>
      <c r="BD19" s="444">
        <v>12</v>
      </c>
      <c r="BE19" s="444">
        <v>67</v>
      </c>
      <c r="BF19" s="444">
        <v>57</v>
      </c>
      <c r="BG19" s="444">
        <v>47.488</v>
      </c>
      <c r="BH19" s="444">
        <v>54</v>
      </c>
      <c r="BI19" s="606">
        <v>55</v>
      </c>
      <c r="BJ19" s="444">
        <v>34.200000000000003</v>
      </c>
      <c r="BK19" s="110">
        <f t="shared" si="5"/>
        <v>-0.58292682926829265</v>
      </c>
      <c r="BM19" s="522"/>
    </row>
    <row r="20" spans="1:65" x14ac:dyDescent="0.25">
      <c r="A20" s="103" t="s">
        <v>45</v>
      </c>
      <c r="B20" s="281">
        <v>1096.5999999999999</v>
      </c>
      <c r="C20" s="282">
        <v>847.2</v>
      </c>
      <c r="D20" s="282">
        <v>724.91</v>
      </c>
      <c r="E20" s="282">
        <v>267.70999999999998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499.42</v>
      </c>
      <c r="L20" s="282">
        <v>824.5</v>
      </c>
      <c r="M20" s="282">
        <v>1464.21</v>
      </c>
      <c r="N20" s="281">
        <v>1450.1890000000001</v>
      </c>
      <c r="O20" s="282">
        <v>1195.652</v>
      </c>
      <c r="P20" s="282">
        <v>577.57199999999989</v>
      </c>
      <c r="Q20" s="282">
        <v>18.399999999999999</v>
      </c>
      <c r="R20" s="282">
        <v>0</v>
      </c>
      <c r="S20" s="282">
        <v>0</v>
      </c>
      <c r="T20" s="282">
        <v>35.4</v>
      </c>
      <c r="U20" s="282">
        <v>23.39</v>
      </c>
      <c r="V20" s="282">
        <v>102.85</v>
      </c>
      <c r="W20" s="282">
        <v>579.73399999999992</v>
      </c>
      <c r="X20" s="282">
        <v>747.23</v>
      </c>
      <c r="Y20" s="282">
        <v>1152.028</v>
      </c>
      <c r="Z20" s="107">
        <v>1490</v>
      </c>
      <c r="AA20" s="108">
        <v>884</v>
      </c>
      <c r="AB20" s="108">
        <v>753</v>
      </c>
      <c r="AC20" s="108">
        <v>223</v>
      </c>
      <c r="AD20" s="108">
        <v>0</v>
      </c>
      <c r="AE20" s="108">
        <v>0</v>
      </c>
      <c r="AF20" s="108">
        <v>0</v>
      </c>
      <c r="AG20" s="414">
        <v>0</v>
      </c>
      <c r="AH20" s="414">
        <v>0</v>
      </c>
      <c r="AI20" s="414">
        <v>677</v>
      </c>
      <c r="AJ20" s="414">
        <v>590</v>
      </c>
      <c r="AK20" s="414">
        <v>870</v>
      </c>
      <c r="AL20" s="443">
        <v>1244</v>
      </c>
      <c r="AM20" s="444">
        <v>936</v>
      </c>
      <c r="AN20" s="444">
        <v>576</v>
      </c>
      <c r="AO20" s="444">
        <v>120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44">
        <v>550</v>
      </c>
      <c r="AV20" s="444">
        <v>558</v>
      </c>
      <c r="AW20" s="444">
        <v>962</v>
      </c>
      <c r="AX20" s="443">
        <v>1278</v>
      </c>
      <c r="AY20" s="444">
        <v>986</v>
      </c>
      <c r="AZ20" s="444">
        <v>427</v>
      </c>
      <c r="BA20" s="444">
        <v>116</v>
      </c>
      <c r="BB20" s="444">
        <v>24</v>
      </c>
      <c r="BC20" s="444">
        <v>46</v>
      </c>
      <c r="BD20" s="444">
        <v>12</v>
      </c>
      <c r="BE20" s="444">
        <v>55</v>
      </c>
      <c r="BF20" s="444">
        <v>328</v>
      </c>
      <c r="BG20" s="444">
        <v>1160.08</v>
      </c>
      <c r="BH20" s="444">
        <v>1073</v>
      </c>
      <c r="BI20" s="606">
        <v>1727</v>
      </c>
      <c r="BJ20" s="444">
        <v>1945.85</v>
      </c>
      <c r="BK20" s="110">
        <f t="shared" si="5"/>
        <v>0.52257433489827854</v>
      </c>
      <c r="BM20" s="522"/>
    </row>
    <row r="21" spans="1:65" x14ac:dyDescent="0.25">
      <c r="A21" s="344" t="s">
        <v>36</v>
      </c>
      <c r="B21" s="281">
        <v>654.32000000000005</v>
      </c>
      <c r="C21" s="282">
        <v>655.67</v>
      </c>
      <c r="D21" s="282">
        <v>793.48</v>
      </c>
      <c r="E21" s="282">
        <v>802.72</v>
      </c>
      <c r="F21" s="282">
        <v>1289.8</v>
      </c>
      <c r="G21" s="282">
        <v>1068.96</v>
      </c>
      <c r="H21" s="282">
        <v>1465.39</v>
      </c>
      <c r="I21" s="282">
        <v>1473.58</v>
      </c>
      <c r="J21" s="282">
        <v>1291.32</v>
      </c>
      <c r="K21" s="282">
        <v>1221.69</v>
      </c>
      <c r="L21" s="282">
        <v>1233.7</v>
      </c>
      <c r="M21" s="282">
        <v>1142.42</v>
      </c>
      <c r="N21" s="281">
        <v>1439.104</v>
      </c>
      <c r="O21" s="282">
        <v>1480.6010000000001</v>
      </c>
      <c r="P21" s="282">
        <v>927.21199999999999</v>
      </c>
      <c r="Q21" s="282">
        <v>83.7</v>
      </c>
      <c r="R21" s="282">
        <v>160.14800000000002</v>
      </c>
      <c r="S21" s="282">
        <v>495.38000000000005</v>
      </c>
      <c r="T21" s="282">
        <v>1133.7180000000003</v>
      </c>
      <c r="U21" s="282">
        <v>989.24900000000002</v>
      </c>
      <c r="V21" s="282">
        <v>1027.4569999999999</v>
      </c>
      <c r="W21" s="282">
        <v>1179.527</v>
      </c>
      <c r="X21" s="282">
        <v>1090.6699999999998</v>
      </c>
      <c r="Y21" s="282">
        <v>1321.6920000000002</v>
      </c>
      <c r="Z21" s="163">
        <v>1125</v>
      </c>
      <c r="AA21" s="108">
        <v>1017</v>
      </c>
      <c r="AB21" s="108">
        <v>1322</v>
      </c>
      <c r="AC21" s="108">
        <v>1391</v>
      </c>
      <c r="AD21" s="108">
        <v>1302</v>
      </c>
      <c r="AE21" s="108">
        <v>1343</v>
      </c>
      <c r="AF21" s="108">
        <v>1461</v>
      </c>
      <c r="AG21" s="414">
        <v>1533</v>
      </c>
      <c r="AH21" s="414">
        <v>1546</v>
      </c>
      <c r="AI21" s="414">
        <v>1760</v>
      </c>
      <c r="AJ21" s="414">
        <v>1715</v>
      </c>
      <c r="AK21" s="414">
        <v>1862</v>
      </c>
      <c r="AL21" s="443">
        <v>1737</v>
      </c>
      <c r="AM21" s="444">
        <v>1496</v>
      </c>
      <c r="AN21" s="444">
        <v>1600</v>
      </c>
      <c r="AO21" s="444">
        <v>1840</v>
      </c>
      <c r="AP21" s="444">
        <v>1524</v>
      </c>
      <c r="AQ21" s="444">
        <v>1485</v>
      </c>
      <c r="AR21" s="444">
        <v>1673</v>
      </c>
      <c r="AS21" s="444">
        <v>1551</v>
      </c>
      <c r="AT21" s="444">
        <v>1503</v>
      </c>
      <c r="AU21" s="444">
        <v>1529</v>
      </c>
      <c r="AV21" s="444">
        <v>1618</v>
      </c>
      <c r="AW21" s="444">
        <v>1938</v>
      </c>
      <c r="AX21" s="443">
        <v>1962</v>
      </c>
      <c r="AY21" s="444">
        <v>1934</v>
      </c>
      <c r="AZ21" s="444">
        <v>1802</v>
      </c>
      <c r="BA21" s="444">
        <v>1811</v>
      </c>
      <c r="BB21" s="444">
        <v>1527</v>
      </c>
      <c r="BC21" s="444">
        <v>1430</v>
      </c>
      <c r="BD21" s="444">
        <v>1428</v>
      </c>
      <c r="BE21" s="444">
        <v>1564</v>
      </c>
      <c r="BF21" s="444">
        <v>1258</v>
      </c>
      <c r="BG21" s="444">
        <v>1404.5880000000002</v>
      </c>
      <c r="BH21" s="444">
        <v>1304</v>
      </c>
      <c r="BI21" s="606">
        <v>1622</v>
      </c>
      <c r="BJ21" s="444">
        <v>1365.01</v>
      </c>
      <c r="BK21" s="110">
        <f t="shared" si="5"/>
        <v>-0.30427624872579007</v>
      </c>
      <c r="BM21" s="522"/>
    </row>
    <row r="22" spans="1:65" x14ac:dyDescent="0.25">
      <c r="A22" s="345" t="s">
        <v>72</v>
      </c>
      <c r="B22" s="346">
        <v>1809.1400000000012</v>
      </c>
      <c r="C22" s="347">
        <v>1772.37</v>
      </c>
      <c r="D22" s="347">
        <v>1804.9099999999999</v>
      </c>
      <c r="E22" s="347">
        <v>1934.5900000000001</v>
      </c>
      <c r="F22" s="347">
        <v>1803.1999999999998</v>
      </c>
      <c r="G22" s="347">
        <v>1823.8899999999994</v>
      </c>
      <c r="H22" s="347">
        <v>1598.8599999999997</v>
      </c>
      <c r="I22" s="347">
        <v>1801.3099999999995</v>
      </c>
      <c r="J22" s="347">
        <v>1468.8900000000003</v>
      </c>
      <c r="K22" s="347">
        <v>1370.4199999999992</v>
      </c>
      <c r="L22" s="347">
        <v>1209.8899999999994</v>
      </c>
      <c r="M22" s="347">
        <v>1078.1000000000013</v>
      </c>
      <c r="N22" s="346">
        <v>844.65100000000075</v>
      </c>
      <c r="O22" s="347">
        <v>988.03099999999904</v>
      </c>
      <c r="P22" s="347">
        <v>838.10299999999825</v>
      </c>
      <c r="Q22" s="347">
        <v>157.78199999999993</v>
      </c>
      <c r="R22" s="347">
        <v>602.56300000000056</v>
      </c>
      <c r="S22" s="347">
        <v>858.35699999999906</v>
      </c>
      <c r="T22" s="347">
        <v>1449.4589999999989</v>
      </c>
      <c r="U22" s="347">
        <v>1432.5159999999996</v>
      </c>
      <c r="V22" s="347">
        <v>1440.3330000000005</v>
      </c>
      <c r="W22" s="347">
        <v>1445.3780000000015</v>
      </c>
      <c r="X22" s="347">
        <v>1536.2659999999996</v>
      </c>
      <c r="Y22" s="347">
        <v>1718.2859999999991</v>
      </c>
      <c r="Z22" s="346">
        <v>1377</v>
      </c>
      <c r="AA22" s="347">
        <v>1143</v>
      </c>
      <c r="AB22" s="347">
        <v>1363</v>
      </c>
      <c r="AC22" s="347">
        <v>1303</v>
      </c>
      <c r="AD22" s="347">
        <v>1567</v>
      </c>
      <c r="AE22" s="347">
        <v>1558</v>
      </c>
      <c r="AF22" s="347">
        <v>1747</v>
      </c>
      <c r="AG22" s="348">
        <v>1927</v>
      </c>
      <c r="AH22" s="348">
        <v>1668</v>
      </c>
      <c r="AI22" s="348">
        <v>1807</v>
      </c>
      <c r="AJ22" s="348">
        <v>1974</v>
      </c>
      <c r="AK22" s="348">
        <v>1650</v>
      </c>
      <c r="AL22" s="455">
        <v>1331</v>
      </c>
      <c r="AM22" s="348">
        <v>1412</v>
      </c>
      <c r="AN22" s="348">
        <v>1717</v>
      </c>
      <c r="AO22" s="348">
        <v>1866</v>
      </c>
      <c r="AP22" s="348">
        <v>1738</v>
      </c>
      <c r="AQ22" s="348">
        <v>1490</v>
      </c>
      <c r="AR22" s="348">
        <v>1706</v>
      </c>
      <c r="AS22" s="348">
        <v>1888</v>
      </c>
      <c r="AT22" s="348">
        <v>1794</v>
      </c>
      <c r="AU22" s="348">
        <v>1451</v>
      </c>
      <c r="AV22" s="348">
        <v>1269</v>
      </c>
      <c r="AW22" s="348">
        <v>1361</v>
      </c>
      <c r="AX22" s="455">
        <v>992</v>
      </c>
      <c r="AY22" s="456">
        <v>1094</v>
      </c>
      <c r="AZ22" s="456">
        <v>1282</v>
      </c>
      <c r="BA22" s="456">
        <v>1364</v>
      </c>
      <c r="BB22" s="456">
        <v>1389</v>
      </c>
      <c r="BC22" s="456">
        <v>1436</v>
      </c>
      <c r="BD22" s="456">
        <v>1418</v>
      </c>
      <c r="BE22" s="456">
        <v>1459</v>
      </c>
      <c r="BF22" s="456">
        <v>1058</v>
      </c>
      <c r="BG22" s="456">
        <v>1090.2140000000018</v>
      </c>
      <c r="BH22" s="456">
        <v>1022</v>
      </c>
      <c r="BI22" s="607">
        <v>949</v>
      </c>
      <c r="BJ22" s="456">
        <v>753.98</v>
      </c>
      <c r="BK22" s="197">
        <f>+IFERROR(BJ22/AX22-1,"-")</f>
        <v>-0.23993951612903219</v>
      </c>
      <c r="BM22" s="522"/>
    </row>
    <row r="23" spans="1:65" x14ac:dyDescent="0.25">
      <c r="A23" s="116" t="s">
        <v>23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</row>
    <row r="24" spans="1:65" x14ac:dyDescent="0.25">
      <c r="A24" s="341" t="s">
        <v>126</v>
      </c>
      <c r="AH24" s="118"/>
      <c r="AI24" s="118"/>
      <c r="AJ24" s="118"/>
      <c r="AK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</row>
    <row r="25" spans="1:65" x14ac:dyDescent="0.25">
      <c r="A25" s="341" t="s">
        <v>196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8"/>
      <c r="AK25" s="118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</row>
    <row r="26" spans="1:65" x14ac:dyDescent="0.25"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</row>
    <row r="28" spans="1:65" x14ac:dyDescent="0.25"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</row>
    <row r="29" spans="1:65" x14ac:dyDescent="0.25"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</row>
  </sheetData>
  <sortState ref="S25:T40">
    <sortCondition descending="1" ref="T25:T40"/>
  </sortState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L39"/>
  <sheetViews>
    <sheetView showGridLines="0" zoomScaleNormal="100" workbookViewId="0">
      <pane xSplit="1" ySplit="7" topLeftCell="AW8" activePane="bottomRight" state="frozen"/>
      <selection activeCell="Y28" sqref="Y28"/>
      <selection pane="topRight" activeCell="Y28" sqref="Y28"/>
      <selection pane="bottomLeft" activeCell="Y28" sqref="Y28"/>
      <selection pane="bottomRight" activeCell="BK10" sqref="BK10"/>
    </sheetView>
  </sheetViews>
  <sheetFormatPr baseColWidth="10" defaultColWidth="9.140625" defaultRowHeight="15" x14ac:dyDescent="0.25"/>
  <cols>
    <col min="1" max="1" width="21.42578125" style="92" customWidth="1"/>
    <col min="2" max="62" width="11.28515625" style="92" customWidth="1"/>
    <col min="63" max="63" width="12.5703125" style="92" bestFit="1" customWidth="1"/>
    <col min="64" max="64" width="14.5703125" bestFit="1" customWidth="1"/>
  </cols>
  <sheetData>
    <row r="1" spans="1:64" x14ac:dyDescent="0.25">
      <c r="A1" s="16" t="s">
        <v>189</v>
      </c>
    </row>
    <row r="2" spans="1:64" x14ac:dyDescent="0.25">
      <c r="A2" s="6"/>
    </row>
    <row r="3" spans="1:64" x14ac:dyDescent="0.25">
      <c r="A3" s="8" t="s">
        <v>262</v>
      </c>
    </row>
    <row r="4" spans="1:64" x14ac:dyDescent="0.25">
      <c r="A4" s="7" t="s">
        <v>226</v>
      </c>
    </row>
    <row r="5" spans="1:64" x14ac:dyDescent="0.25">
      <c r="A5" s="7" t="s">
        <v>198</v>
      </c>
    </row>
    <row r="6" spans="1:64" ht="15" customHeight="1" x14ac:dyDescent="0.25">
      <c r="A6" s="620" t="s">
        <v>0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8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8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8"/>
      <c r="BJ6" s="619">
        <v>2024</v>
      </c>
      <c r="BK6" s="619"/>
    </row>
    <row r="7" spans="1:64" ht="25.5" x14ac:dyDescent="0.25">
      <c r="A7" s="621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7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08" t="s">
        <v>7</v>
      </c>
      <c r="BE7" s="511" t="s">
        <v>8</v>
      </c>
      <c r="BF7" s="524" t="s">
        <v>255</v>
      </c>
      <c r="BG7" s="537" t="s">
        <v>10</v>
      </c>
      <c r="BH7" s="540" t="s">
        <v>11</v>
      </c>
      <c r="BI7" s="546" t="s">
        <v>12</v>
      </c>
      <c r="BJ7" s="547" t="s">
        <v>1</v>
      </c>
      <c r="BK7" s="508" t="s">
        <v>270</v>
      </c>
    </row>
    <row r="8" spans="1:64" x14ac:dyDescent="0.25">
      <c r="A8" s="22" t="s">
        <v>13</v>
      </c>
      <c r="B8" s="126">
        <f t="shared" ref="B8:H8" si="0">+B9+B20</f>
        <v>454.88510105753835</v>
      </c>
      <c r="C8" s="127">
        <f t="shared" si="0"/>
        <v>217.04177913741594</v>
      </c>
      <c r="D8" s="127">
        <f t="shared" si="0"/>
        <v>162.58158723355982</v>
      </c>
      <c r="E8" s="127">
        <f t="shared" si="0"/>
        <v>219.14288030903671</v>
      </c>
      <c r="F8" s="127">
        <f t="shared" si="0"/>
        <v>1156.3032669829836</v>
      </c>
      <c r="G8" s="127">
        <f t="shared" si="0"/>
        <v>812.14099350876609</v>
      </c>
      <c r="H8" s="127">
        <f t="shared" si="0"/>
        <v>329.3769059799879</v>
      </c>
      <c r="I8" s="127">
        <f>+I9+I20</f>
        <v>122.37770458159028</v>
      </c>
      <c r="J8" s="127">
        <f>+J9+J20</f>
        <v>90.297841446825544</v>
      </c>
      <c r="K8" s="127">
        <f>+K9+K20</f>
        <v>113.78704850444073</v>
      </c>
      <c r="L8" s="127">
        <f>+L9+L20</f>
        <v>796.86622994518757</v>
      </c>
      <c r="M8" s="410">
        <f>+M9+M20</f>
        <v>385.56298856462837</v>
      </c>
      <c r="N8" s="126">
        <f t="shared" ref="N8:AK8" si="1">+N9+N20</f>
        <v>126.22630447424773</v>
      </c>
      <c r="O8" s="127">
        <f t="shared" si="1"/>
        <v>161.30519123038073</v>
      </c>
      <c r="P8" s="127">
        <f t="shared" si="1"/>
        <v>80.782027435071896</v>
      </c>
      <c r="Q8" s="127">
        <f t="shared" si="1"/>
        <v>35.201722015446187</v>
      </c>
      <c r="R8" s="127">
        <f t="shared" si="1"/>
        <v>598.41885806284643</v>
      </c>
      <c r="S8" s="127">
        <f t="shared" si="1"/>
        <v>1420.7943186892373</v>
      </c>
      <c r="T8" s="127">
        <f t="shared" si="1"/>
        <v>637.56810119137299</v>
      </c>
      <c r="U8" s="127">
        <f t="shared" si="1"/>
        <v>139.55050290854922</v>
      </c>
      <c r="V8" s="127">
        <f t="shared" si="1"/>
        <v>175.87355037436879</v>
      </c>
      <c r="W8" s="127">
        <f t="shared" si="1"/>
        <v>176.04063098578951</v>
      </c>
      <c r="X8" s="127">
        <f t="shared" si="1"/>
        <v>831.6235207108715</v>
      </c>
      <c r="Y8" s="410">
        <f t="shared" si="1"/>
        <v>1357.1037855034022</v>
      </c>
      <c r="Z8" s="126">
        <f t="shared" si="1"/>
        <v>646.93999999999994</v>
      </c>
      <c r="AA8" s="127">
        <f t="shared" si="1"/>
        <v>247.16000000000003</v>
      </c>
      <c r="AB8" s="127">
        <f t="shared" si="1"/>
        <v>224.12</v>
      </c>
      <c r="AC8" s="127">
        <f t="shared" si="1"/>
        <v>416.28</v>
      </c>
      <c r="AD8" s="127">
        <f t="shared" si="1"/>
        <v>1458.28</v>
      </c>
      <c r="AE8" s="127">
        <f t="shared" si="1"/>
        <v>845.14</v>
      </c>
      <c r="AF8" s="127">
        <f t="shared" si="1"/>
        <v>310.88</v>
      </c>
      <c r="AG8" s="127">
        <f t="shared" si="1"/>
        <v>108.64999999999999</v>
      </c>
      <c r="AH8" s="127">
        <f t="shared" si="1"/>
        <v>77.039999999999992</v>
      </c>
      <c r="AI8" s="127">
        <f t="shared" si="1"/>
        <v>88.410000000000011</v>
      </c>
      <c r="AJ8" s="127">
        <f t="shared" si="1"/>
        <v>1025.93</v>
      </c>
      <c r="AK8" s="410">
        <f t="shared" si="1"/>
        <v>1192.1500000000001</v>
      </c>
      <c r="AL8" s="126">
        <f t="shared" ref="AL8:AT8" si="2">+AL9+AL20</f>
        <v>296.82700448630879</v>
      </c>
      <c r="AM8" s="127">
        <f t="shared" si="2"/>
        <v>157.75471625587556</v>
      </c>
      <c r="AN8" s="127">
        <f t="shared" si="2"/>
        <v>142.83717964558076</v>
      </c>
      <c r="AO8" s="127">
        <f t="shared" si="2"/>
        <v>138.42030441443922</v>
      </c>
      <c r="AP8" s="127">
        <f t="shared" si="2"/>
        <v>1169.1976148934218</v>
      </c>
      <c r="AQ8" s="127">
        <f t="shared" si="2"/>
        <v>1034.6285458389748</v>
      </c>
      <c r="AR8" s="127">
        <f t="shared" si="2"/>
        <v>523.19873892038777</v>
      </c>
      <c r="AS8" s="127">
        <f t="shared" si="2"/>
        <v>122.65727815277482</v>
      </c>
      <c r="AT8" s="127">
        <f t="shared" si="2"/>
        <v>92.242789890835851</v>
      </c>
      <c r="AU8" s="127">
        <f t="shared" ref="AU8:AZ8" si="3">+AU9+AU20</f>
        <v>105.51753770223189</v>
      </c>
      <c r="AV8" s="127">
        <f t="shared" si="3"/>
        <v>464.43470792242795</v>
      </c>
      <c r="AW8" s="410">
        <f t="shared" si="3"/>
        <v>1189.0013275090012</v>
      </c>
      <c r="AX8" s="126">
        <f t="shared" si="3"/>
        <v>687.23</v>
      </c>
      <c r="AY8" s="127">
        <f t="shared" si="3"/>
        <v>280.56</v>
      </c>
      <c r="AZ8" s="127">
        <f t="shared" si="3"/>
        <v>203.55800000000002</v>
      </c>
      <c r="BA8" s="127">
        <f t="shared" ref="BA8:BE8" si="4">+BA9+BA20</f>
        <v>146.55000000000001</v>
      </c>
      <c r="BB8" s="127">
        <f t="shared" ref="BB8" si="5">+BB9+BB20</f>
        <v>132.17000000000002</v>
      </c>
      <c r="BC8" s="127">
        <f t="shared" si="4"/>
        <v>154.97999999999999</v>
      </c>
      <c r="BD8" s="127">
        <f t="shared" si="4"/>
        <v>119.21000000000002</v>
      </c>
      <c r="BE8" s="127">
        <f t="shared" si="4"/>
        <v>276.14</v>
      </c>
      <c r="BF8" s="127">
        <f t="shared" ref="BF8:BG8" si="6">+BF9+BF20</f>
        <v>101.79600000000001</v>
      </c>
      <c r="BG8" s="127">
        <f t="shared" si="6"/>
        <v>319.22000000000003</v>
      </c>
      <c r="BH8" s="127">
        <f t="shared" ref="BH8:BI8" si="7">+BH9+BH20</f>
        <v>858.36999999999989</v>
      </c>
      <c r="BI8" s="410">
        <f t="shared" si="7"/>
        <v>287.41999999999996</v>
      </c>
      <c r="BJ8" s="127">
        <f t="shared" ref="BJ8" si="8">+BJ9+BJ20</f>
        <v>256.31</v>
      </c>
      <c r="BK8" s="128">
        <f>+IFERROR(BJ8/AX8-1,"-")</f>
        <v>-0.62703898258225044</v>
      </c>
      <c r="BL8" s="522"/>
    </row>
    <row r="9" spans="1:64" x14ac:dyDescent="0.25">
      <c r="A9" s="102" t="s">
        <v>218</v>
      </c>
      <c r="B9" s="411">
        <f t="shared" ref="B9:H9" si="9">+B10+B11+B14+B17</f>
        <v>152.43899505753834</v>
      </c>
      <c r="C9" s="412">
        <f t="shared" si="9"/>
        <v>183.75810913741594</v>
      </c>
      <c r="D9" s="412">
        <f t="shared" si="9"/>
        <v>162.14926623355981</v>
      </c>
      <c r="E9" s="412">
        <f t="shared" si="9"/>
        <v>107.64590830903671</v>
      </c>
      <c r="F9" s="412">
        <f t="shared" si="9"/>
        <v>107.03482858298369</v>
      </c>
      <c r="G9" s="412">
        <f t="shared" si="9"/>
        <v>132.98774350876607</v>
      </c>
      <c r="H9" s="412">
        <f t="shared" si="9"/>
        <v>129.3242649799879</v>
      </c>
      <c r="I9" s="412">
        <f t="shared" ref="I9:AS9" si="10">+I10+I11+I14+I17</f>
        <v>118.87018358159028</v>
      </c>
      <c r="J9" s="412">
        <f t="shared" si="10"/>
        <v>90.227865446825547</v>
      </c>
      <c r="K9" s="412">
        <f t="shared" si="10"/>
        <v>111.67859650444073</v>
      </c>
      <c r="L9" s="412">
        <f t="shared" si="10"/>
        <v>94.258320445187508</v>
      </c>
      <c r="M9" s="413">
        <f t="shared" si="10"/>
        <v>87.903220564628313</v>
      </c>
      <c r="N9" s="411">
        <f t="shared" si="10"/>
        <v>121.00580447424773</v>
      </c>
      <c r="O9" s="412">
        <f t="shared" si="10"/>
        <v>161.28076123038073</v>
      </c>
      <c r="P9" s="412">
        <f t="shared" si="10"/>
        <v>80.779666435071903</v>
      </c>
      <c r="Q9" s="412">
        <f t="shared" si="10"/>
        <v>34.933223015446188</v>
      </c>
      <c r="R9" s="412">
        <f t="shared" si="10"/>
        <v>45.275684062846452</v>
      </c>
      <c r="S9" s="412">
        <f t="shared" si="10"/>
        <v>89.944318689237406</v>
      </c>
      <c r="T9" s="412">
        <f t="shared" si="10"/>
        <v>148.51277269137319</v>
      </c>
      <c r="U9" s="412">
        <f t="shared" si="10"/>
        <v>139.27530290854921</v>
      </c>
      <c r="V9" s="412">
        <f t="shared" si="10"/>
        <v>175.3684568743688</v>
      </c>
      <c r="W9" s="412">
        <f t="shared" si="10"/>
        <v>175.02456048578949</v>
      </c>
      <c r="X9" s="412">
        <f t="shared" si="10"/>
        <v>117.66753371087145</v>
      </c>
      <c r="Y9" s="413">
        <f t="shared" si="10"/>
        <v>130.6644420034022</v>
      </c>
      <c r="Z9" s="411">
        <f t="shared" si="10"/>
        <v>131.4</v>
      </c>
      <c r="AA9" s="412">
        <f t="shared" si="10"/>
        <v>211.57000000000002</v>
      </c>
      <c r="AB9" s="412">
        <f t="shared" si="10"/>
        <v>156.04000000000002</v>
      </c>
      <c r="AC9" s="412">
        <f t="shared" si="10"/>
        <v>109.94</v>
      </c>
      <c r="AD9" s="412">
        <f t="shared" si="10"/>
        <v>133.30000000000001</v>
      </c>
      <c r="AE9" s="412">
        <f t="shared" si="10"/>
        <v>126.14999999999999</v>
      </c>
      <c r="AF9" s="412">
        <f t="shared" si="10"/>
        <v>113.4</v>
      </c>
      <c r="AG9" s="412">
        <f t="shared" si="10"/>
        <v>105.96</v>
      </c>
      <c r="AH9" s="412">
        <f t="shared" si="10"/>
        <v>76.91</v>
      </c>
      <c r="AI9" s="412">
        <f t="shared" si="10"/>
        <v>87.15</v>
      </c>
      <c r="AJ9" s="412">
        <f t="shared" si="10"/>
        <v>108.01</v>
      </c>
      <c r="AK9" s="413">
        <f t="shared" si="10"/>
        <v>110.96</v>
      </c>
      <c r="AL9" s="411">
        <f t="shared" si="10"/>
        <v>185.54807398630879</v>
      </c>
      <c r="AM9" s="412">
        <f t="shared" si="10"/>
        <v>116.16252575587555</v>
      </c>
      <c r="AN9" s="412">
        <f t="shared" si="10"/>
        <v>105.76967714558077</v>
      </c>
      <c r="AO9" s="412">
        <f t="shared" si="10"/>
        <v>112.30653061443923</v>
      </c>
      <c r="AP9" s="412">
        <f t="shared" si="10"/>
        <v>98.114653393421321</v>
      </c>
      <c r="AQ9" s="412">
        <f t="shared" si="10"/>
        <v>106.99095433897469</v>
      </c>
      <c r="AR9" s="412">
        <f t="shared" si="10"/>
        <v>85.166899920387891</v>
      </c>
      <c r="AS9" s="412">
        <f t="shared" si="10"/>
        <v>87.361915152774827</v>
      </c>
      <c r="AT9" s="412">
        <f t="shared" ref="AT9:AZ9" si="11">+AT10+AT11+AT14+AT17</f>
        <v>91.289301390835845</v>
      </c>
      <c r="AU9" s="412">
        <f t="shared" si="11"/>
        <v>104.41895870223189</v>
      </c>
      <c r="AV9" s="412">
        <f t="shared" si="11"/>
        <v>152.93613242242802</v>
      </c>
      <c r="AW9" s="413">
        <f t="shared" si="11"/>
        <v>149.99145230900109</v>
      </c>
      <c r="AX9" s="411">
        <f t="shared" si="11"/>
        <v>140.4</v>
      </c>
      <c r="AY9" s="412">
        <f t="shared" si="11"/>
        <v>236.7</v>
      </c>
      <c r="AZ9" s="412">
        <f t="shared" si="11"/>
        <v>203.53000000000003</v>
      </c>
      <c r="BA9" s="412">
        <f t="shared" ref="BA9:BE9" si="12">+BA10+BA11+BA14+BA17</f>
        <v>140.11000000000001</v>
      </c>
      <c r="BB9" s="412">
        <f t="shared" ref="BB9" si="13">+BB10+BB11+BB14+BB17</f>
        <v>124.55000000000001</v>
      </c>
      <c r="BC9" s="412">
        <f t="shared" si="12"/>
        <v>113.44999999999999</v>
      </c>
      <c r="BD9" s="412">
        <f t="shared" si="12"/>
        <v>119.17000000000002</v>
      </c>
      <c r="BE9" s="412">
        <f t="shared" si="12"/>
        <v>93.35</v>
      </c>
      <c r="BF9" s="412">
        <f t="shared" ref="BF9:BG9" si="14">+BF10+BF11+BF14+BF17</f>
        <v>101.36</v>
      </c>
      <c r="BG9" s="412">
        <f t="shared" si="14"/>
        <v>85.259999999999991</v>
      </c>
      <c r="BH9" s="412">
        <f>+BH10+BH11+BH14+BH17</f>
        <v>91.949999999999989</v>
      </c>
      <c r="BI9" s="413">
        <f>+BI10+BI11+BI14+BI17</f>
        <v>124.1</v>
      </c>
      <c r="BJ9" s="412">
        <f>+BJ10+BJ11+BJ14+BJ17</f>
        <v>133.32999999999998</v>
      </c>
      <c r="BK9" s="465">
        <f>+IFERROR(BJ9/AX9-1,"-")</f>
        <v>-5.0356125356125547E-2</v>
      </c>
      <c r="BL9" s="522"/>
    </row>
    <row r="10" spans="1:64" x14ac:dyDescent="0.25">
      <c r="A10" s="103" t="s">
        <v>15</v>
      </c>
      <c r="B10" s="107">
        <v>14.55232852</v>
      </c>
      <c r="C10" s="108">
        <v>20.902082360000001</v>
      </c>
      <c r="D10" s="108">
        <v>18.88187142</v>
      </c>
      <c r="E10" s="108">
        <v>10.33952534</v>
      </c>
      <c r="F10" s="108">
        <v>9.5014475800000007</v>
      </c>
      <c r="G10" s="108">
        <v>13.311803680000001</v>
      </c>
      <c r="H10" s="108">
        <v>10.940069020000001</v>
      </c>
      <c r="I10" s="108">
        <v>11.480540233333301</v>
      </c>
      <c r="J10" s="108">
        <v>4.7804431599999999</v>
      </c>
      <c r="K10" s="108">
        <v>11.071939200000001</v>
      </c>
      <c r="L10" s="108">
        <v>11.553188319999999</v>
      </c>
      <c r="M10" s="109">
        <v>9.4881547400000006</v>
      </c>
      <c r="N10" s="107">
        <v>10.738911209999999</v>
      </c>
      <c r="O10" s="108">
        <v>22.071925980217419</v>
      </c>
      <c r="P10" s="108">
        <v>9.531417069408624</v>
      </c>
      <c r="Q10" s="108">
        <v>5.0679328235894321</v>
      </c>
      <c r="R10" s="108">
        <v>6.187060576145158</v>
      </c>
      <c r="S10" s="108">
        <v>9.6300000000000008</v>
      </c>
      <c r="T10" s="108">
        <v>9.9847463619581323</v>
      </c>
      <c r="U10" s="108">
        <v>10.764811310000001</v>
      </c>
      <c r="V10" s="108">
        <v>14.203563879999997</v>
      </c>
      <c r="W10" s="108">
        <v>19.610601329999998</v>
      </c>
      <c r="X10" s="108">
        <v>12.544406675179996</v>
      </c>
      <c r="Y10" s="109">
        <v>16.373054031999999</v>
      </c>
      <c r="Z10" s="107">
        <v>14.23</v>
      </c>
      <c r="AA10" s="108">
        <v>27.49</v>
      </c>
      <c r="AB10" s="108">
        <v>18.93</v>
      </c>
      <c r="AC10" s="108">
        <v>9.32</v>
      </c>
      <c r="AD10" s="108">
        <v>13.56</v>
      </c>
      <c r="AE10" s="108">
        <v>4.71</v>
      </c>
      <c r="AF10" s="108">
        <v>6.36</v>
      </c>
      <c r="AG10" s="108">
        <v>7.4</v>
      </c>
      <c r="AH10" s="108">
        <v>3.74</v>
      </c>
      <c r="AI10" s="108">
        <v>9.32</v>
      </c>
      <c r="AJ10" s="108">
        <v>23.21</v>
      </c>
      <c r="AK10" s="109">
        <v>16.34</v>
      </c>
      <c r="AL10" s="107">
        <v>22.009</v>
      </c>
      <c r="AM10" s="108">
        <v>15.654</v>
      </c>
      <c r="AN10" s="108">
        <v>13.25</v>
      </c>
      <c r="AO10" s="108">
        <v>10.919</v>
      </c>
      <c r="AP10" s="108">
        <v>9.0579999999999998</v>
      </c>
      <c r="AQ10" s="108">
        <v>9.8320000000000007</v>
      </c>
      <c r="AR10" s="108">
        <v>7.181</v>
      </c>
      <c r="AS10" s="108">
        <v>8.5440000000000005</v>
      </c>
      <c r="AT10" s="108">
        <v>8.6039999999999992</v>
      </c>
      <c r="AU10" s="108">
        <v>20.690999999999999</v>
      </c>
      <c r="AV10" s="108">
        <v>19.835999999999999</v>
      </c>
      <c r="AW10" s="109">
        <v>15.305999999999999</v>
      </c>
      <c r="AX10" s="107">
        <v>12.03</v>
      </c>
      <c r="AY10" s="108">
        <v>24</v>
      </c>
      <c r="AZ10" s="108">
        <v>19.37</v>
      </c>
      <c r="BA10" s="108">
        <v>7.72</v>
      </c>
      <c r="BB10" s="477">
        <v>4.58</v>
      </c>
      <c r="BC10" s="477">
        <v>7.83</v>
      </c>
      <c r="BD10" s="477">
        <v>13.51</v>
      </c>
      <c r="BE10" s="477">
        <v>14.05</v>
      </c>
      <c r="BF10" s="477">
        <v>16.809999999999999</v>
      </c>
      <c r="BG10" s="477">
        <v>15.36</v>
      </c>
      <c r="BH10" s="477">
        <v>14.7</v>
      </c>
      <c r="BI10" s="109">
        <v>18.239999999999998</v>
      </c>
      <c r="BJ10" s="477">
        <v>20.309999999999999</v>
      </c>
      <c r="BK10" s="110">
        <f t="shared" ref="BK9:BK22" si="15">+IFERROR(BJ10/AX10-1,"-")</f>
        <v>0.6882793017456359</v>
      </c>
      <c r="BL10" s="522"/>
    </row>
    <row r="11" spans="1:64" x14ac:dyDescent="0.25">
      <c r="A11" s="103" t="s">
        <v>16</v>
      </c>
      <c r="B11" s="107">
        <f t="shared" ref="B11:M11" si="16">SUM(B12:B13)</f>
        <v>91.515000000000001</v>
      </c>
      <c r="C11" s="108">
        <f t="shared" si="16"/>
        <v>118.73399999999999</v>
      </c>
      <c r="D11" s="108">
        <f t="shared" si="16"/>
        <v>97.106000000000009</v>
      </c>
      <c r="E11" s="108">
        <f t="shared" si="16"/>
        <v>51.910000000000004</v>
      </c>
      <c r="F11" s="108">
        <f t="shared" si="16"/>
        <v>50.066194070000002</v>
      </c>
      <c r="G11" s="108">
        <f t="shared" si="16"/>
        <v>73.570999999999998</v>
      </c>
      <c r="H11" s="108">
        <f t="shared" si="16"/>
        <v>75.791000000000011</v>
      </c>
      <c r="I11" s="108">
        <f t="shared" si="16"/>
        <v>62.646862771000002</v>
      </c>
      <c r="J11" s="108">
        <f t="shared" si="16"/>
        <v>48.172629399999998</v>
      </c>
      <c r="K11" s="108">
        <f t="shared" si="16"/>
        <v>54.6</v>
      </c>
      <c r="L11" s="108">
        <f t="shared" si="16"/>
        <v>37.792468043999996</v>
      </c>
      <c r="M11" s="108">
        <f t="shared" si="16"/>
        <v>32.41593829182667</v>
      </c>
      <c r="N11" s="107">
        <f t="shared" ref="N11:Y11" si="17">SUM(N12:N13)</f>
        <v>58.244747029241445</v>
      </c>
      <c r="O11" s="108">
        <f t="shared" si="17"/>
        <v>81.782809576056081</v>
      </c>
      <c r="P11" s="108">
        <f t="shared" si="17"/>
        <v>24.510784290884963</v>
      </c>
      <c r="Q11" s="108">
        <f t="shared" si="17"/>
        <v>10.31095818966771</v>
      </c>
      <c r="R11" s="108">
        <f t="shared" si="17"/>
        <v>12.652100730095581</v>
      </c>
      <c r="S11" s="108">
        <f t="shared" si="17"/>
        <v>47.754318689237408</v>
      </c>
      <c r="T11" s="108">
        <f t="shared" si="17"/>
        <v>96.558435660145037</v>
      </c>
      <c r="U11" s="108">
        <f t="shared" si="17"/>
        <v>81.172320724513881</v>
      </c>
      <c r="V11" s="108">
        <f t="shared" si="17"/>
        <v>113.71607053903176</v>
      </c>
      <c r="W11" s="108">
        <f t="shared" si="17"/>
        <v>101.77316653514193</v>
      </c>
      <c r="X11" s="108">
        <f t="shared" si="17"/>
        <v>54.160058483314764</v>
      </c>
      <c r="Y11" s="109">
        <f t="shared" si="17"/>
        <v>67.02432190255081</v>
      </c>
      <c r="Z11" s="107">
        <f t="shared" ref="Z11:AY11" si="18">SUM(Z12:Z13)</f>
        <v>62.66</v>
      </c>
      <c r="AA11" s="108">
        <f t="shared" si="18"/>
        <v>130.81</v>
      </c>
      <c r="AB11" s="108">
        <f t="shared" si="18"/>
        <v>85.62</v>
      </c>
      <c r="AC11" s="108">
        <f t="shared" si="18"/>
        <v>58.1</v>
      </c>
      <c r="AD11" s="108">
        <f t="shared" si="18"/>
        <v>74.97</v>
      </c>
      <c r="AE11" s="108">
        <f t="shared" si="18"/>
        <v>81.72</v>
      </c>
      <c r="AF11" s="108">
        <f t="shared" si="18"/>
        <v>64.25</v>
      </c>
      <c r="AG11" s="108">
        <f t="shared" si="18"/>
        <v>60.65</v>
      </c>
      <c r="AH11" s="108">
        <f t="shared" si="18"/>
        <v>33.080000000000005</v>
      </c>
      <c r="AI11" s="108">
        <f t="shared" si="18"/>
        <v>35.35</v>
      </c>
      <c r="AJ11" s="108">
        <f t="shared" si="18"/>
        <v>38.950000000000003</v>
      </c>
      <c r="AK11" s="109">
        <f t="shared" si="18"/>
        <v>49.21</v>
      </c>
      <c r="AL11" s="107">
        <f t="shared" si="18"/>
        <v>114.348</v>
      </c>
      <c r="AM11" s="108">
        <f t="shared" si="18"/>
        <v>50.602000000000004</v>
      </c>
      <c r="AN11" s="108">
        <f t="shared" si="18"/>
        <v>44.275999999999996</v>
      </c>
      <c r="AO11" s="108">
        <f t="shared" si="18"/>
        <v>52.036999999999999</v>
      </c>
      <c r="AP11" s="108">
        <f t="shared" si="18"/>
        <v>40.830999999999996</v>
      </c>
      <c r="AQ11" s="108">
        <f t="shared" si="18"/>
        <v>53.136000000000003</v>
      </c>
      <c r="AR11" s="108">
        <f t="shared" si="18"/>
        <v>39.076000000000001</v>
      </c>
      <c r="AS11" s="108">
        <f t="shared" si="18"/>
        <v>36.968000000000004</v>
      </c>
      <c r="AT11" s="108">
        <f t="shared" si="18"/>
        <v>45.999000000000002</v>
      </c>
      <c r="AU11" s="108">
        <f t="shared" si="18"/>
        <v>38.332000000000001</v>
      </c>
      <c r="AV11" s="108">
        <f t="shared" si="18"/>
        <v>85.646999999999991</v>
      </c>
      <c r="AW11" s="109">
        <f t="shared" si="18"/>
        <v>84.957000000000008</v>
      </c>
      <c r="AX11" s="107">
        <f t="shared" si="18"/>
        <v>84.38000000000001</v>
      </c>
      <c r="AY11" s="108">
        <f t="shared" si="18"/>
        <v>168.77</v>
      </c>
      <c r="AZ11" s="108">
        <f>SUM(AZ12:AZ13)</f>
        <v>133.24</v>
      </c>
      <c r="BA11" s="108">
        <f>SUM(BA12:BA13)</f>
        <v>84.550000000000011</v>
      </c>
      <c r="BB11" s="108">
        <f>SUM(BB12:BB13)</f>
        <v>79.650000000000006</v>
      </c>
      <c r="BC11" s="108">
        <f>SUM(BC12:BC13)</f>
        <v>70.739999999999995</v>
      </c>
      <c r="BD11" s="108">
        <f t="shared" ref="BD11" si="19">SUM(BD12:BD13)</f>
        <v>62.86</v>
      </c>
      <c r="BE11" s="108">
        <f t="shared" ref="BE11:BF11" si="20">SUM(BE12:BE13)</f>
        <v>36.290000000000006</v>
      </c>
      <c r="BF11" s="108">
        <f t="shared" si="20"/>
        <v>42.55</v>
      </c>
      <c r="BG11" s="108">
        <v>29.819999999999997</v>
      </c>
      <c r="BH11" s="108">
        <v>35.949999999999996</v>
      </c>
      <c r="BI11" s="109">
        <v>59.74</v>
      </c>
      <c r="BJ11" s="108">
        <v>66.22</v>
      </c>
      <c r="BK11" s="110">
        <f t="shared" si="15"/>
        <v>-0.2152168760369757</v>
      </c>
      <c r="BL11" s="522"/>
    </row>
    <row r="12" spans="1:64" x14ac:dyDescent="0.25">
      <c r="A12" s="106" t="s">
        <v>17</v>
      </c>
      <c r="B12" s="107">
        <v>90.584999999999994</v>
      </c>
      <c r="C12" s="108">
        <v>117.84099999999999</v>
      </c>
      <c r="D12" s="108">
        <v>95.912000000000006</v>
      </c>
      <c r="E12" s="108">
        <v>50.734000000000002</v>
      </c>
      <c r="F12" s="108">
        <v>48.816000000000003</v>
      </c>
      <c r="G12" s="108">
        <v>72.590999999999994</v>
      </c>
      <c r="H12" s="108">
        <v>74.686000000000007</v>
      </c>
      <c r="I12" s="108">
        <v>61.420999999999999</v>
      </c>
      <c r="J12" s="108">
        <v>46.86</v>
      </c>
      <c r="K12" s="108">
        <v>53.517000000000003</v>
      </c>
      <c r="L12" s="108">
        <v>36.76</v>
      </c>
      <c r="M12" s="109">
        <v>31.414000000000001</v>
      </c>
      <c r="N12" s="107">
        <v>57.220807678057568</v>
      </c>
      <c r="O12" s="108">
        <v>80.649356079021217</v>
      </c>
      <c r="P12" s="108">
        <v>23.270116745282042</v>
      </c>
      <c r="Q12" s="108">
        <v>9.1719338445064995</v>
      </c>
      <c r="R12" s="108">
        <v>11.28310115136647</v>
      </c>
      <c r="S12" s="108">
        <v>46.34</v>
      </c>
      <c r="T12" s="108">
        <v>94.935426009034515</v>
      </c>
      <c r="U12" s="108">
        <v>79.670052659500001</v>
      </c>
      <c r="V12" s="108">
        <v>112.13044156457826</v>
      </c>
      <c r="W12" s="108">
        <v>100.37</v>
      </c>
      <c r="X12" s="108">
        <v>52.803024033067409</v>
      </c>
      <c r="Y12" s="109">
        <v>65.753522442934667</v>
      </c>
      <c r="Z12" s="107">
        <v>61.16</v>
      </c>
      <c r="AA12" s="108">
        <v>129.12</v>
      </c>
      <c r="AB12" s="108">
        <v>84.45</v>
      </c>
      <c r="AC12" s="108">
        <v>57.01</v>
      </c>
      <c r="AD12" s="108">
        <v>73.95</v>
      </c>
      <c r="AE12" s="108">
        <v>80.77</v>
      </c>
      <c r="AF12" s="108">
        <v>63.34</v>
      </c>
      <c r="AG12" s="108">
        <v>60</v>
      </c>
      <c r="AH12" s="108">
        <v>32.090000000000003</v>
      </c>
      <c r="AI12" s="108">
        <v>34.33</v>
      </c>
      <c r="AJ12" s="108">
        <v>37.950000000000003</v>
      </c>
      <c r="AK12" s="109">
        <v>48.07</v>
      </c>
      <c r="AL12" s="107">
        <v>113.374</v>
      </c>
      <c r="AM12" s="108">
        <v>49.295000000000002</v>
      </c>
      <c r="AN12" s="108">
        <v>42.808999999999997</v>
      </c>
      <c r="AO12" s="108">
        <v>51.116999999999997</v>
      </c>
      <c r="AP12" s="108">
        <v>39.598999999999997</v>
      </c>
      <c r="AQ12" s="108">
        <v>52.106000000000002</v>
      </c>
      <c r="AR12" s="108">
        <v>38.005000000000003</v>
      </c>
      <c r="AS12" s="108">
        <v>35.804000000000002</v>
      </c>
      <c r="AT12" s="108">
        <v>44.881</v>
      </c>
      <c r="AU12" s="108">
        <v>37.405000000000001</v>
      </c>
      <c r="AV12" s="108">
        <v>84.418999999999997</v>
      </c>
      <c r="AW12" s="109">
        <v>83.748000000000005</v>
      </c>
      <c r="AX12" s="107">
        <v>83.51</v>
      </c>
      <c r="AY12" s="108">
        <v>167.87</v>
      </c>
      <c r="AZ12" s="108">
        <v>131.93</v>
      </c>
      <c r="BA12" s="108">
        <v>83.29</v>
      </c>
      <c r="BB12" s="108">
        <v>78.510000000000005</v>
      </c>
      <c r="BC12" s="108">
        <v>69.739999999999995</v>
      </c>
      <c r="BD12" s="108">
        <v>61.95</v>
      </c>
      <c r="BE12" s="108">
        <v>35.270000000000003</v>
      </c>
      <c r="BF12" s="108">
        <v>41.73</v>
      </c>
      <c r="BG12" s="108">
        <v>28.83</v>
      </c>
      <c r="BH12" s="108">
        <v>34.909999999999997</v>
      </c>
      <c r="BI12" s="109">
        <v>58.9</v>
      </c>
      <c r="BJ12" s="108">
        <v>65.23</v>
      </c>
      <c r="BK12" s="110">
        <f t="shared" si="15"/>
        <v>-0.21889594060591544</v>
      </c>
      <c r="BL12" s="522"/>
    </row>
    <row r="13" spans="1:64" x14ac:dyDescent="0.25">
      <c r="A13" s="106" t="s">
        <v>18</v>
      </c>
      <c r="B13" s="107">
        <v>0.93</v>
      </c>
      <c r="C13" s="108">
        <v>0.89300000000000002</v>
      </c>
      <c r="D13" s="108">
        <v>1.194</v>
      </c>
      <c r="E13" s="108">
        <v>1.1759999999999999</v>
      </c>
      <c r="F13" s="108">
        <v>1.25019407</v>
      </c>
      <c r="G13" s="108">
        <v>0.98</v>
      </c>
      <c r="H13" s="108">
        <v>1.105</v>
      </c>
      <c r="I13" s="108">
        <v>1.2258627710000001</v>
      </c>
      <c r="J13" s="108">
        <v>1.3126294000000001</v>
      </c>
      <c r="K13" s="108">
        <v>1.083</v>
      </c>
      <c r="L13" s="108">
        <v>1.032468044</v>
      </c>
      <c r="M13" s="109">
        <v>1.0019382918266699</v>
      </c>
      <c r="N13" s="107">
        <v>1.0239393511838744</v>
      </c>
      <c r="O13" s="108">
        <v>1.1334534970348711</v>
      </c>
      <c r="P13" s="108">
        <v>1.2406675456029213</v>
      </c>
      <c r="Q13" s="108">
        <v>1.1390243451612112</v>
      </c>
      <c r="R13" s="108">
        <v>1.3689995787291112</v>
      </c>
      <c r="S13" s="108">
        <v>1.4143186892374033</v>
      </c>
      <c r="T13" s="108">
        <v>1.6230096511105276</v>
      </c>
      <c r="U13" s="108">
        <v>1.50226806501388</v>
      </c>
      <c r="V13" s="108">
        <v>1.5856289744535055</v>
      </c>
      <c r="W13" s="108">
        <v>1.4031665351419225</v>
      </c>
      <c r="X13" s="108">
        <v>1.3570344502473528</v>
      </c>
      <c r="Y13" s="109">
        <v>1.27079945961614</v>
      </c>
      <c r="Z13" s="107">
        <v>1.5</v>
      </c>
      <c r="AA13" s="108">
        <v>1.69</v>
      </c>
      <c r="AB13" s="108">
        <v>1.17</v>
      </c>
      <c r="AC13" s="108">
        <v>1.0900000000000001</v>
      </c>
      <c r="AD13" s="108">
        <v>1.02</v>
      </c>
      <c r="AE13" s="108">
        <v>0.95</v>
      </c>
      <c r="AF13" s="108">
        <v>0.91</v>
      </c>
      <c r="AG13" s="108">
        <v>0.65</v>
      </c>
      <c r="AH13" s="108">
        <v>0.99</v>
      </c>
      <c r="AI13" s="108">
        <v>1.02</v>
      </c>
      <c r="AJ13" s="108">
        <v>1</v>
      </c>
      <c r="AK13" s="109">
        <v>1.1399999999999999</v>
      </c>
      <c r="AL13" s="107">
        <v>0.97399999999999998</v>
      </c>
      <c r="AM13" s="108">
        <v>1.3069999999999999</v>
      </c>
      <c r="AN13" s="108">
        <v>1.4670000000000001</v>
      </c>
      <c r="AO13" s="108">
        <v>0.92</v>
      </c>
      <c r="AP13" s="108">
        <v>1.232</v>
      </c>
      <c r="AQ13" s="108">
        <v>1.03</v>
      </c>
      <c r="AR13" s="108">
        <v>1.071</v>
      </c>
      <c r="AS13" s="108">
        <v>1.1639999999999999</v>
      </c>
      <c r="AT13" s="108">
        <v>1.1180000000000001</v>
      </c>
      <c r="AU13" s="108">
        <v>0.92700000000000005</v>
      </c>
      <c r="AV13" s="108">
        <v>1.228</v>
      </c>
      <c r="AW13" s="109">
        <v>1.2090000000000001</v>
      </c>
      <c r="AX13" s="107">
        <v>0.87</v>
      </c>
      <c r="AY13" s="108">
        <v>0.9</v>
      </c>
      <c r="AZ13" s="108">
        <v>1.31</v>
      </c>
      <c r="BA13" s="108">
        <v>1.26</v>
      </c>
      <c r="BB13" s="108">
        <v>1.1399999999999999</v>
      </c>
      <c r="BC13" s="108">
        <v>1</v>
      </c>
      <c r="BD13" s="108">
        <v>0.91</v>
      </c>
      <c r="BE13" s="108">
        <v>1.02</v>
      </c>
      <c r="BF13" s="108">
        <v>0.82</v>
      </c>
      <c r="BG13" s="108">
        <v>0.99</v>
      </c>
      <c r="BH13" s="108">
        <v>1.04</v>
      </c>
      <c r="BI13" s="109">
        <v>0.84</v>
      </c>
      <c r="BJ13" s="108">
        <v>0.99</v>
      </c>
      <c r="BK13" s="110">
        <f t="shared" si="15"/>
        <v>0.13793103448275867</v>
      </c>
      <c r="BL13" s="522"/>
    </row>
    <row r="14" spans="1:64" x14ac:dyDescent="0.25">
      <c r="A14" s="103" t="s">
        <v>19</v>
      </c>
      <c r="B14" s="107">
        <f t="shared" ref="B14:J14" si="21">+B15+B16</f>
        <v>9.3820978999999998</v>
      </c>
      <c r="C14" s="108">
        <f t="shared" si="21"/>
        <v>7.6621103999999995</v>
      </c>
      <c r="D14" s="108">
        <f t="shared" si="21"/>
        <v>6.8451905899999996</v>
      </c>
      <c r="E14" s="108">
        <f t="shared" si="21"/>
        <v>6.3310744199999993</v>
      </c>
      <c r="F14" s="108">
        <f t="shared" si="21"/>
        <v>7.3110460899999996</v>
      </c>
      <c r="G14" s="108">
        <f t="shared" si="21"/>
        <v>6.9610200799999999</v>
      </c>
      <c r="H14" s="108">
        <f t="shared" si="21"/>
        <v>5.4989598700000002</v>
      </c>
      <c r="I14" s="108">
        <f t="shared" si="21"/>
        <v>4.9290495400000003</v>
      </c>
      <c r="J14" s="108">
        <f t="shared" si="21"/>
        <v>5.5123778199999993</v>
      </c>
      <c r="K14" s="108">
        <f>+K15+K16</f>
        <v>6.5129523999999996</v>
      </c>
      <c r="L14" s="108">
        <f>+L15+L16</f>
        <v>6.9007054100000005</v>
      </c>
      <c r="M14" s="108">
        <f>+M15+M16</f>
        <v>5.5405806850000001</v>
      </c>
      <c r="N14" s="107">
        <f t="shared" ref="N14:AZ14" si="22">+N15+N16</f>
        <v>7.2895783593481465</v>
      </c>
      <c r="O14" s="108">
        <f t="shared" si="22"/>
        <v>7.4634535263603459</v>
      </c>
      <c r="P14" s="108">
        <f t="shared" si="22"/>
        <v>4.8479958530230816</v>
      </c>
      <c r="Q14" s="108">
        <f t="shared" si="22"/>
        <v>1.1735140158547457</v>
      </c>
      <c r="R14" s="108">
        <f t="shared" si="22"/>
        <v>1.8935772285953221</v>
      </c>
      <c r="S14" s="108">
        <f t="shared" si="22"/>
        <v>3.29</v>
      </c>
      <c r="T14" s="108">
        <f t="shared" si="22"/>
        <v>9.8185226898723368</v>
      </c>
      <c r="U14" s="108">
        <f t="shared" si="22"/>
        <v>9.9988244291852126</v>
      </c>
      <c r="V14" s="108">
        <f t="shared" si="22"/>
        <v>9.5319078155116053</v>
      </c>
      <c r="W14" s="108">
        <f t="shared" si="22"/>
        <v>9.6230391774631414</v>
      </c>
      <c r="X14" s="108">
        <f t="shared" si="22"/>
        <v>9.5161257553508474</v>
      </c>
      <c r="Y14" s="109">
        <f t="shared" si="22"/>
        <v>7.0726736758829247</v>
      </c>
      <c r="Z14" s="107">
        <f t="shared" si="22"/>
        <v>8.19</v>
      </c>
      <c r="AA14" s="108">
        <f t="shared" si="22"/>
        <v>7.74</v>
      </c>
      <c r="AB14" s="108">
        <f t="shared" si="22"/>
        <v>8.8199999999999985</v>
      </c>
      <c r="AC14" s="108">
        <f t="shared" si="22"/>
        <v>8</v>
      </c>
      <c r="AD14" s="108">
        <f t="shared" si="22"/>
        <v>7.86</v>
      </c>
      <c r="AE14" s="108">
        <f t="shared" si="22"/>
        <v>6.91</v>
      </c>
      <c r="AF14" s="108">
        <f t="shared" si="22"/>
        <v>6.04</v>
      </c>
      <c r="AG14" s="108">
        <f t="shared" si="22"/>
        <v>5.83</v>
      </c>
      <c r="AH14" s="108">
        <f t="shared" si="22"/>
        <v>6.7100000000000009</v>
      </c>
      <c r="AI14" s="108">
        <f t="shared" si="22"/>
        <v>5.35</v>
      </c>
      <c r="AJ14" s="108">
        <f t="shared" si="22"/>
        <v>6.66</v>
      </c>
      <c r="AK14" s="109">
        <f t="shared" si="22"/>
        <v>6.38</v>
      </c>
      <c r="AL14" s="107">
        <f t="shared" si="22"/>
        <v>5.9369999999999994</v>
      </c>
      <c r="AM14" s="108">
        <f t="shared" si="22"/>
        <v>6.782</v>
      </c>
      <c r="AN14" s="108">
        <f t="shared" si="22"/>
        <v>7.5720000000000001</v>
      </c>
      <c r="AO14" s="108">
        <f t="shared" si="22"/>
        <v>5.5110000000000001</v>
      </c>
      <c r="AP14" s="108">
        <f t="shared" si="22"/>
        <v>8.229000000000001</v>
      </c>
      <c r="AQ14" s="108">
        <f t="shared" si="22"/>
        <v>7.0089999999999995</v>
      </c>
      <c r="AR14" s="108">
        <f t="shared" si="22"/>
        <v>5.6530000000000005</v>
      </c>
      <c r="AS14" s="108">
        <f t="shared" si="22"/>
        <v>7.6280000000000001</v>
      </c>
      <c r="AT14" s="108">
        <f t="shared" si="22"/>
        <v>5.7430000000000003</v>
      </c>
      <c r="AU14" s="108">
        <f t="shared" si="22"/>
        <v>5.359</v>
      </c>
      <c r="AV14" s="108">
        <f t="shared" si="22"/>
        <v>7.4880000000000004</v>
      </c>
      <c r="AW14" s="109">
        <f t="shared" si="22"/>
        <v>6.7929999999999993</v>
      </c>
      <c r="AX14" s="107">
        <f t="shared" si="22"/>
        <v>3.68</v>
      </c>
      <c r="AY14" s="108">
        <f t="shared" si="22"/>
        <v>3.1599999999999997</v>
      </c>
      <c r="AZ14" s="108">
        <f t="shared" si="22"/>
        <v>3.49</v>
      </c>
      <c r="BA14" s="108">
        <f t="shared" ref="BA14:BF14" si="23">+BA15+BA16</f>
        <v>4.6499999999999995</v>
      </c>
      <c r="BB14" s="108">
        <f t="shared" ref="BB14" si="24">+BB15+BB16</f>
        <v>5.08</v>
      </c>
      <c r="BC14" s="108">
        <f t="shared" si="23"/>
        <v>3.4899999999999998</v>
      </c>
      <c r="BD14" s="108">
        <f t="shared" si="23"/>
        <v>3.23</v>
      </c>
      <c r="BE14" s="108">
        <f t="shared" si="23"/>
        <v>2.7600000000000002</v>
      </c>
      <c r="BF14" s="108">
        <f t="shared" si="23"/>
        <v>3.13</v>
      </c>
      <c r="BG14" s="108">
        <v>3.26</v>
      </c>
      <c r="BH14" s="108">
        <v>3.59</v>
      </c>
      <c r="BI14" s="109">
        <v>2.52</v>
      </c>
      <c r="BJ14" s="108">
        <v>2.36</v>
      </c>
      <c r="BK14" s="110">
        <f t="shared" si="15"/>
        <v>-0.35869565217391308</v>
      </c>
      <c r="BL14" s="522"/>
    </row>
    <row r="15" spans="1:64" x14ac:dyDescent="0.25">
      <c r="A15" s="106" t="s">
        <v>17</v>
      </c>
      <c r="B15" s="107">
        <v>9.3010000000000002</v>
      </c>
      <c r="C15" s="108">
        <v>7.4939999999999998</v>
      </c>
      <c r="D15" s="108">
        <v>6.7359999999999998</v>
      </c>
      <c r="E15" s="108">
        <v>6.2489999999999997</v>
      </c>
      <c r="F15" s="108">
        <v>7.173</v>
      </c>
      <c r="G15" s="108">
        <v>6.7610000000000001</v>
      </c>
      <c r="H15" s="108">
        <v>5.2789999999999999</v>
      </c>
      <c r="I15" s="108">
        <v>4.5750000000000002</v>
      </c>
      <c r="J15" s="108">
        <v>5.1879999999999997</v>
      </c>
      <c r="K15" s="108">
        <v>5.9859999999999998</v>
      </c>
      <c r="L15" s="108">
        <v>6.6180000000000003</v>
      </c>
      <c r="M15" s="109">
        <v>5.3070000000000004</v>
      </c>
      <c r="N15" s="107">
        <v>7.0327304893481468</v>
      </c>
      <c r="O15" s="108">
        <v>7.2565381763603458</v>
      </c>
      <c r="P15" s="108">
        <v>4.6006783330230814</v>
      </c>
      <c r="Q15" s="108">
        <v>1.0650036558547458</v>
      </c>
      <c r="R15" s="108">
        <v>1.6702764885953221</v>
      </c>
      <c r="S15" s="108">
        <v>2.9</v>
      </c>
      <c r="T15" s="108">
        <v>9.3343133898723369</v>
      </c>
      <c r="U15" s="108">
        <v>9.4376379691852126</v>
      </c>
      <c r="V15" s="108">
        <v>8.9195788455116052</v>
      </c>
      <c r="W15" s="108">
        <v>8.9336845574631418</v>
      </c>
      <c r="X15" s="108">
        <v>9.0854562953508466</v>
      </c>
      <c r="Y15" s="109">
        <v>6.7196522358829247</v>
      </c>
      <c r="Z15" s="107">
        <v>7.95</v>
      </c>
      <c r="AA15" s="108">
        <v>7.69</v>
      </c>
      <c r="AB15" s="108">
        <v>8.5399999999999991</v>
      </c>
      <c r="AC15" s="108">
        <v>7.8</v>
      </c>
      <c r="AD15" s="108">
        <v>7.41</v>
      </c>
      <c r="AE15" s="108">
        <v>6.61</v>
      </c>
      <c r="AF15" s="108">
        <v>5.66</v>
      </c>
      <c r="AG15" s="108">
        <v>5.29</v>
      </c>
      <c r="AH15" s="108">
        <v>6.48</v>
      </c>
      <c r="AI15" s="108">
        <v>5.05</v>
      </c>
      <c r="AJ15" s="108">
        <v>6.42</v>
      </c>
      <c r="AK15" s="109">
        <v>6.28</v>
      </c>
      <c r="AL15" s="107">
        <v>5.5279999999999996</v>
      </c>
      <c r="AM15" s="108">
        <v>6.4370000000000003</v>
      </c>
      <c r="AN15" s="108">
        <v>7.3390000000000004</v>
      </c>
      <c r="AO15" s="108">
        <v>5.202</v>
      </c>
      <c r="AP15" s="108">
        <v>7.8680000000000003</v>
      </c>
      <c r="AQ15" s="108">
        <v>6.5839999999999996</v>
      </c>
      <c r="AR15" s="108">
        <v>5.1230000000000002</v>
      </c>
      <c r="AS15" s="108">
        <v>7.0739999999999998</v>
      </c>
      <c r="AT15" s="108">
        <v>4.835</v>
      </c>
      <c r="AU15" s="108">
        <v>4.7009999999999996</v>
      </c>
      <c r="AV15" s="108">
        <v>6.9870000000000001</v>
      </c>
      <c r="AW15" s="109">
        <v>6.4189999999999996</v>
      </c>
      <c r="AX15" s="107">
        <v>3.56</v>
      </c>
      <c r="AY15" s="108">
        <v>3.05</v>
      </c>
      <c r="AZ15" s="108">
        <v>3.27</v>
      </c>
      <c r="BA15" s="108">
        <v>4.26</v>
      </c>
      <c r="BB15" s="108">
        <v>4.74</v>
      </c>
      <c r="BC15" s="108">
        <v>3.15</v>
      </c>
      <c r="BD15" s="108">
        <v>2.85</v>
      </c>
      <c r="BE15" s="108">
        <v>2.31</v>
      </c>
      <c r="BF15" s="108">
        <v>2.6</v>
      </c>
      <c r="BG15" s="108">
        <v>2.8</v>
      </c>
      <c r="BH15" s="108">
        <v>3.1</v>
      </c>
      <c r="BI15" s="109">
        <v>2.1</v>
      </c>
      <c r="BJ15" s="108">
        <v>2.25</v>
      </c>
      <c r="BK15" s="110">
        <f t="shared" si="15"/>
        <v>-0.3679775280898876</v>
      </c>
      <c r="BL15" s="522"/>
    </row>
    <row r="16" spans="1:64" x14ac:dyDescent="0.25">
      <c r="A16" s="106" t="s">
        <v>18</v>
      </c>
      <c r="B16" s="107">
        <v>8.1097900000000001E-2</v>
      </c>
      <c r="C16" s="108">
        <v>0.16811039999999999</v>
      </c>
      <c r="D16" s="108">
        <v>0.10919059</v>
      </c>
      <c r="E16" s="108">
        <v>8.2074420000000009E-2</v>
      </c>
      <c r="F16" s="108">
        <v>0.13804608999999998</v>
      </c>
      <c r="G16" s="108">
        <v>0.20002008000000002</v>
      </c>
      <c r="H16" s="108">
        <v>0.21995987</v>
      </c>
      <c r="I16" s="108">
        <v>0.35404954</v>
      </c>
      <c r="J16" s="108">
        <v>0.32437781999999998</v>
      </c>
      <c r="K16" s="108">
        <v>0.52695239999999999</v>
      </c>
      <c r="L16" s="108">
        <v>0.28270540999999999</v>
      </c>
      <c r="M16" s="109">
        <v>0.23358068499999998</v>
      </c>
      <c r="N16" s="107">
        <v>0.25684786999999998</v>
      </c>
      <c r="O16" s="108">
        <v>0.20691535</v>
      </c>
      <c r="P16" s="108">
        <v>0.24731752000000001</v>
      </c>
      <c r="Q16" s="108">
        <v>0.10851035999999999</v>
      </c>
      <c r="R16" s="108">
        <v>0.22330074000000003</v>
      </c>
      <c r="S16" s="108">
        <v>0.39</v>
      </c>
      <c r="T16" s="108">
        <v>0.48420929999999995</v>
      </c>
      <c r="U16" s="108">
        <v>0.56118646000000005</v>
      </c>
      <c r="V16" s="108">
        <v>0.61232896999999986</v>
      </c>
      <c r="W16" s="108">
        <v>0.68935461999999992</v>
      </c>
      <c r="X16" s="108">
        <v>0.43066946000000006</v>
      </c>
      <c r="Y16" s="109">
        <v>0.35302143999999996</v>
      </c>
      <c r="Z16" s="107">
        <v>0.24</v>
      </c>
      <c r="AA16" s="108">
        <v>0.05</v>
      </c>
      <c r="AB16" s="108">
        <v>0.28000000000000003</v>
      </c>
      <c r="AC16" s="108">
        <v>0.2</v>
      </c>
      <c r="AD16" s="108">
        <v>0.45</v>
      </c>
      <c r="AE16" s="108">
        <v>0.3</v>
      </c>
      <c r="AF16" s="108">
        <v>0.38</v>
      </c>
      <c r="AG16" s="108">
        <v>0.54</v>
      </c>
      <c r="AH16" s="108">
        <v>0.23</v>
      </c>
      <c r="AI16" s="108">
        <v>0.3</v>
      </c>
      <c r="AJ16" s="108">
        <v>0.24</v>
      </c>
      <c r="AK16" s="109">
        <v>0.1</v>
      </c>
      <c r="AL16" s="107">
        <v>0.40899999999999997</v>
      </c>
      <c r="AM16" s="108">
        <v>0.34499999999999997</v>
      </c>
      <c r="AN16" s="108">
        <v>0.23300000000000001</v>
      </c>
      <c r="AO16" s="108">
        <v>0.309</v>
      </c>
      <c r="AP16" s="108">
        <v>0.36099999999999999</v>
      </c>
      <c r="AQ16" s="108">
        <v>0.42499999999999999</v>
      </c>
      <c r="AR16" s="108">
        <v>0.53</v>
      </c>
      <c r="AS16" s="108">
        <v>0.55400000000000005</v>
      </c>
      <c r="AT16" s="108">
        <v>0.90800000000000003</v>
      </c>
      <c r="AU16" s="108">
        <v>0.65800000000000003</v>
      </c>
      <c r="AV16" s="108">
        <v>0.501</v>
      </c>
      <c r="AW16" s="109">
        <v>0.374</v>
      </c>
      <c r="AX16" s="107">
        <v>0.12</v>
      </c>
      <c r="AY16" s="108">
        <v>0.11</v>
      </c>
      <c r="AZ16" s="108">
        <v>0.22</v>
      </c>
      <c r="BA16" s="108">
        <v>0.39</v>
      </c>
      <c r="BB16" s="108">
        <v>0.34</v>
      </c>
      <c r="BC16" s="108">
        <v>0.34</v>
      </c>
      <c r="BD16" s="108">
        <v>0.38</v>
      </c>
      <c r="BE16" s="108">
        <v>0.45</v>
      </c>
      <c r="BF16" s="108">
        <v>0.53</v>
      </c>
      <c r="BG16" s="108">
        <v>0.46</v>
      </c>
      <c r="BH16" s="108">
        <v>0.49</v>
      </c>
      <c r="BI16" s="109">
        <v>0.42</v>
      </c>
      <c r="BJ16" s="108">
        <v>0.11</v>
      </c>
      <c r="BK16" s="110">
        <f t="shared" si="15"/>
        <v>-8.3333333333333259E-2</v>
      </c>
      <c r="BL16" s="522"/>
    </row>
    <row r="17" spans="1:64" x14ac:dyDescent="0.25">
      <c r="A17" s="103" t="s">
        <v>20</v>
      </c>
      <c r="B17" s="107">
        <f t="shared" ref="B17:J17" si="25">+B18+B19</f>
        <v>36.989568637538319</v>
      </c>
      <c r="C17" s="108">
        <f t="shared" si="25"/>
        <v>36.459916377415972</v>
      </c>
      <c r="D17" s="108">
        <f t="shared" si="25"/>
        <v>39.316204223559801</v>
      </c>
      <c r="E17" s="108">
        <f t="shared" si="25"/>
        <v>39.065308549036708</v>
      </c>
      <c r="F17" s="108">
        <f t="shared" si="25"/>
        <v>40.156140842983689</v>
      </c>
      <c r="G17" s="108">
        <f t="shared" si="25"/>
        <v>39.143919748766073</v>
      </c>
      <c r="H17" s="108">
        <f t="shared" si="25"/>
        <v>37.094236089987888</v>
      </c>
      <c r="I17" s="108">
        <f t="shared" si="25"/>
        <v>39.813731037256993</v>
      </c>
      <c r="J17" s="108">
        <f t="shared" si="25"/>
        <v>31.762415066825561</v>
      </c>
      <c r="K17" s="108">
        <f>+K18+K19</f>
        <v>39.493704904440733</v>
      </c>
      <c r="L17" s="108">
        <f>+L18+L19</f>
        <v>38.011958671187521</v>
      </c>
      <c r="M17" s="108">
        <f>+M18+M19</f>
        <v>40.458546847801642</v>
      </c>
      <c r="N17" s="107">
        <f t="shared" ref="N17:AZ17" si="26">+N18+N19</f>
        <v>44.732567875658134</v>
      </c>
      <c r="O17" s="108">
        <f t="shared" si="26"/>
        <v>49.962572147746883</v>
      </c>
      <c r="P17" s="108">
        <f t="shared" si="26"/>
        <v>41.889469221755242</v>
      </c>
      <c r="Q17" s="108">
        <f t="shared" si="26"/>
        <v>18.380817986334296</v>
      </c>
      <c r="R17" s="108">
        <f t="shared" si="26"/>
        <v>24.542945528010392</v>
      </c>
      <c r="S17" s="108">
        <f t="shared" si="26"/>
        <v>29.27</v>
      </c>
      <c r="T17" s="108">
        <f t="shared" si="26"/>
        <v>32.151067979397681</v>
      </c>
      <c r="U17" s="108">
        <f t="shared" si="26"/>
        <v>37.339346444850115</v>
      </c>
      <c r="V17" s="108">
        <f t="shared" si="26"/>
        <v>37.916914639825464</v>
      </c>
      <c r="W17" s="108">
        <f t="shared" si="26"/>
        <v>44.017753443184418</v>
      </c>
      <c r="X17" s="108">
        <f t="shared" si="26"/>
        <v>41.446942797025862</v>
      </c>
      <c r="Y17" s="109">
        <f t="shared" si="26"/>
        <v>40.19439239296846</v>
      </c>
      <c r="Z17" s="107">
        <f t="shared" si="26"/>
        <v>46.32</v>
      </c>
      <c r="AA17" s="108">
        <f t="shared" si="26"/>
        <v>45.53</v>
      </c>
      <c r="AB17" s="108">
        <f t="shared" si="26"/>
        <v>42.67</v>
      </c>
      <c r="AC17" s="108">
        <f t="shared" si="26"/>
        <v>34.520000000000003</v>
      </c>
      <c r="AD17" s="108">
        <f t="shared" si="26"/>
        <v>36.909999999999997</v>
      </c>
      <c r="AE17" s="108">
        <f t="shared" si="26"/>
        <v>32.81</v>
      </c>
      <c r="AF17" s="108">
        <f t="shared" si="26"/>
        <v>36.75</v>
      </c>
      <c r="AG17" s="108">
        <f t="shared" si="26"/>
        <v>32.08</v>
      </c>
      <c r="AH17" s="108">
        <f t="shared" si="26"/>
        <v>33.379999999999995</v>
      </c>
      <c r="AI17" s="108">
        <f t="shared" si="26"/>
        <v>37.130000000000003</v>
      </c>
      <c r="AJ17" s="108">
        <f t="shared" si="26"/>
        <v>39.19</v>
      </c>
      <c r="AK17" s="109">
        <f t="shared" si="26"/>
        <v>39.03</v>
      </c>
      <c r="AL17" s="107">
        <f t="shared" si="26"/>
        <v>43.254073986308768</v>
      </c>
      <c r="AM17" s="108">
        <f t="shared" si="26"/>
        <v>43.124525755875545</v>
      </c>
      <c r="AN17" s="108">
        <f t="shared" si="26"/>
        <v>40.671677145580766</v>
      </c>
      <c r="AO17" s="108">
        <f t="shared" si="26"/>
        <v>43.839530614439234</v>
      </c>
      <c r="AP17" s="108">
        <f t="shared" si="26"/>
        <v>39.996653393421319</v>
      </c>
      <c r="AQ17" s="108">
        <f t="shared" si="26"/>
        <v>37.013954338974685</v>
      </c>
      <c r="AR17" s="108">
        <f t="shared" si="26"/>
        <v>33.256899920387895</v>
      </c>
      <c r="AS17" s="108">
        <f t="shared" si="26"/>
        <v>34.221915152774834</v>
      </c>
      <c r="AT17" s="108">
        <f t="shared" si="26"/>
        <v>30.943301390835835</v>
      </c>
      <c r="AU17" s="108">
        <f t="shared" si="26"/>
        <v>40.036958702231892</v>
      </c>
      <c r="AV17" s="108">
        <f t="shared" si="26"/>
        <v>39.96513242242802</v>
      </c>
      <c r="AW17" s="109">
        <f t="shared" si="26"/>
        <v>42.935452309001093</v>
      </c>
      <c r="AX17" s="107">
        <f t="shared" si="26"/>
        <v>40.309999999999995</v>
      </c>
      <c r="AY17" s="108">
        <f t="shared" si="26"/>
        <v>40.769999999999996</v>
      </c>
      <c r="AZ17" s="108">
        <f t="shared" si="26"/>
        <v>47.430000000000007</v>
      </c>
      <c r="BA17" s="108">
        <f t="shared" ref="BA17:BF17" si="27">+BA18+BA19</f>
        <v>43.19</v>
      </c>
      <c r="BB17" s="108">
        <f t="shared" ref="BB17" si="28">+BB18+BB19</f>
        <v>35.24</v>
      </c>
      <c r="BC17" s="108">
        <f t="shared" si="27"/>
        <v>31.39</v>
      </c>
      <c r="BD17" s="108">
        <f t="shared" si="27"/>
        <v>39.57</v>
      </c>
      <c r="BE17" s="108">
        <f t="shared" si="27"/>
        <v>40.25</v>
      </c>
      <c r="BF17" s="108">
        <f t="shared" si="27"/>
        <v>38.869999999999997</v>
      </c>
      <c r="BG17" s="108">
        <v>36.82</v>
      </c>
      <c r="BH17" s="108">
        <v>37.71</v>
      </c>
      <c r="BI17" s="109">
        <v>43.6</v>
      </c>
      <c r="BJ17" s="108">
        <v>44.44</v>
      </c>
      <c r="BK17" s="110">
        <f t="shared" si="15"/>
        <v>0.10245596626147369</v>
      </c>
      <c r="BL17" s="522"/>
    </row>
    <row r="18" spans="1:64" x14ac:dyDescent="0.25">
      <c r="A18" s="106" t="s">
        <v>17</v>
      </c>
      <c r="B18" s="107">
        <v>31.895</v>
      </c>
      <c r="C18" s="108">
        <v>32.399000000000001</v>
      </c>
      <c r="D18" s="108">
        <v>34.518000000000001</v>
      </c>
      <c r="E18" s="108">
        <v>33.104999999999997</v>
      </c>
      <c r="F18" s="108">
        <v>35.219000000000001</v>
      </c>
      <c r="G18" s="108">
        <v>33.465000000000003</v>
      </c>
      <c r="H18" s="108">
        <v>33.064</v>
      </c>
      <c r="I18" s="108">
        <v>35.49</v>
      </c>
      <c r="J18" s="108">
        <v>27.297000000000001</v>
      </c>
      <c r="K18" s="108">
        <v>33.655000000000001</v>
      </c>
      <c r="L18" s="108">
        <v>32.460999999999999</v>
      </c>
      <c r="M18" s="109">
        <v>35.426000000000002</v>
      </c>
      <c r="N18" s="107">
        <v>40.321024111412221</v>
      </c>
      <c r="O18" s="108">
        <v>45.140214940714827</v>
      </c>
      <c r="P18" s="108">
        <v>36.765661714084125</v>
      </c>
      <c r="Q18" s="108">
        <v>13.361914829309672</v>
      </c>
      <c r="R18" s="108">
        <v>19.895938045585535</v>
      </c>
      <c r="S18" s="108">
        <v>22.48</v>
      </c>
      <c r="T18" s="108">
        <v>27.139104944418531</v>
      </c>
      <c r="U18" s="108">
        <v>31.863721385474602</v>
      </c>
      <c r="V18" s="108">
        <v>33.581657450067055</v>
      </c>
      <c r="W18" s="108">
        <v>39.503632469106911</v>
      </c>
      <c r="X18" s="108">
        <v>38.004869805031049</v>
      </c>
      <c r="Y18" s="109">
        <v>37.117621251649972</v>
      </c>
      <c r="Z18" s="107">
        <v>41.36</v>
      </c>
      <c r="AA18" s="108">
        <v>40.32</v>
      </c>
      <c r="AB18" s="108">
        <v>37.94</v>
      </c>
      <c r="AC18" s="108">
        <v>31.39</v>
      </c>
      <c r="AD18" s="108">
        <v>31.75</v>
      </c>
      <c r="AE18" s="108">
        <v>26.5</v>
      </c>
      <c r="AF18" s="108">
        <v>31.1</v>
      </c>
      <c r="AG18" s="108">
        <v>27.54</v>
      </c>
      <c r="AH18" s="108">
        <v>28.54</v>
      </c>
      <c r="AI18" s="108">
        <v>31.73</v>
      </c>
      <c r="AJ18" s="108">
        <v>32.9</v>
      </c>
      <c r="AK18" s="109">
        <v>34.07</v>
      </c>
      <c r="AL18" s="107">
        <v>36.254078668426438</v>
      </c>
      <c r="AM18" s="108">
        <v>36.218955845798796</v>
      </c>
      <c r="AN18" s="108">
        <v>34.656015135539626</v>
      </c>
      <c r="AO18" s="108">
        <v>35.920479795939173</v>
      </c>
      <c r="AP18" s="108">
        <v>34.056375008421263</v>
      </c>
      <c r="AQ18" s="108">
        <v>31.296064457974687</v>
      </c>
      <c r="AR18" s="108">
        <v>26.697601284706057</v>
      </c>
      <c r="AS18" s="108">
        <v>28.238412838382256</v>
      </c>
      <c r="AT18" s="108">
        <v>23.865446453002512</v>
      </c>
      <c r="AU18" s="108">
        <v>33.837496090898568</v>
      </c>
      <c r="AV18" s="108">
        <v>33.786408394094693</v>
      </c>
      <c r="AW18" s="109">
        <v>36.001270620667832</v>
      </c>
      <c r="AX18" s="107">
        <v>34.51</v>
      </c>
      <c r="AY18" s="108">
        <v>35.25</v>
      </c>
      <c r="AZ18" s="108">
        <v>42.27</v>
      </c>
      <c r="BA18" s="108">
        <v>37.549999999999997</v>
      </c>
      <c r="BB18" s="108">
        <v>29.36</v>
      </c>
      <c r="BC18" s="108">
        <v>25.56</v>
      </c>
      <c r="BD18" s="108">
        <v>33.369999999999997</v>
      </c>
      <c r="BE18" s="108">
        <v>33.880000000000003</v>
      </c>
      <c r="BF18" s="108">
        <v>32.51</v>
      </c>
      <c r="BG18" s="108">
        <v>30.28</v>
      </c>
      <c r="BH18" s="108">
        <v>31.08</v>
      </c>
      <c r="BI18" s="109">
        <v>36.68</v>
      </c>
      <c r="BJ18" s="108">
        <v>39.17</v>
      </c>
      <c r="BK18" s="110">
        <f t="shared" si="15"/>
        <v>0.13503332367429732</v>
      </c>
      <c r="BL18" s="522"/>
    </row>
    <row r="19" spans="1:64" x14ac:dyDescent="0.25">
      <c r="A19" s="106" t="s">
        <v>18</v>
      </c>
      <c r="B19" s="107">
        <v>5.0945686375383206</v>
      </c>
      <c r="C19" s="108">
        <v>4.0609163774159702</v>
      </c>
      <c r="D19" s="108">
        <v>4.7982042235598001</v>
      </c>
      <c r="E19" s="108">
        <v>5.9603085490367098</v>
      </c>
      <c r="F19" s="108">
        <v>4.9371408429836903</v>
      </c>
      <c r="G19" s="108">
        <v>5.6789197487660701</v>
      </c>
      <c r="H19" s="108">
        <v>4.0302360899878895</v>
      </c>
      <c r="I19" s="108">
        <v>4.3237310372569899</v>
      </c>
      <c r="J19" s="108">
        <v>4.4654150668255594</v>
      </c>
      <c r="K19" s="108">
        <v>5.8387049044407302</v>
      </c>
      <c r="L19" s="108">
        <v>5.5509586711875203</v>
      </c>
      <c r="M19" s="109">
        <v>5.0325468478016404</v>
      </c>
      <c r="N19" s="107">
        <v>4.411543764245911</v>
      </c>
      <c r="O19" s="108">
        <v>4.8223572070320584</v>
      </c>
      <c r="P19" s="108">
        <v>5.1238075076711151</v>
      </c>
      <c r="Q19" s="108">
        <v>5.0189031570246234</v>
      </c>
      <c r="R19" s="108">
        <v>4.647007482424856</v>
      </c>
      <c r="S19" s="108">
        <v>6.79</v>
      </c>
      <c r="T19" s="108">
        <v>5.0119630349791526</v>
      </c>
      <c r="U19" s="108">
        <v>5.4756250593755134</v>
      </c>
      <c r="V19" s="108">
        <v>4.3352571897584076</v>
      </c>
      <c r="W19" s="108">
        <v>4.5141209740775077</v>
      </c>
      <c r="X19" s="108">
        <v>3.4420729919948143</v>
      </c>
      <c r="Y19" s="109">
        <v>3.0767711413184906</v>
      </c>
      <c r="Z19" s="107">
        <v>4.96</v>
      </c>
      <c r="AA19" s="108">
        <v>5.21</v>
      </c>
      <c r="AB19" s="108">
        <v>4.7300000000000004</v>
      </c>
      <c r="AC19" s="108">
        <v>3.13</v>
      </c>
      <c r="AD19" s="108">
        <v>5.16</v>
      </c>
      <c r="AE19" s="108">
        <v>6.31</v>
      </c>
      <c r="AF19" s="108">
        <v>5.65</v>
      </c>
      <c r="AG19" s="108">
        <v>4.54</v>
      </c>
      <c r="AH19" s="108">
        <v>4.84</v>
      </c>
      <c r="AI19" s="108">
        <v>5.4</v>
      </c>
      <c r="AJ19" s="108">
        <v>6.29</v>
      </c>
      <c r="AK19" s="109">
        <v>4.96</v>
      </c>
      <c r="AL19" s="107">
        <v>6.9999953178823322</v>
      </c>
      <c r="AM19" s="108">
        <v>6.9055699100767489</v>
      </c>
      <c r="AN19" s="108">
        <v>6.0156620100411411</v>
      </c>
      <c r="AO19" s="108">
        <v>7.9190508185000592</v>
      </c>
      <c r="AP19" s="108">
        <v>5.940278385000056</v>
      </c>
      <c r="AQ19" s="108">
        <v>5.7178898809999952</v>
      </c>
      <c r="AR19" s="108">
        <v>6.5592986356818344</v>
      </c>
      <c r="AS19" s="108">
        <v>5.9835023143925747</v>
      </c>
      <c r="AT19" s="108">
        <v>7.0778549378333215</v>
      </c>
      <c r="AU19" s="108">
        <v>6.1994626113333267</v>
      </c>
      <c r="AV19" s="108">
        <v>6.1787240283333258</v>
      </c>
      <c r="AW19" s="109">
        <v>6.9341816883332577</v>
      </c>
      <c r="AX19" s="107">
        <v>5.8</v>
      </c>
      <c r="AY19" s="108">
        <v>5.52</v>
      </c>
      <c r="AZ19" s="108">
        <v>5.16</v>
      </c>
      <c r="BA19" s="108">
        <v>5.64</v>
      </c>
      <c r="BB19" s="108">
        <v>5.88</v>
      </c>
      <c r="BC19" s="108">
        <v>5.83</v>
      </c>
      <c r="BD19" s="108">
        <v>6.2</v>
      </c>
      <c r="BE19" s="108">
        <v>6.37</v>
      </c>
      <c r="BF19" s="108">
        <v>6.36</v>
      </c>
      <c r="BG19" s="108">
        <v>6.54</v>
      </c>
      <c r="BH19" s="108">
        <v>6.63</v>
      </c>
      <c r="BI19" s="109">
        <v>6.92</v>
      </c>
      <c r="BJ19" s="108">
        <v>5.27</v>
      </c>
      <c r="BK19" s="110">
        <f t="shared" si="15"/>
        <v>-9.1379310344827602E-2</v>
      </c>
      <c r="BL19" s="522"/>
    </row>
    <row r="20" spans="1:64" x14ac:dyDescent="0.25">
      <c r="A20" s="102" t="s">
        <v>219</v>
      </c>
      <c r="B20" s="411">
        <f t="shared" ref="B20:AO20" si="29">SUM(B21:B22)</f>
        <v>302.44610599999999</v>
      </c>
      <c r="C20" s="412">
        <f t="shared" si="29"/>
        <v>33.283670000000001</v>
      </c>
      <c r="D20" s="412">
        <f t="shared" si="29"/>
        <v>0.43232100000000001</v>
      </c>
      <c r="E20" s="412">
        <f t="shared" si="29"/>
        <v>111.496972</v>
      </c>
      <c r="F20" s="412">
        <f t="shared" si="29"/>
        <v>1049.2684383999999</v>
      </c>
      <c r="G20" s="412">
        <f t="shared" si="29"/>
        <v>679.15325000000007</v>
      </c>
      <c r="H20" s="412">
        <f t="shared" si="29"/>
        <v>200.05264099999999</v>
      </c>
      <c r="I20" s="412">
        <f t="shared" si="29"/>
        <v>3.5075210000000001</v>
      </c>
      <c r="J20" s="412">
        <f t="shared" si="29"/>
        <v>6.9975999999999997E-2</v>
      </c>
      <c r="K20" s="412">
        <f t="shared" si="29"/>
        <v>2.1084520000000002</v>
      </c>
      <c r="L20" s="412">
        <f t="shared" si="29"/>
        <v>702.60790950000001</v>
      </c>
      <c r="M20" s="413">
        <f t="shared" si="29"/>
        <v>297.65976800000004</v>
      </c>
      <c r="N20" s="411">
        <f t="shared" si="29"/>
        <v>5.2205000000000004</v>
      </c>
      <c r="O20" s="412">
        <f t="shared" si="29"/>
        <v>2.443E-2</v>
      </c>
      <c r="P20" s="412">
        <f t="shared" si="29"/>
        <v>2.3610000000000003E-3</v>
      </c>
      <c r="Q20" s="412">
        <f t="shared" si="29"/>
        <v>0.26849900000000004</v>
      </c>
      <c r="R20" s="412">
        <f t="shared" si="29"/>
        <v>553.14317399999993</v>
      </c>
      <c r="S20" s="412">
        <f t="shared" si="29"/>
        <v>1330.85</v>
      </c>
      <c r="T20" s="412">
        <f t="shared" si="29"/>
        <v>489.0553284999998</v>
      </c>
      <c r="U20" s="412">
        <f t="shared" si="29"/>
        <v>0.2752</v>
      </c>
      <c r="V20" s="412">
        <f t="shared" si="29"/>
        <v>0.50509349999999997</v>
      </c>
      <c r="W20" s="412">
        <f t="shared" si="29"/>
        <v>1.0160704999999999</v>
      </c>
      <c r="X20" s="412">
        <f t="shared" si="29"/>
        <v>713.95598700000005</v>
      </c>
      <c r="Y20" s="413">
        <f t="shared" si="29"/>
        <v>1226.4393434999999</v>
      </c>
      <c r="Z20" s="411">
        <f t="shared" ref="Z20:AK20" si="30">SUM(Z21:Z22)</f>
        <v>515.54</v>
      </c>
      <c r="AA20" s="412">
        <f t="shared" si="30"/>
        <v>35.590000000000003</v>
      </c>
      <c r="AB20" s="412">
        <f t="shared" si="30"/>
        <v>68.08</v>
      </c>
      <c r="AC20" s="412">
        <f t="shared" si="30"/>
        <v>306.33999999999997</v>
      </c>
      <c r="AD20" s="412">
        <f t="shared" si="30"/>
        <v>1324.98</v>
      </c>
      <c r="AE20" s="412">
        <f t="shared" si="30"/>
        <v>718.99</v>
      </c>
      <c r="AF20" s="412">
        <f t="shared" si="30"/>
        <v>197.48</v>
      </c>
      <c r="AG20" s="412">
        <f t="shared" si="30"/>
        <v>2.69</v>
      </c>
      <c r="AH20" s="412">
        <f t="shared" si="30"/>
        <v>0.13</v>
      </c>
      <c r="AI20" s="412">
        <f t="shared" si="30"/>
        <v>1.26</v>
      </c>
      <c r="AJ20" s="412">
        <f t="shared" si="30"/>
        <v>917.92</v>
      </c>
      <c r="AK20" s="413">
        <f t="shared" si="30"/>
        <v>1081.19</v>
      </c>
      <c r="AL20" s="411">
        <f t="shared" si="29"/>
        <v>111.27893050000002</v>
      </c>
      <c r="AM20" s="412">
        <f t="shared" si="29"/>
        <v>41.592190500000008</v>
      </c>
      <c r="AN20" s="412">
        <f t="shared" si="29"/>
        <v>37.067502500000003</v>
      </c>
      <c r="AO20" s="412">
        <f t="shared" si="29"/>
        <v>26.113773799999997</v>
      </c>
      <c r="AP20" s="412">
        <f t="shared" ref="AP20:AZ20" si="31">SUM(AP21:AP22)</f>
        <v>1071.0829615000005</v>
      </c>
      <c r="AQ20" s="412">
        <f t="shared" si="31"/>
        <v>927.63759149999998</v>
      </c>
      <c r="AR20" s="412">
        <f t="shared" si="31"/>
        <v>438.03183899999993</v>
      </c>
      <c r="AS20" s="412">
        <f t="shared" si="31"/>
        <v>35.295362999999995</v>
      </c>
      <c r="AT20" s="412">
        <f t="shared" si="31"/>
        <v>0.95348850000000007</v>
      </c>
      <c r="AU20" s="412">
        <f t="shared" si="31"/>
        <v>1.0985790000000002</v>
      </c>
      <c r="AV20" s="412">
        <f t="shared" si="31"/>
        <v>311.4985754999999</v>
      </c>
      <c r="AW20" s="413">
        <f t="shared" si="31"/>
        <v>1039.0098752000001</v>
      </c>
      <c r="AX20" s="411">
        <f t="shared" si="31"/>
        <v>546.83000000000004</v>
      </c>
      <c r="AY20" s="412">
        <f t="shared" si="31"/>
        <v>43.86</v>
      </c>
      <c r="AZ20" s="412">
        <f t="shared" si="31"/>
        <v>2.8000000000000001E-2</v>
      </c>
      <c r="BA20" s="412">
        <f t="shared" ref="BA20:BC20" si="32">SUM(BA21:BA22)</f>
        <v>6.44</v>
      </c>
      <c r="BB20" s="412">
        <f t="shared" ref="BB20" si="33">SUM(BB21:BB22)</f>
        <v>7.62</v>
      </c>
      <c r="BC20" s="412">
        <f t="shared" si="32"/>
        <v>41.53</v>
      </c>
      <c r="BD20" s="412">
        <f t="shared" ref="BD20" si="34">SUM(BD21:BD22)</f>
        <v>0.04</v>
      </c>
      <c r="BE20" s="412">
        <f t="shared" ref="BE20:BF20" si="35">SUM(BE21:BE22)</f>
        <v>182.79</v>
      </c>
      <c r="BF20" s="412">
        <f t="shared" si="35"/>
        <v>0.436</v>
      </c>
      <c r="BG20" s="412">
        <f t="shared" ref="BG20:BH20" si="36">SUM(BG21:BG22)</f>
        <v>233.96</v>
      </c>
      <c r="BH20" s="412">
        <f t="shared" si="36"/>
        <v>766.42</v>
      </c>
      <c r="BI20" s="413">
        <f t="shared" ref="BI20:BJ20" si="37">SUM(BI21:BI22)</f>
        <v>163.32</v>
      </c>
      <c r="BJ20" s="412">
        <f t="shared" si="37"/>
        <v>122.98</v>
      </c>
      <c r="BK20" s="465">
        <f t="shared" si="15"/>
        <v>-0.77510377996818025</v>
      </c>
      <c r="BL20" s="522"/>
    </row>
    <row r="21" spans="1:64" x14ac:dyDescent="0.25">
      <c r="A21" s="103" t="s">
        <v>21</v>
      </c>
      <c r="B21" s="107">
        <v>301.84537499999999</v>
      </c>
      <c r="C21" s="108">
        <v>32.904710000000001</v>
      </c>
      <c r="D21" s="108">
        <v>0</v>
      </c>
      <c r="E21" s="108">
        <v>110.964882</v>
      </c>
      <c r="F21" s="108">
        <v>1048.9384259999999</v>
      </c>
      <c r="G21" s="108">
        <v>677.82492100000002</v>
      </c>
      <c r="H21" s="108">
        <v>199.42371499999999</v>
      </c>
      <c r="I21" s="108">
        <v>2.8486400000000001</v>
      </c>
      <c r="J21" s="108">
        <v>0</v>
      </c>
      <c r="K21" s="108">
        <v>1.9032950000000002</v>
      </c>
      <c r="L21" s="108">
        <v>700.94353999999998</v>
      </c>
      <c r="M21" s="109">
        <v>297.56945000000002</v>
      </c>
      <c r="N21" s="107">
        <v>5.2205000000000004</v>
      </c>
      <c r="O21" s="108">
        <v>2.443E-2</v>
      </c>
      <c r="P21" s="108">
        <v>2.3610000000000003E-3</v>
      </c>
      <c r="Q21" s="108">
        <v>0.26849900000000004</v>
      </c>
      <c r="R21" s="108">
        <v>553.1421969999999</v>
      </c>
      <c r="S21" s="108">
        <v>1330.85</v>
      </c>
      <c r="T21" s="108">
        <v>489.0553284999998</v>
      </c>
      <c r="U21" s="108">
        <v>0.2752</v>
      </c>
      <c r="V21" s="108">
        <v>0.50509349999999997</v>
      </c>
      <c r="W21" s="108">
        <v>1.0160704999999999</v>
      </c>
      <c r="X21" s="108">
        <v>713.95598700000005</v>
      </c>
      <c r="Y21" s="109">
        <v>1226.4393434999999</v>
      </c>
      <c r="Z21" s="107">
        <v>515.54</v>
      </c>
      <c r="AA21" s="108">
        <v>35.590000000000003</v>
      </c>
      <c r="AB21" s="108">
        <v>68.08</v>
      </c>
      <c r="AC21" s="108">
        <v>306.33999999999997</v>
      </c>
      <c r="AD21" s="108">
        <v>1324.98</v>
      </c>
      <c r="AE21" s="108">
        <v>718.99</v>
      </c>
      <c r="AF21" s="108">
        <v>197.48</v>
      </c>
      <c r="AG21" s="108">
        <v>2.69</v>
      </c>
      <c r="AH21" s="108">
        <v>0.13</v>
      </c>
      <c r="AI21" s="108">
        <v>1.26</v>
      </c>
      <c r="AJ21" s="108">
        <v>917.92</v>
      </c>
      <c r="AK21" s="109">
        <v>1081.19</v>
      </c>
      <c r="AL21" s="107">
        <v>110.76280500000001</v>
      </c>
      <c r="AM21" s="108">
        <v>41.416730000000008</v>
      </c>
      <c r="AN21" s="108">
        <v>36.593651000000001</v>
      </c>
      <c r="AO21" s="108">
        <v>25.959034999999997</v>
      </c>
      <c r="AP21" s="108">
        <v>1070.7640660000004</v>
      </c>
      <c r="AQ21" s="108">
        <v>926.93100900000002</v>
      </c>
      <c r="AR21" s="108">
        <v>437.30044499999991</v>
      </c>
      <c r="AS21" s="108">
        <v>34.335229999999996</v>
      </c>
      <c r="AT21" s="108">
        <v>0.23050000000000001</v>
      </c>
      <c r="AU21" s="108">
        <v>0</v>
      </c>
      <c r="AV21" s="108">
        <v>309.04378099999991</v>
      </c>
      <c r="AW21" s="109">
        <v>1037.510972</v>
      </c>
      <c r="AX21" s="107">
        <v>546.83000000000004</v>
      </c>
      <c r="AY21" s="108">
        <v>43.86</v>
      </c>
      <c r="AZ21" s="108">
        <v>2.8000000000000001E-2</v>
      </c>
      <c r="BA21" s="108">
        <v>6.44</v>
      </c>
      <c r="BB21" s="108">
        <v>7.62</v>
      </c>
      <c r="BC21" s="108">
        <v>41.53</v>
      </c>
      <c r="BD21" s="108">
        <v>0.04</v>
      </c>
      <c r="BE21" s="108">
        <v>182.79</v>
      </c>
      <c r="BF21" s="108">
        <v>0.436</v>
      </c>
      <c r="BG21" s="108">
        <v>233.96</v>
      </c>
      <c r="BH21" s="108">
        <v>766.42</v>
      </c>
      <c r="BI21" s="109">
        <v>163.32</v>
      </c>
      <c r="BJ21" s="108">
        <v>122.98</v>
      </c>
      <c r="BK21" s="110">
        <f t="shared" si="15"/>
        <v>-0.77510377996818025</v>
      </c>
      <c r="BL21" s="522"/>
    </row>
    <row r="22" spans="1:64" x14ac:dyDescent="0.25">
      <c r="A22" s="111" t="s">
        <v>22</v>
      </c>
      <c r="B22" s="112">
        <v>0.60073100000000001</v>
      </c>
      <c r="C22" s="113">
        <v>0.37895999999999996</v>
      </c>
      <c r="D22" s="113">
        <v>0.43232100000000001</v>
      </c>
      <c r="E22" s="113">
        <v>0.53209000000000006</v>
      </c>
      <c r="F22" s="113">
        <v>0.33001240000000004</v>
      </c>
      <c r="G22" s="113">
        <v>1.3283289999999999</v>
      </c>
      <c r="H22" s="113">
        <v>0.6289260000000001</v>
      </c>
      <c r="I22" s="113">
        <v>0.65888099999999994</v>
      </c>
      <c r="J22" s="113">
        <v>6.9975999999999997E-2</v>
      </c>
      <c r="K22" s="113">
        <v>0.20515700000000001</v>
      </c>
      <c r="L22" s="113">
        <v>1.6643695000000003</v>
      </c>
      <c r="M22" s="114">
        <v>9.0317999999999996E-2</v>
      </c>
      <c r="N22" s="112">
        <v>0</v>
      </c>
      <c r="O22" s="113">
        <v>0</v>
      </c>
      <c r="P22" s="113">
        <v>0</v>
      </c>
      <c r="Q22" s="113">
        <v>0</v>
      </c>
      <c r="R22" s="113">
        <v>9.77E-4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112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4">
        <v>0</v>
      </c>
      <c r="AL22" s="112">
        <v>0.51612550000000013</v>
      </c>
      <c r="AM22" s="113">
        <v>0.17546050000000002</v>
      </c>
      <c r="AN22" s="113">
        <v>0.47385149999999993</v>
      </c>
      <c r="AO22" s="113">
        <v>0.15473880000000001</v>
      </c>
      <c r="AP22" s="113">
        <v>0.31889549999999994</v>
      </c>
      <c r="AQ22" s="113">
        <v>0.70658250000000011</v>
      </c>
      <c r="AR22" s="113">
        <v>0.73139399999999999</v>
      </c>
      <c r="AS22" s="113">
        <v>0.96013300000000013</v>
      </c>
      <c r="AT22" s="113">
        <v>0.72298850000000003</v>
      </c>
      <c r="AU22" s="113">
        <v>1.0985790000000002</v>
      </c>
      <c r="AV22" s="113">
        <v>2.4547944999999998</v>
      </c>
      <c r="AW22" s="114">
        <v>1.4989031999999998</v>
      </c>
      <c r="AX22" s="112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4">
        <v>0</v>
      </c>
      <c r="BJ22" s="113">
        <v>0</v>
      </c>
      <c r="BK22" s="115" t="str">
        <f t="shared" si="15"/>
        <v>-</v>
      </c>
      <c r="BL22" s="522"/>
    </row>
    <row r="23" spans="1:64" x14ac:dyDescent="0.25">
      <c r="A23" s="116" t="s">
        <v>23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64" x14ac:dyDescent="0.25">
      <c r="A24" s="116" t="s">
        <v>24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20"/>
    </row>
    <row r="25" spans="1:64" x14ac:dyDescent="0.25">
      <c r="A25" s="116" t="s">
        <v>196</v>
      </c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  <c r="AK25" s="11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20"/>
    </row>
    <row r="26" spans="1:64" x14ac:dyDescent="0.25">
      <c r="J26" s="118"/>
      <c r="K26" s="118"/>
      <c r="L26" s="119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K26" s="119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</row>
    <row r="27" spans="1:64" x14ac:dyDescent="0.25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</row>
    <row r="28" spans="1:64" x14ac:dyDescent="0.25">
      <c r="K28" s="118"/>
      <c r="L28" s="118"/>
      <c r="M28" s="118"/>
      <c r="W28" s="118"/>
      <c r="X28" s="118"/>
      <c r="Y28" s="11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</row>
    <row r="29" spans="1:64" x14ac:dyDescent="0.25">
      <c r="K29" s="118"/>
      <c r="L29" s="118"/>
      <c r="M29" s="119"/>
      <c r="W29" s="118"/>
      <c r="X29" s="118"/>
      <c r="Y29" s="118"/>
      <c r="Z29" s="118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</row>
    <row r="30" spans="1:64" x14ac:dyDescent="0.25">
      <c r="K30" s="118"/>
      <c r="L30" s="118"/>
      <c r="M30" s="119"/>
      <c r="N30" s="122"/>
      <c r="W30" s="118"/>
      <c r="X30" s="118"/>
      <c r="Y30" s="118"/>
      <c r="Z30" s="118"/>
    </row>
    <row r="31" spans="1:64" x14ac:dyDescent="0.25">
      <c r="M31" s="119"/>
      <c r="Z31" s="118"/>
    </row>
    <row r="32" spans="1:64" x14ac:dyDescent="0.25">
      <c r="J32" s="118"/>
      <c r="K32" s="118"/>
      <c r="L32" s="118"/>
      <c r="M32" s="119"/>
      <c r="N32" s="123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</row>
    <row r="33" spans="10:63" x14ac:dyDescent="0.25">
      <c r="J33" s="119"/>
      <c r="K33" s="119"/>
      <c r="L33" s="119"/>
      <c r="M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</row>
    <row r="34" spans="10:63" x14ac:dyDescent="0.25"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</row>
    <row r="35" spans="10:63" x14ac:dyDescent="0.25"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</row>
    <row r="36" spans="10:63" x14ac:dyDescent="0.25"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</row>
    <row r="37" spans="10:63" x14ac:dyDescent="0.25"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</row>
    <row r="39" spans="10:63" x14ac:dyDescent="0.25"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</row>
  </sheetData>
  <mergeCells count="7">
    <mergeCell ref="AX6:BI6"/>
    <mergeCell ref="BJ6:BK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U29"/>
  <sheetViews>
    <sheetView showGridLines="0" zoomScale="85" zoomScaleNormal="85" workbookViewId="0">
      <pane xSplit="1" ySplit="7" topLeftCell="BE8" activePane="bottomRight" state="frozen"/>
      <selection activeCell="K29" sqref="K29"/>
      <selection pane="topRight" activeCell="K29" sqref="K29"/>
      <selection pane="bottomLeft" activeCell="K29" sqref="K29"/>
      <selection pane="bottomRight" activeCell="BK10" sqref="BK10"/>
    </sheetView>
  </sheetViews>
  <sheetFormatPr baseColWidth="10" defaultRowHeight="15" x14ac:dyDescent="0.25"/>
  <cols>
    <col min="2" max="13" width="9.140625" customWidth="1"/>
    <col min="14" max="56" width="9" customWidth="1"/>
    <col min="57" max="57" width="9" style="518" customWidth="1"/>
    <col min="58" max="62" width="9" style="522" customWidth="1"/>
    <col min="63" max="63" width="12.28515625" customWidth="1"/>
    <col min="65" max="65" width="11.85546875" bestFit="1" customWidth="1"/>
  </cols>
  <sheetData>
    <row r="1" spans="1:73" x14ac:dyDescent="0.25">
      <c r="A1" s="6" t="s">
        <v>189</v>
      </c>
    </row>
    <row r="3" spans="1:73" x14ac:dyDescent="0.25">
      <c r="A3" s="11" t="s">
        <v>127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</row>
    <row r="4" spans="1:73" x14ac:dyDescent="0.25">
      <c r="A4" s="124" t="s">
        <v>243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</row>
    <row r="5" spans="1:73" x14ac:dyDescent="0.25">
      <c r="A5" s="124" t="s">
        <v>202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</row>
    <row r="6" spans="1:73" ht="15" customHeight="1" x14ac:dyDescent="0.25">
      <c r="A6" s="666" t="s">
        <v>122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20">
        <v>2023</v>
      </c>
      <c r="AY6" s="668"/>
      <c r="AZ6" s="668"/>
      <c r="BA6" s="668"/>
      <c r="BB6" s="668"/>
      <c r="BC6" s="668"/>
      <c r="BD6" s="668"/>
      <c r="BE6" s="668"/>
      <c r="BF6" s="668"/>
      <c r="BG6" s="668"/>
      <c r="BH6" s="668"/>
      <c r="BI6" s="669"/>
      <c r="BJ6" s="670">
        <v>2024</v>
      </c>
      <c r="BK6" s="671"/>
    </row>
    <row r="7" spans="1:73" ht="25.5" x14ac:dyDescent="0.25">
      <c r="A7" s="651"/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</v>
      </c>
      <c r="O7" s="47" t="s">
        <v>2</v>
      </c>
      <c r="P7" s="47" t="s">
        <v>3</v>
      </c>
      <c r="Q7" s="47" t="s">
        <v>4</v>
      </c>
      <c r="R7" s="47" t="s">
        <v>5</v>
      </c>
      <c r="S7" s="47" t="s">
        <v>6</v>
      </c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  <c r="Y7" s="33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7" t="s">
        <v>9</v>
      </c>
      <c r="AI7" s="97" t="s">
        <v>10</v>
      </c>
      <c r="AJ7" s="97" t="s">
        <v>11</v>
      </c>
      <c r="AK7" s="96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7" t="s">
        <v>6</v>
      </c>
      <c r="AR7" s="97" t="s">
        <v>7</v>
      </c>
      <c r="AS7" s="97" t="s">
        <v>8</v>
      </c>
      <c r="AT7" s="97" t="s">
        <v>265</v>
      </c>
      <c r="AU7" s="97" t="s">
        <v>10</v>
      </c>
      <c r="AV7" s="97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5" t="s">
        <v>6</v>
      </c>
      <c r="BD7" s="508" t="s">
        <v>7</v>
      </c>
      <c r="BE7" s="511" t="str">
        <f>+'Cdr 18'!BE7</f>
        <v>Ago</v>
      </c>
      <c r="BF7" s="524" t="str">
        <f>+'Cdr 18'!BF7</f>
        <v>Sept</v>
      </c>
      <c r="BG7" s="537" t="str">
        <f>+'Cdr 18'!BG7</f>
        <v>Oct</v>
      </c>
      <c r="BH7" s="540" t="str">
        <f>+'Cdr 18'!BH7</f>
        <v>Nov</v>
      </c>
      <c r="BI7" s="608" t="str">
        <f>+'Cdr 18'!BI7</f>
        <v>Dic</v>
      </c>
      <c r="BJ7" s="609" t="str">
        <f>+'Cdr 18'!BJ7</f>
        <v>Ene</v>
      </c>
      <c r="BK7" s="549" t="s">
        <v>272</v>
      </c>
    </row>
    <row r="8" spans="1:73" x14ac:dyDescent="0.25">
      <c r="A8" s="103" t="s">
        <v>31</v>
      </c>
      <c r="B8" s="107">
        <v>4.41</v>
      </c>
      <c r="C8" s="108">
        <v>3.47</v>
      </c>
      <c r="D8" s="108">
        <v>3.12</v>
      </c>
      <c r="E8" s="108">
        <v>3.46</v>
      </c>
      <c r="F8" s="108">
        <v>3.7</v>
      </c>
      <c r="G8" s="108">
        <v>6.13</v>
      </c>
      <c r="H8" s="108">
        <v>7.29</v>
      </c>
      <c r="I8" s="108">
        <v>8.02</v>
      </c>
      <c r="J8" s="108">
        <v>9.17</v>
      </c>
      <c r="K8" s="108">
        <v>5.8</v>
      </c>
      <c r="L8" s="108">
        <v>3.52</v>
      </c>
      <c r="M8" s="108">
        <v>3.09</v>
      </c>
      <c r="N8" s="107">
        <v>3.11</v>
      </c>
      <c r="O8" s="108">
        <v>2.5</v>
      </c>
      <c r="P8" s="108">
        <v>2.4900000000000002</v>
      </c>
      <c r="Q8" s="108">
        <v>3.91</v>
      </c>
      <c r="R8" s="108">
        <v>4.34</v>
      </c>
      <c r="S8" s="108">
        <v>5.28</v>
      </c>
      <c r="T8" s="108">
        <v>7.03</v>
      </c>
      <c r="U8" s="108">
        <v>7.71</v>
      </c>
      <c r="V8" s="108">
        <v>6.32</v>
      </c>
      <c r="W8" s="108">
        <v>3.11</v>
      </c>
      <c r="X8" s="108">
        <v>4.24</v>
      </c>
      <c r="Y8" s="108">
        <v>3.11</v>
      </c>
      <c r="Z8" s="107">
        <v>3.07</v>
      </c>
      <c r="AA8" s="164">
        <v>2.3199999999999998</v>
      </c>
      <c r="AB8" s="164">
        <v>2.71</v>
      </c>
      <c r="AC8" s="164">
        <v>3.54</v>
      </c>
      <c r="AD8" s="164">
        <v>3.49</v>
      </c>
      <c r="AE8" s="164">
        <v>5.64</v>
      </c>
      <c r="AF8" s="164">
        <v>6.72</v>
      </c>
      <c r="AG8" s="164">
        <v>8.5299999999999994</v>
      </c>
      <c r="AH8" s="164">
        <v>9.15</v>
      </c>
      <c r="AI8" s="164">
        <v>4.5599999999999996</v>
      </c>
      <c r="AJ8" s="164">
        <v>4.29</v>
      </c>
      <c r="AK8" s="164">
        <v>5.1100000000000003</v>
      </c>
      <c r="AL8" s="163">
        <v>3.04</v>
      </c>
      <c r="AM8" s="164">
        <v>2.72</v>
      </c>
      <c r="AN8" s="164">
        <v>3.3</v>
      </c>
      <c r="AO8" s="164">
        <v>3.2</v>
      </c>
      <c r="AP8" s="164">
        <v>4.2</v>
      </c>
      <c r="AQ8" s="164">
        <v>4.28</v>
      </c>
      <c r="AR8" s="164">
        <v>5.77</v>
      </c>
      <c r="AS8" s="164">
        <v>7.15</v>
      </c>
      <c r="AT8" s="164">
        <v>7.41</v>
      </c>
      <c r="AU8" s="164">
        <v>3.19</v>
      </c>
      <c r="AV8" s="164">
        <v>6.19</v>
      </c>
      <c r="AW8" s="164">
        <v>6.47</v>
      </c>
      <c r="AX8" s="163">
        <v>3.93</v>
      </c>
      <c r="AY8" s="164">
        <v>2.6</v>
      </c>
      <c r="AZ8" s="164">
        <v>2.65</v>
      </c>
      <c r="BA8" s="164">
        <v>3.4241803278688523</v>
      </c>
      <c r="BB8" s="164">
        <v>4.84</v>
      </c>
      <c r="BC8" s="164">
        <v>6.62</v>
      </c>
      <c r="BD8" s="164">
        <v>4.96</v>
      </c>
      <c r="BE8" s="164">
        <v>5</v>
      </c>
      <c r="BF8" s="164">
        <v>3.49</v>
      </c>
      <c r="BG8" s="164">
        <v>3.715725806451613</v>
      </c>
      <c r="BH8" s="164">
        <v>3.37</v>
      </c>
      <c r="BI8" s="558">
        <v>3</v>
      </c>
      <c r="BJ8" s="610">
        <v>2.59</v>
      </c>
      <c r="BK8" s="110">
        <f>+IFERROR(BJ8/BI8-1,"-")</f>
        <v>-0.13666666666666671</v>
      </c>
      <c r="BM8" s="522"/>
      <c r="BO8" s="28"/>
      <c r="BP8" s="28"/>
      <c r="BQ8" s="28"/>
      <c r="BR8" s="28"/>
      <c r="BS8" s="28"/>
      <c r="BT8" s="28"/>
    </row>
    <row r="9" spans="1:73" x14ac:dyDescent="0.25">
      <c r="A9" s="103" t="s">
        <v>32</v>
      </c>
      <c r="B9" s="163">
        <v>3.9</v>
      </c>
      <c r="C9" s="164">
        <v>2.82</v>
      </c>
      <c r="D9" s="108">
        <v>2.74</v>
      </c>
      <c r="E9" s="108">
        <v>4.5999999999999996</v>
      </c>
      <c r="F9" s="108">
        <v>5.63</v>
      </c>
      <c r="G9" s="108">
        <v>4.8600000000000003</v>
      </c>
      <c r="H9" s="108">
        <v>5.37</v>
      </c>
      <c r="I9" s="108">
        <v>5.03</v>
      </c>
      <c r="J9" s="108">
        <v>3.33</v>
      </c>
      <c r="K9" s="108">
        <v>5.62</v>
      </c>
      <c r="L9" s="108">
        <v>5.12</v>
      </c>
      <c r="M9" s="108">
        <v>3.8</v>
      </c>
      <c r="N9" s="163">
        <v>3.34</v>
      </c>
      <c r="O9" s="164">
        <v>2.65</v>
      </c>
      <c r="P9" s="108">
        <v>3.21</v>
      </c>
      <c r="Q9" s="108">
        <v>3.69</v>
      </c>
      <c r="R9" s="108">
        <v>4.6100000000000003</v>
      </c>
      <c r="S9" s="108">
        <v>4.5199999999999996</v>
      </c>
      <c r="T9" s="108">
        <v>4.99</v>
      </c>
      <c r="U9" s="108">
        <v>3.95</v>
      </c>
      <c r="V9" s="108">
        <v>3.78</v>
      </c>
      <c r="W9" s="108">
        <v>3.1</v>
      </c>
      <c r="X9" s="108">
        <v>3.91</v>
      </c>
      <c r="Y9" s="108">
        <v>3.54</v>
      </c>
      <c r="Z9" s="107">
        <v>2.81</v>
      </c>
      <c r="AA9" s="164">
        <v>2.59</v>
      </c>
      <c r="AB9" s="164">
        <v>2.2999999999999998</v>
      </c>
      <c r="AC9" s="164">
        <v>3.05</v>
      </c>
      <c r="AD9" s="164">
        <v>3.58</v>
      </c>
      <c r="AE9" s="164">
        <v>3.55</v>
      </c>
      <c r="AF9" s="164">
        <v>4.2300000000000004</v>
      </c>
      <c r="AG9" s="164">
        <v>5.99</v>
      </c>
      <c r="AH9" s="164">
        <v>4.4000000000000004</v>
      </c>
      <c r="AI9" s="164">
        <v>4.63</v>
      </c>
      <c r="AJ9" s="164">
        <v>3.53</v>
      </c>
      <c r="AK9" s="164">
        <v>2.5099999999999998</v>
      </c>
      <c r="AL9" s="163">
        <v>2.92</v>
      </c>
      <c r="AM9" s="164">
        <v>2.13</v>
      </c>
      <c r="AN9" s="164">
        <v>2.2799999999999998</v>
      </c>
      <c r="AO9" s="164">
        <v>2.64</v>
      </c>
      <c r="AP9" s="164">
        <v>2.5299999999999998</v>
      </c>
      <c r="AQ9" s="164">
        <v>3.05</v>
      </c>
      <c r="AR9" s="164">
        <v>4.5999999999999996</v>
      </c>
      <c r="AS9" s="164">
        <v>4.22</v>
      </c>
      <c r="AT9" s="164">
        <v>4.92</v>
      </c>
      <c r="AU9" s="164">
        <v>4.79</v>
      </c>
      <c r="AV9" s="164">
        <v>3.12</v>
      </c>
      <c r="AW9" s="164">
        <v>3.23</v>
      </c>
      <c r="AX9" s="163">
        <v>3.33</v>
      </c>
      <c r="AY9" s="164">
        <v>2.7</v>
      </c>
      <c r="AZ9" s="164">
        <v>2.41</v>
      </c>
      <c r="BA9" s="164">
        <v>3.1656249999999999</v>
      </c>
      <c r="BB9" s="164">
        <v>4.4800000000000004</v>
      </c>
      <c r="BC9" s="164">
        <v>5.56</v>
      </c>
      <c r="BD9" s="164">
        <v>3.43</v>
      </c>
      <c r="BE9" s="164">
        <v>5.6</v>
      </c>
      <c r="BF9" s="164">
        <v>4.34</v>
      </c>
      <c r="BG9" s="164">
        <v>4.7142857142857144</v>
      </c>
      <c r="BH9" s="164">
        <v>5.19</v>
      </c>
      <c r="BI9" s="558">
        <v>3.6</v>
      </c>
      <c r="BJ9" s="610">
        <v>3.09</v>
      </c>
      <c r="BK9" s="110">
        <f t="shared" ref="BK9:BK17" si="0">+IFERROR(BJ9/BI9-1,"-")</f>
        <v>-0.14166666666666672</v>
      </c>
      <c r="BM9" s="522"/>
      <c r="BO9" s="28"/>
      <c r="BP9" s="28"/>
      <c r="BQ9" s="28"/>
      <c r="BR9" s="28"/>
      <c r="BS9" s="28"/>
      <c r="BT9" s="28"/>
    </row>
    <row r="10" spans="1:73" x14ac:dyDescent="0.25">
      <c r="A10" s="103" t="s">
        <v>52</v>
      </c>
      <c r="B10" s="107">
        <v>9.23</v>
      </c>
      <c r="C10" s="108">
        <v>9.18</v>
      </c>
      <c r="D10" s="108">
        <v>9.02</v>
      </c>
      <c r="E10" s="108">
        <v>11.9</v>
      </c>
      <c r="F10" s="108">
        <v>12.42</v>
      </c>
      <c r="G10" s="108">
        <v>13.82</v>
      </c>
      <c r="H10" s="108">
        <v>11.71</v>
      </c>
      <c r="I10" s="108">
        <v>12.5</v>
      </c>
      <c r="J10" s="108">
        <v>12.29</v>
      </c>
      <c r="K10" s="108">
        <v>11.38</v>
      </c>
      <c r="L10" s="108">
        <v>10.47</v>
      </c>
      <c r="M10" s="108">
        <v>9.11</v>
      </c>
      <c r="N10" s="107">
        <v>10.97</v>
      </c>
      <c r="O10" s="108">
        <v>10.92</v>
      </c>
      <c r="P10" s="108">
        <v>10.25</v>
      </c>
      <c r="Q10" s="108">
        <v>8.1300000000000008</v>
      </c>
      <c r="R10" s="108">
        <v>11.15</v>
      </c>
      <c r="S10" s="108">
        <v>9.56</v>
      </c>
      <c r="T10" s="108">
        <v>11</v>
      </c>
      <c r="U10" s="108">
        <v>10.6</v>
      </c>
      <c r="V10" s="108">
        <v>12.51</v>
      </c>
      <c r="W10" s="108">
        <v>11.79</v>
      </c>
      <c r="X10" s="108">
        <v>11.45</v>
      </c>
      <c r="Y10" s="108">
        <v>9.84</v>
      </c>
      <c r="Z10" s="107">
        <v>10.47</v>
      </c>
      <c r="AA10" s="164">
        <v>9.2200000000000006</v>
      </c>
      <c r="AB10" s="164">
        <v>9.24</v>
      </c>
      <c r="AC10" s="164">
        <v>9.9700000000000006</v>
      </c>
      <c r="AD10" s="164">
        <v>9.93</v>
      </c>
      <c r="AE10" s="164">
        <v>10.75</v>
      </c>
      <c r="AF10" s="164">
        <v>11.89</v>
      </c>
      <c r="AG10" s="164">
        <v>14.12</v>
      </c>
      <c r="AH10" s="164">
        <v>14.16</v>
      </c>
      <c r="AI10" s="164">
        <v>15.4</v>
      </c>
      <c r="AJ10" s="164">
        <v>13.02</v>
      </c>
      <c r="AK10" s="164">
        <v>12.88</v>
      </c>
      <c r="AL10" s="163">
        <v>13.23</v>
      </c>
      <c r="AM10" s="164">
        <v>11.77</v>
      </c>
      <c r="AN10" s="164">
        <v>10.32</v>
      </c>
      <c r="AO10" s="164">
        <v>15.64</v>
      </c>
      <c r="AP10" s="164">
        <v>16.28</v>
      </c>
      <c r="AQ10" s="164">
        <v>17.329999999999998</v>
      </c>
      <c r="AR10" s="164">
        <v>18.3</v>
      </c>
      <c r="AS10" s="164">
        <v>17.95</v>
      </c>
      <c r="AT10" s="164">
        <v>17.579999999999998</v>
      </c>
      <c r="AU10" s="164">
        <v>16.3</v>
      </c>
      <c r="AV10" s="164">
        <v>15.73</v>
      </c>
      <c r="AW10" s="164">
        <v>15.31</v>
      </c>
      <c r="AX10" s="163">
        <v>13.92</v>
      </c>
      <c r="AY10" s="164">
        <v>14</v>
      </c>
      <c r="AZ10" s="164">
        <v>12.89</v>
      </c>
      <c r="BA10" s="164">
        <v>12.157894736842104</v>
      </c>
      <c r="BB10" s="164">
        <v>16.12</v>
      </c>
      <c r="BC10" s="164">
        <v>19.13</v>
      </c>
      <c r="BD10" s="164">
        <v>18.079999999999998</v>
      </c>
      <c r="BE10" s="164">
        <v>17.8</v>
      </c>
      <c r="BF10" s="164">
        <v>18</v>
      </c>
      <c r="BG10" s="164">
        <v>18.033333333333335</v>
      </c>
      <c r="BH10" s="164">
        <v>16.5</v>
      </c>
      <c r="BI10" s="558">
        <v>14.7</v>
      </c>
      <c r="BJ10" s="610">
        <v>12.88</v>
      </c>
      <c r="BK10" s="110">
        <f t="shared" si="0"/>
        <v>-0.1238095238095237</v>
      </c>
      <c r="BM10" s="522"/>
      <c r="BO10" s="28"/>
      <c r="BP10" s="28"/>
      <c r="BQ10" s="28"/>
      <c r="BR10" s="28"/>
      <c r="BS10" s="28"/>
      <c r="BT10" s="28"/>
    </row>
    <row r="11" spans="1:73" x14ac:dyDescent="0.25">
      <c r="A11" s="103" t="s">
        <v>34</v>
      </c>
      <c r="B11" s="107">
        <v>4.01</v>
      </c>
      <c r="C11" s="108">
        <v>3.29</v>
      </c>
      <c r="D11" s="108">
        <v>3.88</v>
      </c>
      <c r="E11" s="108">
        <v>5.42</v>
      </c>
      <c r="F11" s="108">
        <v>4.8499999999999996</v>
      </c>
      <c r="G11" s="108">
        <v>4.0999999999999996</v>
      </c>
      <c r="H11" s="108">
        <v>3.54</v>
      </c>
      <c r="I11" s="108">
        <v>3.2</v>
      </c>
      <c r="J11" s="108">
        <v>3.9</v>
      </c>
      <c r="K11" s="108">
        <v>3.91</v>
      </c>
      <c r="L11" s="108">
        <v>4.42</v>
      </c>
      <c r="M11" s="108">
        <v>5</v>
      </c>
      <c r="N11" s="107">
        <v>3.39</v>
      </c>
      <c r="O11" s="108">
        <v>2.33</v>
      </c>
      <c r="P11" s="108">
        <v>3.91</v>
      </c>
      <c r="Q11" s="108">
        <v>5.35</v>
      </c>
      <c r="R11" s="108">
        <v>4.97</v>
      </c>
      <c r="S11" s="108">
        <v>4.08</v>
      </c>
      <c r="T11" s="108">
        <v>4.5599999999999996</v>
      </c>
      <c r="U11" s="108">
        <v>4.05</v>
      </c>
      <c r="V11" s="108">
        <v>3.8</v>
      </c>
      <c r="W11" s="108">
        <v>4.1500000000000004</v>
      </c>
      <c r="X11" s="108">
        <v>4.2</v>
      </c>
      <c r="Y11" s="108">
        <v>3.81</v>
      </c>
      <c r="Z11" s="107">
        <v>3.85</v>
      </c>
      <c r="AA11" s="164">
        <v>2.37</v>
      </c>
      <c r="AB11" s="164">
        <v>4.03</v>
      </c>
      <c r="AC11" s="164">
        <v>4.05</v>
      </c>
      <c r="AD11" s="164">
        <v>4.2</v>
      </c>
      <c r="AE11" s="164">
        <v>4.0199999999999996</v>
      </c>
      <c r="AF11" s="164">
        <v>4.66</v>
      </c>
      <c r="AG11" s="164">
        <v>6.49</v>
      </c>
      <c r="AH11" s="164">
        <v>4.8899999999999997</v>
      </c>
      <c r="AI11" s="164">
        <v>5.56</v>
      </c>
      <c r="AJ11" s="164">
        <v>5.0999999999999996</v>
      </c>
      <c r="AK11" s="164">
        <v>3.47</v>
      </c>
      <c r="AL11" s="163">
        <v>2.3199999999999998</v>
      </c>
      <c r="AM11" s="164">
        <v>2.5099999999999998</v>
      </c>
      <c r="AN11" s="164">
        <v>2.67</v>
      </c>
      <c r="AO11" s="164">
        <v>3.93</v>
      </c>
      <c r="AP11" s="164">
        <v>3.61</v>
      </c>
      <c r="AQ11" s="164">
        <v>2.95</v>
      </c>
      <c r="AR11" s="164">
        <v>4.8600000000000003</v>
      </c>
      <c r="AS11" s="164">
        <v>4.93</v>
      </c>
      <c r="AT11" s="164">
        <v>5.42</v>
      </c>
      <c r="AU11" s="164">
        <v>6.25</v>
      </c>
      <c r="AV11" s="164">
        <v>2.95</v>
      </c>
      <c r="AW11" s="164">
        <v>3.55</v>
      </c>
      <c r="AX11" s="163">
        <v>3.03</v>
      </c>
      <c r="AY11" s="164">
        <v>2.5</v>
      </c>
      <c r="AZ11" s="164">
        <v>2.89</v>
      </c>
      <c r="BA11" s="164">
        <v>4.0673076923076925</v>
      </c>
      <c r="BB11" s="164">
        <v>5.07</v>
      </c>
      <c r="BC11" s="164">
        <v>5.5</v>
      </c>
      <c r="BD11" s="164">
        <v>4.24</v>
      </c>
      <c r="BE11" s="164">
        <v>4.3</v>
      </c>
      <c r="BF11" s="164">
        <v>3.3</v>
      </c>
      <c r="BG11" s="164">
        <v>6.0320945945945947</v>
      </c>
      <c r="BH11" s="164">
        <v>4.82</v>
      </c>
      <c r="BI11" s="558">
        <v>3.4</v>
      </c>
      <c r="BJ11" s="610">
        <v>5.73</v>
      </c>
      <c r="BK11" s="110">
        <f t="shared" si="0"/>
        <v>0.68529411764705905</v>
      </c>
      <c r="BM11" s="522"/>
      <c r="BO11" s="28"/>
      <c r="BP11" s="28"/>
      <c r="BQ11" s="28"/>
      <c r="BR11" s="28"/>
      <c r="BS11" s="28"/>
      <c r="BT11" s="28"/>
    </row>
    <row r="12" spans="1:73" x14ac:dyDescent="0.25">
      <c r="A12" s="103" t="s">
        <v>48</v>
      </c>
      <c r="B12" s="107">
        <v>3.6</v>
      </c>
      <c r="C12" s="108">
        <v>3.41</v>
      </c>
      <c r="D12" s="108">
        <v>3.46</v>
      </c>
      <c r="E12" s="108">
        <v>4.05</v>
      </c>
      <c r="F12" s="108">
        <v>4.6100000000000003</v>
      </c>
      <c r="G12" s="108">
        <v>5.44</v>
      </c>
      <c r="H12" s="108">
        <v>4.9800000000000004</v>
      </c>
      <c r="I12" s="108">
        <v>4.59</v>
      </c>
      <c r="J12" s="108">
        <v>3.44</v>
      </c>
      <c r="K12" s="108">
        <v>5.54</v>
      </c>
      <c r="L12" s="108">
        <v>4.46</v>
      </c>
      <c r="M12" s="108">
        <v>3.72</v>
      </c>
      <c r="N12" s="107">
        <v>3.49</v>
      </c>
      <c r="O12" s="108">
        <v>3.49</v>
      </c>
      <c r="P12" s="108">
        <v>4.4000000000000004</v>
      </c>
      <c r="Q12" s="108">
        <v>4.51</v>
      </c>
      <c r="R12" s="108">
        <v>4.7699999999999996</v>
      </c>
      <c r="S12" s="108">
        <v>4.8899999999999997</v>
      </c>
      <c r="T12" s="108">
        <v>6.25</v>
      </c>
      <c r="U12" s="108">
        <v>5.35</v>
      </c>
      <c r="V12" s="108">
        <v>6.37</v>
      </c>
      <c r="W12" s="108">
        <v>4.6500000000000004</v>
      </c>
      <c r="X12" s="108">
        <v>7.05</v>
      </c>
      <c r="Y12" s="108">
        <v>5.67</v>
      </c>
      <c r="Z12" s="107">
        <v>6.02</v>
      </c>
      <c r="AA12" s="164">
        <v>4.5999999999999996</v>
      </c>
      <c r="AB12" s="164">
        <v>4.9000000000000004</v>
      </c>
      <c r="AC12" s="164">
        <v>4.71</v>
      </c>
      <c r="AD12" s="164">
        <v>5.3</v>
      </c>
      <c r="AE12" s="164">
        <v>7.63</v>
      </c>
      <c r="AF12" s="164">
        <v>7.24</v>
      </c>
      <c r="AG12" s="164">
        <v>7.92</v>
      </c>
      <c r="AH12" s="164">
        <v>9.31</v>
      </c>
      <c r="AI12" s="164">
        <v>8.0299999999999994</v>
      </c>
      <c r="AJ12" s="164">
        <v>7.58</v>
      </c>
      <c r="AK12" s="164">
        <v>6.35</v>
      </c>
      <c r="AL12" s="163">
        <v>5.24</v>
      </c>
      <c r="AM12" s="164">
        <v>5.05</v>
      </c>
      <c r="AN12" s="164">
        <v>5.85</v>
      </c>
      <c r="AO12" s="164">
        <v>8.35</v>
      </c>
      <c r="AP12" s="164">
        <v>8.49</v>
      </c>
      <c r="AQ12" s="164">
        <v>8.15</v>
      </c>
      <c r="AR12" s="164">
        <v>8.92</v>
      </c>
      <c r="AS12" s="164">
        <v>8.92</v>
      </c>
      <c r="AT12" s="164">
        <v>8.3699999999999992</v>
      </c>
      <c r="AU12" s="164">
        <v>8.49</v>
      </c>
      <c r="AV12" s="164">
        <v>8.75</v>
      </c>
      <c r="AW12" s="164">
        <v>8.43</v>
      </c>
      <c r="AX12" s="163">
        <v>7.45</v>
      </c>
      <c r="AY12" s="164">
        <v>6.8</v>
      </c>
      <c r="AZ12" s="164">
        <v>7.18</v>
      </c>
      <c r="BA12" s="164">
        <v>8.4166666666666661</v>
      </c>
      <c r="BB12" s="164">
        <v>8.32</v>
      </c>
      <c r="BC12" s="164">
        <v>8.76</v>
      </c>
      <c r="BD12" s="164">
        <v>8.33</v>
      </c>
      <c r="BE12" s="164">
        <v>7.1</v>
      </c>
      <c r="BF12" s="164">
        <v>6.31</v>
      </c>
      <c r="BG12" s="164">
        <v>6.3928571428571432</v>
      </c>
      <c r="BH12" s="164">
        <v>6.73</v>
      </c>
      <c r="BI12" s="558">
        <v>6.8</v>
      </c>
      <c r="BJ12" s="610">
        <v>6.45</v>
      </c>
      <c r="BK12" s="110">
        <f t="shared" si="0"/>
        <v>-5.1470588235294046E-2</v>
      </c>
      <c r="BM12" s="522"/>
      <c r="BO12" s="28"/>
      <c r="BP12" s="28"/>
      <c r="BQ12" s="28"/>
      <c r="BR12" s="28"/>
      <c r="BS12" s="28"/>
      <c r="BT12" s="28"/>
    </row>
    <row r="13" spans="1:73" x14ac:dyDescent="0.25">
      <c r="A13" s="103" t="s">
        <v>55</v>
      </c>
      <c r="B13" s="107">
        <v>2.75</v>
      </c>
      <c r="C13" s="108">
        <v>2.34</v>
      </c>
      <c r="D13" s="108">
        <v>2.21</v>
      </c>
      <c r="E13" s="108">
        <v>4</v>
      </c>
      <c r="F13" s="108">
        <v>2</v>
      </c>
      <c r="G13" s="108">
        <v>3.89</v>
      </c>
      <c r="H13" s="108">
        <v>3.09</v>
      </c>
      <c r="I13" s="108">
        <v>2.65</v>
      </c>
      <c r="J13" s="108">
        <v>2</v>
      </c>
      <c r="K13" s="108">
        <v>3.11</v>
      </c>
      <c r="L13" s="108">
        <v>2.9</v>
      </c>
      <c r="M13" s="108">
        <v>2.67</v>
      </c>
      <c r="N13" s="107">
        <v>3.03</v>
      </c>
      <c r="O13" s="108">
        <v>2.56</v>
      </c>
      <c r="P13" s="108">
        <v>2.68</v>
      </c>
      <c r="Q13" s="108">
        <v>3.05</v>
      </c>
      <c r="R13" s="108">
        <v>0</v>
      </c>
      <c r="S13" s="108">
        <v>0</v>
      </c>
      <c r="T13" s="108">
        <v>3.86</v>
      </c>
      <c r="U13" s="108">
        <v>3.46</v>
      </c>
      <c r="V13" s="108">
        <v>3.85</v>
      </c>
      <c r="W13" s="108">
        <v>2.75</v>
      </c>
      <c r="X13" s="108">
        <v>3.95</v>
      </c>
      <c r="Y13" s="108">
        <v>4.25</v>
      </c>
      <c r="Z13" s="107">
        <v>4.4000000000000004</v>
      </c>
      <c r="AA13" s="164">
        <v>3.95</v>
      </c>
      <c r="AB13" s="164">
        <v>3.73</v>
      </c>
      <c r="AC13" s="164">
        <v>4.25</v>
      </c>
      <c r="AD13" s="164">
        <v>4.29</v>
      </c>
      <c r="AE13" s="164">
        <v>4.5</v>
      </c>
      <c r="AF13" s="164">
        <v>3.66</v>
      </c>
      <c r="AG13" s="164">
        <v>3.99</v>
      </c>
      <c r="AH13" s="164">
        <v>3.03</v>
      </c>
      <c r="AI13" s="164">
        <v>2.84</v>
      </c>
      <c r="AJ13" s="164">
        <v>4.2</v>
      </c>
      <c r="AK13" s="164">
        <v>4.3899999999999997</v>
      </c>
      <c r="AL13" s="163">
        <v>3.5</v>
      </c>
      <c r="AM13" s="164">
        <v>3.5</v>
      </c>
      <c r="AN13" s="164">
        <v>3.56</v>
      </c>
      <c r="AO13" s="164">
        <v>3.75</v>
      </c>
      <c r="AP13" s="164">
        <v>3.85</v>
      </c>
      <c r="AQ13" s="164">
        <v>3.78</v>
      </c>
      <c r="AR13" s="164">
        <v>3.75</v>
      </c>
      <c r="AS13" s="164">
        <v>3.82</v>
      </c>
      <c r="AT13" s="164">
        <v>3.91</v>
      </c>
      <c r="AU13" s="164">
        <v>4.05</v>
      </c>
      <c r="AV13" s="164">
        <v>3.73</v>
      </c>
      <c r="AW13" s="164">
        <v>3.25</v>
      </c>
      <c r="AX13" s="163">
        <v>3.42</v>
      </c>
      <c r="AY13" s="164">
        <v>3.8</v>
      </c>
      <c r="AZ13" s="164">
        <v>3.97</v>
      </c>
      <c r="BA13" s="164">
        <v>4</v>
      </c>
      <c r="BB13" s="164">
        <v>4</v>
      </c>
      <c r="BC13" s="164">
        <v>4.5</v>
      </c>
      <c r="BD13" s="164">
        <v>5.15</v>
      </c>
      <c r="BE13" s="164">
        <v>5</v>
      </c>
      <c r="BF13" s="164">
        <v>4.66</v>
      </c>
      <c r="BG13" s="164">
        <v>2.7833333333333332</v>
      </c>
      <c r="BH13" s="164">
        <v>2.58</v>
      </c>
      <c r="BI13" s="558">
        <v>2.2999999999999998</v>
      </c>
      <c r="BJ13" s="610">
        <v>2.4700000000000002</v>
      </c>
      <c r="BK13" s="110">
        <f t="shared" si="0"/>
        <v>7.3913043478261109E-2</v>
      </c>
      <c r="BM13" s="522"/>
      <c r="BO13" s="28"/>
      <c r="BP13" s="28"/>
      <c r="BQ13" s="28"/>
      <c r="BR13" s="28"/>
      <c r="BS13" s="28"/>
      <c r="BT13" s="28"/>
    </row>
    <row r="14" spans="1:73" x14ac:dyDescent="0.25">
      <c r="A14" s="103" t="s">
        <v>43</v>
      </c>
      <c r="B14" s="107">
        <v>2.1</v>
      </c>
      <c r="C14" s="108">
        <v>2.0699999999999998</v>
      </c>
      <c r="D14" s="108">
        <v>2.0499999999999998</v>
      </c>
      <c r="E14" s="108">
        <v>2.7</v>
      </c>
      <c r="F14" s="108">
        <v>2.4500000000000002</v>
      </c>
      <c r="G14" s="108">
        <v>3.54</v>
      </c>
      <c r="H14" s="108">
        <v>2.66</v>
      </c>
      <c r="I14" s="108">
        <v>2.56</v>
      </c>
      <c r="J14" s="108">
        <v>2.5299999999999998</v>
      </c>
      <c r="K14" s="108">
        <v>3.85</v>
      </c>
      <c r="L14" s="108">
        <v>3.75</v>
      </c>
      <c r="M14" s="108">
        <v>3.29</v>
      </c>
      <c r="N14" s="107">
        <v>2.61</v>
      </c>
      <c r="O14" s="108">
        <v>2.97</v>
      </c>
      <c r="P14" s="108">
        <v>3.05</v>
      </c>
      <c r="Q14" s="108">
        <v>2.98</v>
      </c>
      <c r="R14" s="108">
        <v>2.77</v>
      </c>
      <c r="S14" s="108">
        <v>2.5099999999999998</v>
      </c>
      <c r="T14" s="108">
        <v>2.82</v>
      </c>
      <c r="U14" s="108">
        <v>2.68</v>
      </c>
      <c r="V14" s="108">
        <v>3.88</v>
      </c>
      <c r="W14" s="108">
        <v>3.68</v>
      </c>
      <c r="X14" s="108">
        <v>3.77</v>
      </c>
      <c r="Y14" s="108">
        <v>3.53</v>
      </c>
      <c r="Z14" s="107">
        <v>3</v>
      </c>
      <c r="AA14" s="164">
        <v>2.52</v>
      </c>
      <c r="AB14" s="164">
        <v>2.83</v>
      </c>
      <c r="AC14" s="164">
        <v>2.9</v>
      </c>
      <c r="AD14" s="164">
        <v>3.08</v>
      </c>
      <c r="AE14" s="164">
        <v>3.15</v>
      </c>
      <c r="AF14" s="164">
        <v>3.66</v>
      </c>
      <c r="AG14" s="164">
        <v>4.13</v>
      </c>
      <c r="AH14" s="164">
        <v>4.74</v>
      </c>
      <c r="AI14" s="164">
        <v>4.57</v>
      </c>
      <c r="AJ14" s="164">
        <v>3.54</v>
      </c>
      <c r="AK14" s="164">
        <v>3.19</v>
      </c>
      <c r="AL14" s="163">
        <v>2.96</v>
      </c>
      <c r="AM14" s="164">
        <v>2.81</v>
      </c>
      <c r="AN14" s="164">
        <v>3.02</v>
      </c>
      <c r="AO14" s="164">
        <v>3.3</v>
      </c>
      <c r="AP14" s="164">
        <v>3.22</v>
      </c>
      <c r="AQ14" s="164">
        <v>3.73</v>
      </c>
      <c r="AR14" s="164">
        <v>4.6100000000000003</v>
      </c>
      <c r="AS14" s="164">
        <v>4</v>
      </c>
      <c r="AT14" s="164">
        <v>4.66</v>
      </c>
      <c r="AU14" s="164">
        <v>4.625</v>
      </c>
      <c r="AV14" s="164">
        <v>4.58</v>
      </c>
      <c r="AW14" s="164">
        <v>4.58</v>
      </c>
      <c r="AX14" s="163">
        <v>4.4800000000000004</v>
      </c>
      <c r="AY14" s="164">
        <v>3.4</v>
      </c>
      <c r="AZ14" s="164">
        <v>4.07</v>
      </c>
      <c r="BA14" s="164">
        <v>4.0714285714285712</v>
      </c>
      <c r="BB14" s="164">
        <v>4.26</v>
      </c>
      <c r="BC14" s="164">
        <v>5.28</v>
      </c>
      <c r="BD14" s="164">
        <v>5.54</v>
      </c>
      <c r="BE14" s="164">
        <v>5.8</v>
      </c>
      <c r="BF14" s="164">
        <v>4.7300000000000004</v>
      </c>
      <c r="BG14" s="164">
        <v>5.2578125</v>
      </c>
      <c r="BH14" s="164">
        <v>5.14</v>
      </c>
      <c r="BI14" s="558">
        <v>4.5</v>
      </c>
      <c r="BJ14" s="610">
        <v>4.8099999999999996</v>
      </c>
      <c r="BK14" s="110">
        <f t="shared" si="0"/>
        <v>6.8888888888888777E-2</v>
      </c>
      <c r="BM14" s="522"/>
      <c r="BO14" s="28"/>
      <c r="BP14" s="28"/>
      <c r="BQ14" s="28"/>
      <c r="BR14" s="28"/>
      <c r="BS14" s="28"/>
      <c r="BT14" s="28"/>
    </row>
    <row r="15" spans="1:73" x14ac:dyDescent="0.25">
      <c r="A15" s="103" t="s">
        <v>44</v>
      </c>
      <c r="B15" s="107">
        <v>6.39</v>
      </c>
      <c r="C15" s="108">
        <v>6.6</v>
      </c>
      <c r="D15" s="108">
        <v>6.45</v>
      </c>
      <c r="E15" s="108">
        <v>5.33</v>
      </c>
      <c r="F15" s="108">
        <v>4.5599999999999996</v>
      </c>
      <c r="G15" s="108">
        <v>5.42</v>
      </c>
      <c r="H15" s="108">
        <v>4.8099999999999996</v>
      </c>
      <c r="I15" s="108">
        <v>3.92</v>
      </c>
      <c r="J15" s="108">
        <v>4.5999999999999996</v>
      </c>
      <c r="K15" s="108">
        <v>5.43</v>
      </c>
      <c r="L15" s="108">
        <v>5.75</v>
      </c>
      <c r="M15" s="108">
        <v>4.5</v>
      </c>
      <c r="N15" s="107">
        <v>4.47</v>
      </c>
      <c r="O15" s="108">
        <v>4.4400000000000004</v>
      </c>
      <c r="P15" s="108">
        <v>4.55</v>
      </c>
      <c r="Q15" s="108">
        <v>5.52</v>
      </c>
      <c r="R15" s="108">
        <v>5.15</v>
      </c>
      <c r="S15" s="108">
        <v>6.09</v>
      </c>
      <c r="T15" s="108">
        <v>4.08</v>
      </c>
      <c r="U15" s="108">
        <v>3.12</v>
      </c>
      <c r="V15" s="108">
        <v>3.68</v>
      </c>
      <c r="W15" s="108">
        <v>3.77</v>
      </c>
      <c r="X15" s="108">
        <v>4.46</v>
      </c>
      <c r="Y15" s="108">
        <v>5.0599999999999996</v>
      </c>
      <c r="Z15" s="107">
        <v>4.5999999999999996</v>
      </c>
      <c r="AA15" s="164">
        <v>4.97</v>
      </c>
      <c r="AB15" s="164">
        <v>4.0999999999999996</v>
      </c>
      <c r="AC15" s="164">
        <v>4.95</v>
      </c>
      <c r="AD15" s="164">
        <v>5.16</v>
      </c>
      <c r="AE15" s="164">
        <v>5.57</v>
      </c>
      <c r="AF15" s="164">
        <v>5.71</v>
      </c>
      <c r="AG15" s="164">
        <v>4.5</v>
      </c>
      <c r="AH15" s="164">
        <v>4.71</v>
      </c>
      <c r="AI15" s="164">
        <v>4.8600000000000003</v>
      </c>
      <c r="AJ15" s="164">
        <v>4.79</v>
      </c>
      <c r="AK15" s="164">
        <v>4.47</v>
      </c>
      <c r="AL15" s="163">
        <v>4.58</v>
      </c>
      <c r="AM15" s="164">
        <v>4.55</v>
      </c>
      <c r="AN15" s="164">
        <v>4.5</v>
      </c>
      <c r="AO15" s="164">
        <v>6.32</v>
      </c>
      <c r="AP15" s="164">
        <v>6.5</v>
      </c>
      <c r="AQ15" s="164">
        <v>7.94</v>
      </c>
      <c r="AR15" s="164">
        <v>8.61</v>
      </c>
      <c r="AS15" s="164">
        <v>8.69</v>
      </c>
      <c r="AT15" s="164">
        <v>8.34</v>
      </c>
      <c r="AU15" s="164">
        <v>7.9</v>
      </c>
      <c r="AV15" s="164">
        <v>7.59</v>
      </c>
      <c r="AW15" s="164">
        <v>7.36</v>
      </c>
      <c r="AX15" s="163">
        <v>6.19</v>
      </c>
      <c r="AY15" s="164">
        <v>3.6</v>
      </c>
      <c r="AZ15" s="164">
        <v>6.66</v>
      </c>
      <c r="BA15" s="164">
        <v>7.32</v>
      </c>
      <c r="BB15" s="164">
        <v>7.5</v>
      </c>
      <c r="BC15" s="164">
        <v>7.78</v>
      </c>
      <c r="BD15" s="164">
        <v>8</v>
      </c>
      <c r="BE15" s="164">
        <v>13.7</v>
      </c>
      <c r="BF15" s="164">
        <v>14.54</v>
      </c>
      <c r="BG15" s="164">
        <v>8.2068965517241388</v>
      </c>
      <c r="BH15" s="164">
        <v>12.32</v>
      </c>
      <c r="BI15" s="558">
        <v>13.3</v>
      </c>
      <c r="BJ15" s="610">
        <v>13</v>
      </c>
      <c r="BK15" s="110">
        <f t="shared" si="0"/>
        <v>-2.2556390977443663E-2</v>
      </c>
      <c r="BM15" s="522"/>
      <c r="BP15" s="28"/>
      <c r="BQ15" s="28"/>
      <c r="BR15" s="28"/>
      <c r="BS15" s="28"/>
      <c r="BT15" s="28"/>
    </row>
    <row r="16" spans="1:73" x14ac:dyDescent="0.25">
      <c r="A16" s="232" t="s">
        <v>45</v>
      </c>
      <c r="B16" s="163">
        <v>5.75</v>
      </c>
      <c r="C16" s="164">
        <v>5.84</v>
      </c>
      <c r="D16" s="108">
        <v>7.69</v>
      </c>
      <c r="E16" s="108">
        <v>12.07</v>
      </c>
      <c r="F16" s="108">
        <v>0</v>
      </c>
      <c r="G16" s="108">
        <v>8.8000000000000007</v>
      </c>
      <c r="H16" s="108">
        <v>0</v>
      </c>
      <c r="I16" s="108">
        <v>0</v>
      </c>
      <c r="J16" s="108">
        <v>0</v>
      </c>
      <c r="K16" s="108">
        <v>9.33</v>
      </c>
      <c r="L16" s="108">
        <v>7.15</v>
      </c>
      <c r="M16" s="108">
        <v>5</v>
      </c>
      <c r="N16" s="163">
        <v>4.66</v>
      </c>
      <c r="O16" s="164">
        <v>5.99</v>
      </c>
      <c r="P16" s="108">
        <v>6.95</v>
      </c>
      <c r="Q16" s="108">
        <v>7.94</v>
      </c>
      <c r="R16" s="108">
        <v>7.57</v>
      </c>
      <c r="S16" s="108">
        <v>6.83</v>
      </c>
      <c r="T16" s="108">
        <v>7.9</v>
      </c>
      <c r="U16" s="108">
        <v>7.93</v>
      </c>
      <c r="V16" s="108">
        <v>7.83</v>
      </c>
      <c r="W16" s="108">
        <v>7.45</v>
      </c>
      <c r="X16" s="108">
        <v>8.44</v>
      </c>
      <c r="Y16" s="108">
        <v>7.58</v>
      </c>
      <c r="Z16" s="107">
        <v>7.22</v>
      </c>
      <c r="AA16" s="164">
        <v>6.3</v>
      </c>
      <c r="AB16" s="164">
        <v>10.01</v>
      </c>
      <c r="AC16" s="164">
        <v>11.76</v>
      </c>
      <c r="AD16" s="164">
        <v>11</v>
      </c>
      <c r="AE16" s="164">
        <v>0</v>
      </c>
      <c r="AF16" s="164">
        <v>14.75</v>
      </c>
      <c r="AG16" s="164">
        <v>14.5</v>
      </c>
      <c r="AH16" s="164">
        <v>0</v>
      </c>
      <c r="AI16" s="164">
        <v>11.01</v>
      </c>
      <c r="AJ16" s="164">
        <v>11.79</v>
      </c>
      <c r="AK16" s="164">
        <v>11.22</v>
      </c>
      <c r="AL16" s="163">
        <v>9.9</v>
      </c>
      <c r="AM16" s="164">
        <v>10.44</v>
      </c>
      <c r="AN16" s="164">
        <v>13.48</v>
      </c>
      <c r="AO16" s="164">
        <v>22.09</v>
      </c>
      <c r="AP16" s="164">
        <v>21.38</v>
      </c>
      <c r="AQ16" s="164">
        <v>17</v>
      </c>
      <c r="AR16" s="164">
        <v>18</v>
      </c>
      <c r="AS16" s="164">
        <v>21</v>
      </c>
      <c r="AT16" s="164">
        <v>21</v>
      </c>
      <c r="AU16" s="164">
        <v>12.18</v>
      </c>
      <c r="AV16" s="164">
        <v>12.12</v>
      </c>
      <c r="AW16" s="164">
        <v>11.46</v>
      </c>
      <c r="AX16" s="163">
        <v>9.24</v>
      </c>
      <c r="AY16" s="164">
        <v>9.6</v>
      </c>
      <c r="AZ16" s="164">
        <v>16.46</v>
      </c>
      <c r="BA16" s="164">
        <v>20.790697674418606</v>
      </c>
      <c r="BB16" s="164">
        <v>20.18</v>
      </c>
      <c r="BC16" s="164">
        <v>19.5</v>
      </c>
      <c r="BD16" s="164">
        <v>21.07</v>
      </c>
      <c r="BE16" s="164">
        <v>15.2</v>
      </c>
      <c r="BF16" s="164">
        <v>9.15</v>
      </c>
      <c r="BG16" s="164">
        <v>7.26953125</v>
      </c>
      <c r="BH16" s="164">
        <v>7.55</v>
      </c>
      <c r="BI16" s="558">
        <v>7.3</v>
      </c>
      <c r="BJ16" s="610">
        <v>6.96</v>
      </c>
      <c r="BK16" s="110">
        <f t="shared" si="0"/>
        <v>-4.6575342465753455E-2</v>
      </c>
      <c r="BM16" s="522"/>
      <c r="BO16" s="28"/>
      <c r="BP16" s="28"/>
      <c r="BQ16" s="28"/>
      <c r="BR16" s="28"/>
      <c r="BS16" s="28"/>
      <c r="BT16" s="28"/>
      <c r="BU16" s="29"/>
    </row>
    <row r="17" spans="1:73" x14ac:dyDescent="0.25">
      <c r="A17" s="111" t="s">
        <v>36</v>
      </c>
      <c r="B17" s="112">
        <v>3.92</v>
      </c>
      <c r="C17" s="113">
        <v>3.32</v>
      </c>
      <c r="D17" s="113">
        <v>3.1</v>
      </c>
      <c r="E17" s="113">
        <v>3.86</v>
      </c>
      <c r="F17" s="113">
        <v>3.79</v>
      </c>
      <c r="G17" s="113">
        <v>4.66</v>
      </c>
      <c r="H17" s="113">
        <v>2.5</v>
      </c>
      <c r="I17" s="113">
        <v>2.68</v>
      </c>
      <c r="J17" s="113">
        <v>2.31</v>
      </c>
      <c r="K17" s="113">
        <v>3.83</v>
      </c>
      <c r="L17" s="113">
        <v>3.98</v>
      </c>
      <c r="M17" s="113">
        <v>4.07</v>
      </c>
      <c r="N17" s="112">
        <v>4.1100000000000003</v>
      </c>
      <c r="O17" s="113">
        <v>4.07</v>
      </c>
      <c r="P17" s="113">
        <v>4.43</v>
      </c>
      <c r="Q17" s="113">
        <v>4.58</v>
      </c>
      <c r="R17" s="113">
        <v>5.18</v>
      </c>
      <c r="S17" s="113">
        <v>3.08</v>
      </c>
      <c r="T17" s="113">
        <v>2.2999999999999998</v>
      </c>
      <c r="U17" s="113">
        <v>2.57</v>
      </c>
      <c r="V17" s="113">
        <v>2.2599999999999998</v>
      </c>
      <c r="W17" s="113">
        <v>2.06</v>
      </c>
      <c r="X17" s="113">
        <v>3.24</v>
      </c>
      <c r="Y17" s="113">
        <v>3.29</v>
      </c>
      <c r="Z17" s="112">
        <v>3.28</v>
      </c>
      <c r="AA17" s="113">
        <v>2.71</v>
      </c>
      <c r="AB17" s="113">
        <v>2.79</v>
      </c>
      <c r="AC17" s="113">
        <v>2.81</v>
      </c>
      <c r="AD17" s="113">
        <v>2.25</v>
      </c>
      <c r="AE17" s="113">
        <v>1.9</v>
      </c>
      <c r="AF17" s="113">
        <v>2.66</v>
      </c>
      <c r="AG17" s="113">
        <v>3.29</v>
      </c>
      <c r="AH17" s="113">
        <v>3.72</v>
      </c>
      <c r="AI17" s="113">
        <v>3.55</v>
      </c>
      <c r="AJ17" s="113">
        <v>3.67</v>
      </c>
      <c r="AK17" s="113">
        <v>4.13</v>
      </c>
      <c r="AL17" s="112">
        <v>3.71</v>
      </c>
      <c r="AM17" s="113">
        <v>3.66</v>
      </c>
      <c r="AN17" s="113">
        <v>4.17</v>
      </c>
      <c r="AO17" s="113">
        <v>4.6500000000000004</v>
      </c>
      <c r="AP17" s="113">
        <v>4.9800000000000004</v>
      </c>
      <c r="AQ17" s="113">
        <v>4.8099999999999996</v>
      </c>
      <c r="AR17" s="113">
        <v>4.53</v>
      </c>
      <c r="AS17" s="113">
        <v>4.49</v>
      </c>
      <c r="AT17" s="113">
        <v>4.6100000000000003</v>
      </c>
      <c r="AU17" s="113">
        <v>5.28</v>
      </c>
      <c r="AV17" s="113">
        <v>4.45</v>
      </c>
      <c r="AW17" s="113">
        <v>3.66</v>
      </c>
      <c r="AX17" s="112">
        <v>4.09</v>
      </c>
      <c r="AY17" s="113">
        <v>2.7</v>
      </c>
      <c r="AZ17" s="113">
        <v>3.12</v>
      </c>
      <c r="BA17" s="113">
        <v>3.2833333333333332</v>
      </c>
      <c r="BB17" s="113">
        <v>4.13</v>
      </c>
      <c r="BC17" s="113">
        <v>4.99</v>
      </c>
      <c r="BD17" s="113">
        <v>5.01</v>
      </c>
      <c r="BE17" s="113">
        <v>5.0999999999999996</v>
      </c>
      <c r="BF17" s="113">
        <v>5.15</v>
      </c>
      <c r="BG17" s="113">
        <v>5.227822580645161</v>
      </c>
      <c r="BH17" s="113">
        <v>5.18</v>
      </c>
      <c r="BI17" s="599">
        <v>5.2</v>
      </c>
      <c r="BJ17" s="611">
        <v>6.05</v>
      </c>
      <c r="BK17" s="115">
        <f t="shared" si="0"/>
        <v>0.16346153846153832</v>
      </c>
      <c r="BM17" s="522"/>
      <c r="BO17" s="28"/>
      <c r="BP17" s="28"/>
      <c r="BQ17" s="28"/>
      <c r="BR17" s="28"/>
      <c r="BS17" s="28"/>
      <c r="BT17" s="28"/>
      <c r="BU17" s="28"/>
    </row>
    <row r="18" spans="1:73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73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73" x14ac:dyDescent="0.25">
      <c r="A20" s="68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73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3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3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3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3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3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3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3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3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M32"/>
  <sheetViews>
    <sheetView showGridLines="0" zoomScale="90" zoomScaleNormal="90" workbookViewId="0">
      <pane xSplit="1" ySplit="7" topLeftCell="AV8" activePane="bottomRight" state="frozen"/>
      <selection activeCell="K29" sqref="K29"/>
      <selection pane="topRight" activeCell="K29" sqref="K29"/>
      <selection pane="bottomLeft" activeCell="K29" sqref="K29"/>
      <selection pane="bottomRight" activeCell="BK11" sqref="BK11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518" customWidth="1"/>
    <col min="58" max="62" width="9.85546875" style="522" customWidth="1"/>
    <col min="63" max="63" width="12.5703125" bestFit="1" customWidth="1"/>
  </cols>
  <sheetData>
    <row r="1" spans="1:65" x14ac:dyDescent="0.25">
      <c r="A1" s="6" t="s">
        <v>189</v>
      </c>
    </row>
    <row r="3" spans="1:65" ht="15" customHeight="1" x14ac:dyDescent="0.25">
      <c r="A3" s="11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</row>
    <row r="4" spans="1:65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</row>
    <row r="5" spans="1:65" x14ac:dyDescent="0.25">
      <c r="A5" s="9" t="s">
        <v>200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</row>
    <row r="6" spans="1:65" ht="15" customHeight="1" x14ac:dyDescent="0.25">
      <c r="A6" s="672" t="s">
        <v>0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17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64">
        <v>2024</v>
      </c>
      <c r="BK6" s="618"/>
    </row>
    <row r="7" spans="1:65" ht="25.5" x14ac:dyDescent="0.25">
      <c r="A7" s="673"/>
      <c r="B7" s="97" t="s">
        <v>1</v>
      </c>
      <c r="C7" s="97" t="s">
        <v>2</v>
      </c>
      <c r="D7" s="98" t="s">
        <v>3</v>
      </c>
      <c r="E7" s="97" t="s">
        <v>4</v>
      </c>
      <c r="F7" s="52" t="s">
        <v>5</v>
      </c>
      <c r="G7" s="52" t="s">
        <v>6</v>
      </c>
      <c r="H7" s="97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97" t="s">
        <v>1</v>
      </c>
      <c r="O7" s="97" t="s">
        <v>2</v>
      </c>
      <c r="P7" s="98" t="s">
        <v>3</v>
      </c>
      <c r="Q7" s="97" t="s">
        <v>4</v>
      </c>
      <c r="R7" s="52" t="s">
        <v>5</v>
      </c>
      <c r="S7" s="52" t="s">
        <v>6</v>
      </c>
      <c r="T7" s="97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98" t="s">
        <v>12</v>
      </c>
      <c r="Z7" s="61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499" t="s">
        <v>6</v>
      </c>
      <c r="BD7" s="508" t="s">
        <v>7</v>
      </c>
      <c r="BE7" s="511" t="str">
        <f>+'Cdr 19'!BE7</f>
        <v>Ago</v>
      </c>
      <c r="BF7" s="524" t="str">
        <f>+'Cdr 19'!BF7</f>
        <v>Sept</v>
      </c>
      <c r="BG7" s="537" t="str">
        <f>+'Cdr 19'!BG7</f>
        <v>Oct</v>
      </c>
      <c r="BH7" s="540" t="str">
        <f>+'Cdr 19'!BH7</f>
        <v>Nov</v>
      </c>
      <c r="BI7" s="552" t="str">
        <f>+'Cdr 19'!BI7</f>
        <v>Dic</v>
      </c>
      <c r="BJ7" s="549" t="str">
        <f>+'Cdr 19'!BJ7</f>
        <v>Ene</v>
      </c>
      <c r="BK7" s="508" t="str">
        <f>'Cdr 14'!BK7</f>
        <v>Var. % 
Ene 24/23</v>
      </c>
    </row>
    <row r="8" spans="1:65" x14ac:dyDescent="0.25">
      <c r="A8" s="18" t="s">
        <v>13</v>
      </c>
      <c r="B8" s="127">
        <f>+B9+B13+B18</f>
        <v>131.21342527300001</v>
      </c>
      <c r="C8" s="127">
        <f t="shared" ref="C8:Y8" si="0">+C9+C13+C18</f>
        <v>219.06131652700014</v>
      </c>
      <c r="D8" s="127">
        <f t="shared" si="0"/>
        <v>256.72538627000006</v>
      </c>
      <c r="E8" s="127">
        <f t="shared" si="0"/>
        <v>186.10637900799995</v>
      </c>
      <c r="F8" s="127">
        <f t="shared" si="0"/>
        <v>79.055038152000023</v>
      </c>
      <c r="G8" s="127">
        <f t="shared" si="0"/>
        <v>187.44864411299989</v>
      </c>
      <c r="H8" s="127">
        <f t="shared" si="0"/>
        <v>202.22774599099998</v>
      </c>
      <c r="I8" s="127">
        <f t="shared" si="0"/>
        <v>107.29881060899994</v>
      </c>
      <c r="J8" s="127">
        <f t="shared" si="0"/>
        <v>138.36643221200003</v>
      </c>
      <c r="K8" s="127">
        <f t="shared" si="0"/>
        <v>144.05478255400001</v>
      </c>
      <c r="L8" s="127">
        <f t="shared" si="0"/>
        <v>104.795495241</v>
      </c>
      <c r="M8" s="127">
        <f t="shared" si="0"/>
        <v>100.47895985800005</v>
      </c>
      <c r="N8" s="127">
        <f>+N9+N13+N18</f>
        <v>116.31405211299999</v>
      </c>
      <c r="O8" s="127">
        <f t="shared" si="0"/>
        <v>110.585644147</v>
      </c>
      <c r="P8" s="127">
        <f t="shared" si="0"/>
        <v>96.451992688999994</v>
      </c>
      <c r="Q8" s="127">
        <f t="shared" si="0"/>
        <v>47.701187335000007</v>
      </c>
      <c r="R8" s="127">
        <f t="shared" si="0"/>
        <v>45.446257604999992</v>
      </c>
      <c r="S8" s="127">
        <f t="shared" si="0"/>
        <v>78.767088996999988</v>
      </c>
      <c r="T8" s="127">
        <f t="shared" si="0"/>
        <v>244.82508136200002</v>
      </c>
      <c r="U8" s="127">
        <f t="shared" si="0"/>
        <v>280.73631807499908</v>
      </c>
      <c r="V8" s="127">
        <f t="shared" si="0"/>
        <v>204.68208958700004</v>
      </c>
      <c r="W8" s="127">
        <f t="shared" si="0"/>
        <v>134.74259765300002</v>
      </c>
      <c r="X8" s="127">
        <f t="shared" si="0"/>
        <v>70.85728206600001</v>
      </c>
      <c r="Y8" s="127">
        <f t="shared" si="0"/>
        <v>128.139303496</v>
      </c>
      <c r="Z8" s="127">
        <f t="shared" ref="Z8:AK8" si="1">+Z9+Z13+Z18</f>
        <v>175.63753383140002</v>
      </c>
      <c r="AA8" s="127">
        <f t="shared" si="1"/>
        <v>265.77020476891988</v>
      </c>
      <c r="AB8" s="127">
        <f t="shared" si="1"/>
        <v>231.61653202919007</v>
      </c>
      <c r="AC8" s="127">
        <f t="shared" si="1"/>
        <v>209.27371233499025</v>
      </c>
      <c r="AD8" s="127">
        <f t="shared" si="1"/>
        <v>143.80051770740008</v>
      </c>
      <c r="AE8" s="127">
        <f t="shared" si="1"/>
        <v>189.73733988612003</v>
      </c>
      <c r="AF8" s="127">
        <f t="shared" si="1"/>
        <v>224.29530257230988</v>
      </c>
      <c r="AG8" s="127">
        <f t="shared" si="1"/>
        <v>238.86045691965995</v>
      </c>
      <c r="AH8" s="127">
        <f t="shared" si="1"/>
        <v>156.75879705476018</v>
      </c>
      <c r="AI8" s="127">
        <f t="shared" si="1"/>
        <v>115.55928378536102</v>
      </c>
      <c r="AJ8" s="127">
        <f t="shared" si="1"/>
        <v>44.759876937070004</v>
      </c>
      <c r="AK8" s="127">
        <f t="shared" si="1"/>
        <v>91.554203428700205</v>
      </c>
      <c r="AL8" s="485">
        <f>+AL9+AL13+AL18</f>
        <v>155.57181335939774</v>
      </c>
      <c r="AM8" s="486">
        <f>+AM9+AM13+AM18</f>
        <v>198.97411873332615</v>
      </c>
      <c r="AN8" s="486">
        <f t="shared" ref="AN8:AS8" si="2">+AN9+AN13+AN18</f>
        <v>251.65163878705673</v>
      </c>
      <c r="AO8" s="486">
        <f t="shared" si="2"/>
        <v>110.8591456503911</v>
      </c>
      <c r="AP8" s="486">
        <f t="shared" si="2"/>
        <v>71.642358262132035</v>
      </c>
      <c r="AQ8" s="486">
        <f t="shared" si="2"/>
        <v>172.84434231005127</v>
      </c>
      <c r="AR8" s="486">
        <f t="shared" si="2"/>
        <v>202.7474084959866</v>
      </c>
      <c r="AS8" s="486">
        <f t="shared" si="2"/>
        <v>217.2588638735765</v>
      </c>
      <c r="AT8" s="486">
        <f t="shared" ref="AT8:AZ8" si="3">+AT9+AT13+AT18</f>
        <v>154.590908164702</v>
      </c>
      <c r="AU8" s="486">
        <f t="shared" si="3"/>
        <v>107.09793272582266</v>
      </c>
      <c r="AV8" s="486">
        <f t="shared" si="3"/>
        <v>57.673901310034857</v>
      </c>
      <c r="AW8" s="486">
        <f t="shared" si="3"/>
        <v>118.68945720654577</v>
      </c>
      <c r="AX8" s="126">
        <f t="shared" si="3"/>
        <v>162.51007002702528</v>
      </c>
      <c r="AY8" s="127">
        <f t="shared" si="3"/>
        <v>209.79282420400006</v>
      </c>
      <c r="AZ8" s="127">
        <f t="shared" si="3"/>
        <v>279.6676975028534</v>
      </c>
      <c r="BA8" s="127">
        <f t="shared" ref="BA8:BE8" si="4">+BA9+BA13+BA18</f>
        <v>155.59109933969856</v>
      </c>
      <c r="BB8" s="127">
        <f t="shared" ref="BB8" si="5">+BB9+BB13+BB18</f>
        <v>83.690501896142763</v>
      </c>
      <c r="BC8" s="127">
        <f t="shared" si="4"/>
        <v>61.882103635786592</v>
      </c>
      <c r="BD8" s="127">
        <f t="shared" si="4"/>
        <v>52.705211267988695</v>
      </c>
      <c r="BE8" s="127">
        <f t="shared" si="4"/>
        <v>55.858950400000005</v>
      </c>
      <c r="BF8" s="127">
        <f>+BF9+BF13+BF18</f>
        <v>78.680000000000007</v>
      </c>
      <c r="BG8" s="127">
        <f t="shared" ref="BG8:BH8" si="6">+BG9+BG13+BG18</f>
        <v>60.875733755435405</v>
      </c>
      <c r="BH8" s="127">
        <f t="shared" si="6"/>
        <v>43.82</v>
      </c>
      <c r="BI8" s="572">
        <f t="shared" ref="BI8:BJ8" si="7">+BI9+BI13+BI18</f>
        <v>78.873029886662692</v>
      </c>
      <c r="BJ8" s="127">
        <f t="shared" si="7"/>
        <v>110.441</v>
      </c>
      <c r="BK8" s="128">
        <f>+IFERROR(BJ8/AX8-1,"-")</f>
        <v>-0.32040519100364817</v>
      </c>
      <c r="BM8" s="522"/>
    </row>
    <row r="9" spans="1:65" x14ac:dyDescent="0.25">
      <c r="A9" s="354" t="s">
        <v>218</v>
      </c>
      <c r="B9" s="355">
        <f t="shared" ref="B9:Y9" si="8">+SUM(B10:B12)</f>
        <v>27.887517217999996</v>
      </c>
      <c r="C9" s="355">
        <f t="shared" si="8"/>
        <v>55.515515496999981</v>
      </c>
      <c r="D9" s="355">
        <f t="shared" si="8"/>
        <v>87.447999385000045</v>
      </c>
      <c r="E9" s="355">
        <f t="shared" si="8"/>
        <v>75.848945993000001</v>
      </c>
      <c r="F9" s="355">
        <f t="shared" si="8"/>
        <v>37.468392306000013</v>
      </c>
      <c r="G9" s="355">
        <f t="shared" si="8"/>
        <v>47.557257914999994</v>
      </c>
      <c r="H9" s="355">
        <f t="shared" si="8"/>
        <v>53.755311985000006</v>
      </c>
      <c r="I9" s="355">
        <f t="shared" si="8"/>
        <v>49.752265882999993</v>
      </c>
      <c r="J9" s="355">
        <f t="shared" si="8"/>
        <v>51.753352171999985</v>
      </c>
      <c r="K9" s="355">
        <f t="shared" si="8"/>
        <v>37.864019927000008</v>
      </c>
      <c r="L9" s="355">
        <f t="shared" si="8"/>
        <v>36.546856299999988</v>
      </c>
      <c r="M9" s="355">
        <f t="shared" si="8"/>
        <v>37.794531153000001</v>
      </c>
      <c r="N9" s="356">
        <f t="shared" si="8"/>
        <v>26.944142127999999</v>
      </c>
      <c r="O9" s="355">
        <f t="shared" si="8"/>
        <v>42.979312477999898</v>
      </c>
      <c r="P9" s="355">
        <f t="shared" si="8"/>
        <v>40.251031071999996</v>
      </c>
      <c r="Q9" s="355">
        <f t="shared" si="8"/>
        <v>23.257272141000001</v>
      </c>
      <c r="R9" s="355">
        <f t="shared" si="8"/>
        <v>21.464781564999999</v>
      </c>
      <c r="S9" s="355">
        <f t="shared" si="8"/>
        <v>20.655877926000002</v>
      </c>
      <c r="T9" s="355">
        <f t="shared" si="8"/>
        <v>42.883437638999894</v>
      </c>
      <c r="U9" s="355">
        <f t="shared" si="8"/>
        <v>64.675819392999998</v>
      </c>
      <c r="V9" s="355">
        <f t="shared" si="8"/>
        <v>60.955434578000002</v>
      </c>
      <c r="W9" s="355">
        <f t="shared" si="8"/>
        <v>86.551678167000006</v>
      </c>
      <c r="X9" s="355">
        <f t="shared" si="8"/>
        <v>57.624627132999997</v>
      </c>
      <c r="Y9" s="357">
        <f t="shared" si="8"/>
        <v>44.375840907000004</v>
      </c>
      <c r="Z9" s="355">
        <f t="shared" ref="Z9:AK9" si="9">+SUM(Z10:Z12)</f>
        <v>35.916738831399996</v>
      </c>
      <c r="AA9" s="355">
        <f t="shared" si="9"/>
        <v>49.385426768919977</v>
      </c>
      <c r="AB9" s="355">
        <f t="shared" si="9"/>
        <v>71.532999029190108</v>
      </c>
      <c r="AC9" s="355">
        <f t="shared" si="9"/>
        <v>69.834102334990092</v>
      </c>
      <c r="AD9" s="355">
        <f t="shared" si="9"/>
        <v>60.626097707400099</v>
      </c>
      <c r="AE9" s="355">
        <f t="shared" si="9"/>
        <v>57.292072886119996</v>
      </c>
      <c r="AF9" s="355">
        <f t="shared" si="9"/>
        <v>59.271298572309902</v>
      </c>
      <c r="AG9" s="355">
        <f t="shared" si="9"/>
        <v>46.756204482660003</v>
      </c>
      <c r="AH9" s="355">
        <f t="shared" si="9"/>
        <v>51.680862054760198</v>
      </c>
      <c r="AI9" s="355">
        <f t="shared" si="9"/>
        <v>37.352136789161008</v>
      </c>
      <c r="AJ9" s="355">
        <f t="shared" si="9"/>
        <v>28.513201932959998</v>
      </c>
      <c r="AK9" s="355">
        <f t="shared" si="9"/>
        <v>33.813137428700202</v>
      </c>
      <c r="AL9" s="487">
        <f t="shared" ref="AL9:AZ9" si="10">SUM(AL10:AL12)</f>
        <v>32.565296128597815</v>
      </c>
      <c r="AM9" s="488">
        <f t="shared" si="10"/>
        <v>56.13029544836597</v>
      </c>
      <c r="AN9" s="488">
        <f t="shared" si="10"/>
        <v>51.130051566656618</v>
      </c>
      <c r="AO9" s="488">
        <f t="shared" si="10"/>
        <v>41.307407024291109</v>
      </c>
      <c r="AP9" s="488">
        <f t="shared" si="10"/>
        <v>44.735929262032137</v>
      </c>
      <c r="AQ9" s="488">
        <f t="shared" si="10"/>
        <v>42.246355311951277</v>
      </c>
      <c r="AR9" s="488">
        <f t="shared" si="10"/>
        <v>44.453586821786672</v>
      </c>
      <c r="AS9" s="488">
        <f t="shared" si="10"/>
        <v>36.014524097576782</v>
      </c>
      <c r="AT9" s="488">
        <f t="shared" si="10"/>
        <v>38.06730039772178</v>
      </c>
      <c r="AU9" s="488">
        <f t="shared" si="10"/>
        <v>31.379088730822644</v>
      </c>
      <c r="AV9" s="488">
        <f t="shared" si="10"/>
        <v>35.656651322034826</v>
      </c>
      <c r="AW9" s="488">
        <f t="shared" si="10"/>
        <v>61.929297212545777</v>
      </c>
      <c r="AX9" s="356">
        <f t="shared" si="10"/>
        <v>54.28489870661528</v>
      </c>
      <c r="AY9" s="355">
        <f t="shared" si="10"/>
        <v>87.918414201000061</v>
      </c>
      <c r="AZ9" s="355">
        <f t="shared" si="10"/>
        <v>117.37308151167342</v>
      </c>
      <c r="BA9" s="355">
        <f t="shared" ref="BA9:BC9" si="11">SUM(BA10:BA12)</f>
        <v>101.70900434219845</v>
      </c>
      <c r="BB9" s="355">
        <f t="shared" ref="BB9" si="12">SUM(BB10:BB12)</f>
        <v>71.698238883042748</v>
      </c>
      <c r="BC9" s="355">
        <f t="shared" si="11"/>
        <v>52.422493630886592</v>
      </c>
      <c r="BD9" s="355">
        <f t="shared" ref="BD9:BF9" si="13">SUM(BD10:BD12)</f>
        <v>39.510911269888695</v>
      </c>
      <c r="BE9" s="355">
        <f t="shared" si="13"/>
        <v>42.872303400000007</v>
      </c>
      <c r="BF9" s="355">
        <f t="shared" si="13"/>
        <v>36.960000000000008</v>
      </c>
      <c r="BG9" s="355">
        <f t="shared" ref="BG9:BH9" si="14">SUM(BG10:BG12)</f>
        <v>39.550174875094484</v>
      </c>
      <c r="BH9" s="355">
        <f t="shared" si="14"/>
        <v>30.19</v>
      </c>
      <c r="BI9" s="580">
        <f t="shared" ref="BI9:BJ9" si="15">SUM(BI10:BI12)</f>
        <v>39.451470580783244</v>
      </c>
      <c r="BJ9" s="355">
        <f t="shared" si="15"/>
        <v>31.179000000000002</v>
      </c>
      <c r="BK9" s="255">
        <f t="shared" ref="BK9:BK18" si="16">+IFERROR(BJ9/AX9-1,"-")</f>
        <v>-0.42564137093617793</v>
      </c>
      <c r="BM9" s="522"/>
    </row>
    <row r="10" spans="1:65" x14ac:dyDescent="0.25">
      <c r="A10" s="358" t="s">
        <v>15</v>
      </c>
      <c r="B10" s="351">
        <v>1.53</v>
      </c>
      <c r="C10" s="351">
        <v>1.5860000000000001</v>
      </c>
      <c r="D10" s="351">
        <v>1.0940000000000001</v>
      </c>
      <c r="E10" s="351">
        <v>1.4870000000000001</v>
      </c>
      <c r="F10" s="351">
        <v>1.6140000000000001</v>
      </c>
      <c r="G10" s="351">
        <v>1.4119999999999999</v>
      </c>
      <c r="H10" s="351">
        <v>2.0329999999999999</v>
      </c>
      <c r="I10" s="351">
        <v>1.2270000000000001</v>
      </c>
      <c r="J10" s="351">
        <v>2.4460000000000002</v>
      </c>
      <c r="K10" s="351">
        <v>1.853</v>
      </c>
      <c r="L10" s="351">
        <v>2.0880000000000001</v>
      </c>
      <c r="M10" s="351">
        <v>1.7150000000000001</v>
      </c>
      <c r="N10" s="352">
        <v>1.6970323980000002</v>
      </c>
      <c r="O10" s="351">
        <v>1.484789301</v>
      </c>
      <c r="P10" s="351">
        <v>1.777484641</v>
      </c>
      <c r="Q10" s="351">
        <v>1.688264</v>
      </c>
      <c r="R10" s="351">
        <v>1.8124400000000001</v>
      </c>
      <c r="S10" s="351">
        <v>1.924737259</v>
      </c>
      <c r="T10" s="351">
        <v>1.8556130290000001</v>
      </c>
      <c r="U10" s="351">
        <v>1.6316493430000001</v>
      </c>
      <c r="V10" s="351">
        <v>1.8597140480000001</v>
      </c>
      <c r="W10" s="351">
        <v>1.3009218200000001</v>
      </c>
      <c r="X10" s="351">
        <v>1.2376907779999999</v>
      </c>
      <c r="Y10" s="353">
        <v>2.3171275609999999</v>
      </c>
      <c r="Z10" s="351">
        <v>0.91473883140000001</v>
      </c>
      <c r="AA10" s="351">
        <v>1.1844267689199801</v>
      </c>
      <c r="AB10" s="351">
        <v>1.0769990291901002</v>
      </c>
      <c r="AC10" s="351">
        <v>1.3651023349901001</v>
      </c>
      <c r="AD10" s="351">
        <v>1.5690977074001002</v>
      </c>
      <c r="AE10" s="351">
        <v>0.91707288611999815</v>
      </c>
      <c r="AF10" s="351">
        <v>1.2122985723099</v>
      </c>
      <c r="AG10" s="351">
        <v>1.2932044826600002</v>
      </c>
      <c r="AH10" s="351">
        <v>1.2298620547602004</v>
      </c>
      <c r="AI10" s="351">
        <v>0.93013678916100262</v>
      </c>
      <c r="AJ10" s="351">
        <v>0.86920193296000003</v>
      </c>
      <c r="AK10" s="351">
        <v>0.91313742870020009</v>
      </c>
      <c r="AL10" s="281">
        <v>0.83890688498999011</v>
      </c>
      <c r="AM10" s="282">
        <v>0.78839638027002013</v>
      </c>
      <c r="AN10" s="282">
        <v>1.3318288814970904</v>
      </c>
      <c r="AO10" s="282">
        <v>1.3524473938659995</v>
      </c>
      <c r="AP10" s="282">
        <v>0.91706719796990022</v>
      </c>
      <c r="AQ10" s="282">
        <v>1.3825495399658025</v>
      </c>
      <c r="AR10" s="282">
        <v>1.3882724177738996</v>
      </c>
      <c r="AS10" s="282">
        <v>1.51029906361999</v>
      </c>
      <c r="AT10" s="282">
        <v>1.6356801534958991</v>
      </c>
      <c r="AU10" s="282">
        <v>2.2655147959220372</v>
      </c>
      <c r="AV10" s="282">
        <v>1.2989722948519296</v>
      </c>
      <c r="AW10" s="282">
        <v>1.6717185921598998</v>
      </c>
      <c r="AX10" s="107">
        <v>0.52042781583999997</v>
      </c>
      <c r="AY10" s="108">
        <v>0.97068691499999982</v>
      </c>
      <c r="AZ10" s="108">
        <v>1.0869889784010005</v>
      </c>
      <c r="BA10" s="108">
        <v>0.94684293354398985</v>
      </c>
      <c r="BB10" s="108">
        <v>1.3562089456198998</v>
      </c>
      <c r="BC10" s="108">
        <v>1.4398968666930201</v>
      </c>
      <c r="BD10" s="108">
        <v>0.79385359529990007</v>
      </c>
      <c r="BE10" s="108">
        <v>1.7716742999999999</v>
      </c>
      <c r="BF10" s="108">
        <v>1.78</v>
      </c>
      <c r="BG10" s="108">
        <v>1.6709061208599998</v>
      </c>
      <c r="BH10" s="108">
        <v>2.64</v>
      </c>
      <c r="BI10" s="574">
        <v>3.0276316481029788</v>
      </c>
      <c r="BJ10" s="108">
        <v>1.8839999999999999</v>
      </c>
      <c r="BK10" s="110">
        <f t="shared" si="16"/>
        <v>2.6200985855437362</v>
      </c>
      <c r="BM10" s="522"/>
    </row>
    <row r="11" spans="1:65" x14ac:dyDescent="0.25">
      <c r="A11" s="358" t="s">
        <v>16</v>
      </c>
      <c r="B11" s="351">
        <v>21.801517217999994</v>
      </c>
      <c r="C11" s="351">
        <v>50.943515496999986</v>
      </c>
      <c r="D11" s="351">
        <v>81.43999938500005</v>
      </c>
      <c r="E11" s="351">
        <v>70.419945993000013</v>
      </c>
      <c r="F11" s="351">
        <v>30.136392306000012</v>
      </c>
      <c r="G11" s="351">
        <v>41.115257914999994</v>
      </c>
      <c r="H11" s="351">
        <v>47.254311985000001</v>
      </c>
      <c r="I11" s="351">
        <v>44.549265882999997</v>
      </c>
      <c r="J11" s="351">
        <v>46.484352171999987</v>
      </c>
      <c r="K11" s="351">
        <v>33.395019927000007</v>
      </c>
      <c r="L11" s="351">
        <v>31.927856299999991</v>
      </c>
      <c r="M11" s="351">
        <v>32.319531153</v>
      </c>
      <c r="N11" s="352">
        <v>20.838016635999999</v>
      </c>
      <c r="O11" s="351">
        <v>38.310593812999898</v>
      </c>
      <c r="P11" s="351">
        <v>34.147743769999998</v>
      </c>
      <c r="Q11" s="351">
        <v>19.844000000000001</v>
      </c>
      <c r="R11" s="351">
        <v>17.609108091</v>
      </c>
      <c r="S11" s="351">
        <v>16.159557269</v>
      </c>
      <c r="T11" s="351">
        <v>38.308444071999894</v>
      </c>
      <c r="U11" s="351">
        <v>57.959000000000003</v>
      </c>
      <c r="V11" s="351">
        <v>56.152999999999999</v>
      </c>
      <c r="W11" s="351">
        <v>80.010000000000005</v>
      </c>
      <c r="X11" s="351">
        <v>52.101999999999997</v>
      </c>
      <c r="Y11" s="353">
        <v>38.225000000000001</v>
      </c>
      <c r="Z11" s="351">
        <v>30.742999999999999</v>
      </c>
      <c r="AA11" s="351">
        <v>43.08</v>
      </c>
      <c r="AB11" s="351">
        <v>65.897000000000006</v>
      </c>
      <c r="AC11" s="351">
        <v>62.183</v>
      </c>
      <c r="AD11" s="351">
        <v>52.677</v>
      </c>
      <c r="AE11" s="351">
        <v>52.168999999999997</v>
      </c>
      <c r="AF11" s="351">
        <v>53.664000000000001</v>
      </c>
      <c r="AG11" s="351">
        <v>42.158999999999999</v>
      </c>
      <c r="AH11" s="351">
        <v>45.665999999999997</v>
      </c>
      <c r="AI11" s="351">
        <v>30.73</v>
      </c>
      <c r="AJ11" s="351">
        <v>23.716999999999999</v>
      </c>
      <c r="AK11" s="351">
        <v>28.34</v>
      </c>
      <c r="AL11" s="281">
        <v>29.072011239342832</v>
      </c>
      <c r="AM11" s="282">
        <v>50.836890548654544</v>
      </c>
      <c r="AN11" s="282">
        <v>42.195713656180516</v>
      </c>
      <c r="AO11" s="282">
        <v>34.731194749576112</v>
      </c>
      <c r="AP11" s="282">
        <v>37.009019721403199</v>
      </c>
      <c r="AQ11" s="282">
        <v>36.068072266943474</v>
      </c>
      <c r="AR11" s="282">
        <v>37.997149555564896</v>
      </c>
      <c r="AS11" s="282">
        <v>29.939474430978777</v>
      </c>
      <c r="AT11" s="282">
        <v>30.291504043794678</v>
      </c>
      <c r="AU11" s="282">
        <v>24.569514170384597</v>
      </c>
      <c r="AV11" s="282">
        <v>29.658591312076094</v>
      </c>
      <c r="AW11" s="282">
        <v>55.406657446402882</v>
      </c>
      <c r="AX11" s="107">
        <v>50.076013486415178</v>
      </c>
      <c r="AY11" s="108">
        <v>81.796340176000058</v>
      </c>
      <c r="AZ11" s="108">
        <v>109.68888065573263</v>
      </c>
      <c r="BA11" s="108">
        <v>94.181157385632559</v>
      </c>
      <c r="BB11" s="108">
        <v>66.627521654451854</v>
      </c>
      <c r="BC11" s="108">
        <v>47.391583709606572</v>
      </c>
      <c r="BD11" s="108">
        <v>35.994326706512794</v>
      </c>
      <c r="BE11" s="108">
        <v>40.018414900000003</v>
      </c>
      <c r="BF11" s="108">
        <v>33.020000000000003</v>
      </c>
      <c r="BG11" s="108">
        <v>33.928642215983487</v>
      </c>
      <c r="BH11" s="108">
        <v>24.55</v>
      </c>
      <c r="BI11" s="574">
        <v>34.580170608070269</v>
      </c>
      <c r="BJ11" s="108">
        <v>27.093</v>
      </c>
      <c r="BK11" s="110">
        <f t="shared" si="16"/>
        <v>-0.45896252289831541</v>
      </c>
      <c r="BM11" s="522"/>
    </row>
    <row r="12" spans="1:65" x14ac:dyDescent="0.25">
      <c r="A12" s="358" t="s">
        <v>19</v>
      </c>
      <c r="B12" s="351">
        <v>4.556</v>
      </c>
      <c r="C12" s="351">
        <v>2.9860000000000002</v>
      </c>
      <c r="D12" s="351">
        <v>4.9139999999999997</v>
      </c>
      <c r="E12" s="351">
        <v>3.9420000000000002</v>
      </c>
      <c r="F12" s="351">
        <v>5.718</v>
      </c>
      <c r="G12" s="351">
        <v>5.03</v>
      </c>
      <c r="H12" s="351">
        <v>4.468</v>
      </c>
      <c r="I12" s="351">
        <v>3.976</v>
      </c>
      <c r="J12" s="351">
        <v>2.823</v>
      </c>
      <c r="K12" s="351">
        <v>2.6160000000000001</v>
      </c>
      <c r="L12" s="351">
        <v>2.5310000000000001</v>
      </c>
      <c r="M12" s="351">
        <v>3.76</v>
      </c>
      <c r="N12" s="352">
        <v>4.4090930940000002</v>
      </c>
      <c r="O12" s="351">
        <v>3.1839293639999999</v>
      </c>
      <c r="P12" s="351">
        <v>4.325802661</v>
      </c>
      <c r="Q12" s="351">
        <v>1.725008141</v>
      </c>
      <c r="R12" s="351">
        <v>2.043233474</v>
      </c>
      <c r="S12" s="351">
        <v>2.571583398</v>
      </c>
      <c r="T12" s="351">
        <v>2.7193805379999998</v>
      </c>
      <c r="U12" s="351">
        <v>5.0851700499999994</v>
      </c>
      <c r="V12" s="351">
        <v>2.9427205299999999</v>
      </c>
      <c r="W12" s="351">
        <v>5.2407563469999996</v>
      </c>
      <c r="X12" s="351">
        <v>4.2849363550000001</v>
      </c>
      <c r="Y12" s="353">
        <v>3.8337133460000001</v>
      </c>
      <c r="Z12" s="351">
        <v>4.2590000000000003</v>
      </c>
      <c r="AA12" s="351">
        <v>5.1210000000000004</v>
      </c>
      <c r="AB12" s="351">
        <v>4.5590000000000002</v>
      </c>
      <c r="AC12" s="351">
        <v>6.2859999999999996</v>
      </c>
      <c r="AD12" s="351">
        <v>6.38</v>
      </c>
      <c r="AE12" s="351">
        <v>4.2060000000000004</v>
      </c>
      <c r="AF12" s="351">
        <v>4.3949999999999996</v>
      </c>
      <c r="AG12" s="351">
        <v>3.3039999999999998</v>
      </c>
      <c r="AH12" s="351">
        <v>4.7850000000000001</v>
      </c>
      <c r="AI12" s="351">
        <v>5.6920000000000002</v>
      </c>
      <c r="AJ12" s="351">
        <v>3.927</v>
      </c>
      <c r="AK12" s="351">
        <v>4.5599999999999996</v>
      </c>
      <c r="AL12" s="281">
        <v>2.6543780042649967</v>
      </c>
      <c r="AM12" s="282">
        <v>4.505008519441402</v>
      </c>
      <c r="AN12" s="282">
        <v>7.6025090289790107</v>
      </c>
      <c r="AO12" s="282">
        <v>5.2237648808489991</v>
      </c>
      <c r="AP12" s="282">
        <v>6.8098423426590413</v>
      </c>
      <c r="AQ12" s="282">
        <v>4.7957335050420014</v>
      </c>
      <c r="AR12" s="282">
        <v>5.0681648484478821</v>
      </c>
      <c r="AS12" s="282">
        <v>4.5647506029780125</v>
      </c>
      <c r="AT12" s="282">
        <v>6.1401162004312031</v>
      </c>
      <c r="AU12" s="282">
        <v>4.5440597645160112</v>
      </c>
      <c r="AV12" s="282">
        <v>4.6990877151068018</v>
      </c>
      <c r="AW12" s="282">
        <v>4.8509211739829965</v>
      </c>
      <c r="AX12" s="107">
        <v>3.6884574043600984</v>
      </c>
      <c r="AY12" s="108">
        <v>5.1513871100000053</v>
      </c>
      <c r="AZ12" s="108">
        <v>6.5972118775397979</v>
      </c>
      <c r="BA12" s="108">
        <v>6.5810040230219036</v>
      </c>
      <c r="BB12" s="108">
        <v>3.7145082829709986</v>
      </c>
      <c r="BC12" s="108">
        <v>3.5910130545869992</v>
      </c>
      <c r="BD12" s="108">
        <v>2.722730968076001</v>
      </c>
      <c r="BE12" s="108">
        <v>1.0822141999999999</v>
      </c>
      <c r="BF12" s="108">
        <v>2.16</v>
      </c>
      <c r="BG12" s="108">
        <v>3.9506265382509986</v>
      </c>
      <c r="BH12" s="108">
        <v>3</v>
      </c>
      <c r="BI12" s="574">
        <v>1.8436683246100005</v>
      </c>
      <c r="BJ12" s="108">
        <v>2.202</v>
      </c>
      <c r="BK12" s="110">
        <f t="shared" si="16"/>
        <v>-0.40300245913182242</v>
      </c>
      <c r="BM12" s="522"/>
    </row>
    <row r="13" spans="1:65" x14ac:dyDescent="0.25">
      <c r="A13" s="354" t="s">
        <v>219</v>
      </c>
      <c r="B13" s="355">
        <f t="shared" ref="B13:Y13" si="17">+SUM(B14:B17)</f>
        <v>102.92100000000001</v>
      </c>
      <c r="C13" s="355">
        <f t="shared" si="17"/>
        <v>163.27799999999999</v>
      </c>
      <c r="D13" s="355">
        <f t="shared" si="17"/>
        <v>168.62800000000001</v>
      </c>
      <c r="E13" s="355">
        <f t="shared" si="17"/>
        <v>109.95899999999999</v>
      </c>
      <c r="F13" s="355">
        <f t="shared" si="17"/>
        <v>41.248000000000005</v>
      </c>
      <c r="G13" s="355">
        <f t="shared" si="17"/>
        <v>139.59100000000001</v>
      </c>
      <c r="H13" s="355">
        <f t="shared" si="17"/>
        <v>147.85600000000002</v>
      </c>
      <c r="I13" s="355">
        <f t="shared" si="17"/>
        <v>57.097000000000008</v>
      </c>
      <c r="J13" s="355">
        <f t="shared" si="17"/>
        <v>86.094000000000008</v>
      </c>
      <c r="K13" s="355">
        <f t="shared" si="17"/>
        <v>105.887</v>
      </c>
      <c r="L13" s="355">
        <f t="shared" si="17"/>
        <v>68.046999999999997</v>
      </c>
      <c r="M13" s="355">
        <f t="shared" si="17"/>
        <v>62.517000000000003</v>
      </c>
      <c r="N13" s="356">
        <f t="shared" si="17"/>
        <v>88.743704339999994</v>
      </c>
      <c r="O13" s="355">
        <f t="shared" si="17"/>
        <v>66.89042236600001</v>
      </c>
      <c r="P13" s="355">
        <f t="shared" si="17"/>
        <v>54.640197190000002</v>
      </c>
      <c r="Q13" s="355">
        <f t="shared" si="17"/>
        <v>23.578899902</v>
      </c>
      <c r="R13" s="355">
        <f t="shared" si="17"/>
        <v>22.63059054</v>
      </c>
      <c r="S13" s="355">
        <f t="shared" si="17"/>
        <v>55.783601808999997</v>
      </c>
      <c r="T13" s="355">
        <f t="shared" si="17"/>
        <v>199.39314690999998</v>
      </c>
      <c r="U13" s="355">
        <f t="shared" si="17"/>
        <v>214.917996805</v>
      </c>
      <c r="V13" s="355">
        <f t="shared" si="17"/>
        <v>142.93920270200002</v>
      </c>
      <c r="W13" s="355">
        <f t="shared" si="17"/>
        <v>46.843364274000002</v>
      </c>
      <c r="X13" s="355">
        <f t="shared" si="17"/>
        <v>11.833248210000001</v>
      </c>
      <c r="Y13" s="357">
        <f t="shared" si="17"/>
        <v>79.239129822999999</v>
      </c>
      <c r="Z13" s="355">
        <f t="shared" ref="Z13:AK13" si="18">+SUM(Z14:Z17)</f>
        <v>132.13079500000003</v>
      </c>
      <c r="AA13" s="355">
        <f t="shared" si="18"/>
        <v>209.92777799999993</v>
      </c>
      <c r="AB13" s="355">
        <f t="shared" si="18"/>
        <v>155.71353299999996</v>
      </c>
      <c r="AC13" s="355">
        <f t="shared" si="18"/>
        <v>137.07461000000015</v>
      </c>
      <c r="AD13" s="355">
        <f t="shared" si="18"/>
        <v>81.252419999999972</v>
      </c>
      <c r="AE13" s="355">
        <f t="shared" si="18"/>
        <v>129.48926700000004</v>
      </c>
      <c r="AF13" s="355">
        <f t="shared" si="18"/>
        <v>162.038004</v>
      </c>
      <c r="AG13" s="355">
        <f t="shared" si="18"/>
        <v>189.37425243699997</v>
      </c>
      <c r="AH13" s="355">
        <f t="shared" si="18"/>
        <v>101.574935</v>
      </c>
      <c r="AI13" s="355">
        <f t="shared" si="18"/>
        <v>76.138146996200007</v>
      </c>
      <c r="AJ13" s="355">
        <f t="shared" si="18"/>
        <v>13.189675004110001</v>
      </c>
      <c r="AK13" s="355">
        <f t="shared" si="18"/>
        <v>51.443066000000002</v>
      </c>
      <c r="AL13" s="487">
        <f t="shared" ref="AL13:AZ13" si="19">SUM(AL14:AL17)</f>
        <v>116.3212172307999</v>
      </c>
      <c r="AM13" s="488">
        <f t="shared" si="19"/>
        <v>137.26132328496016</v>
      </c>
      <c r="AN13" s="488">
        <f t="shared" si="19"/>
        <v>197.5050872204001</v>
      </c>
      <c r="AO13" s="488">
        <f t="shared" si="19"/>
        <v>68.818538626099993</v>
      </c>
      <c r="AP13" s="488">
        <f t="shared" si="19"/>
        <v>26.210729000099899</v>
      </c>
      <c r="AQ13" s="488">
        <f t="shared" si="19"/>
        <v>129.91038699809999</v>
      </c>
      <c r="AR13" s="488">
        <f t="shared" si="19"/>
        <v>156.72352167419993</v>
      </c>
      <c r="AS13" s="488">
        <f t="shared" si="19"/>
        <v>178.65233977599971</v>
      </c>
      <c r="AT13" s="488">
        <f t="shared" si="19"/>
        <v>114.33180776698023</v>
      </c>
      <c r="AU13" s="488">
        <f t="shared" si="19"/>
        <v>73.341843995000019</v>
      </c>
      <c r="AV13" s="488">
        <f t="shared" si="19"/>
        <v>18.003749988000031</v>
      </c>
      <c r="AW13" s="488">
        <f t="shared" si="19"/>
        <v>48.441659993999991</v>
      </c>
      <c r="AX13" s="356">
        <f t="shared" si="19"/>
        <v>105.19607132041</v>
      </c>
      <c r="AY13" s="355">
        <f t="shared" si="19"/>
        <v>115.36051000299999</v>
      </c>
      <c r="AZ13" s="355">
        <f t="shared" si="19"/>
        <v>156.37248599117999</v>
      </c>
      <c r="BA13" s="355">
        <f t="shared" ref="BA13" si="20">SUM(BA14:BA17)</f>
        <v>51.656944997500105</v>
      </c>
      <c r="BB13" s="355">
        <f t="shared" ref="BB13" si="21">SUM(BB14:BB17)</f>
        <v>10.218833013100008</v>
      </c>
      <c r="BC13" s="355">
        <f>SUM(BC14:BC17)</f>
        <v>8.5264100048999989</v>
      </c>
      <c r="BD13" s="355">
        <f t="shared" ref="BD13:BF13" si="22">SUM(BD14:BD17)</f>
        <v>11.677799998100003</v>
      </c>
      <c r="BE13" s="355">
        <f t="shared" si="22"/>
        <v>7.991509999999999</v>
      </c>
      <c r="BF13" s="355">
        <f t="shared" si="22"/>
        <v>38.61</v>
      </c>
      <c r="BG13" s="355">
        <f t="shared" ref="BG13:BH13" si="23">SUM(BG14:BG17)</f>
        <v>19.057684998200095</v>
      </c>
      <c r="BH13" s="355">
        <f t="shared" si="23"/>
        <v>8.8300000000000018</v>
      </c>
      <c r="BI13" s="580">
        <f t="shared" ref="BI13:BJ13" si="24">SUM(BI14:BI17)</f>
        <v>34.067029997010003</v>
      </c>
      <c r="BJ13" s="355">
        <f t="shared" si="24"/>
        <v>73.409000000000006</v>
      </c>
      <c r="BK13" s="255">
        <f t="shared" si="16"/>
        <v>-0.30216975711566052</v>
      </c>
      <c r="BM13" s="522"/>
    </row>
    <row r="14" spans="1:65" x14ac:dyDescent="0.25">
      <c r="A14" s="358" t="s">
        <v>114</v>
      </c>
      <c r="B14" s="351">
        <v>94.224000000000004</v>
      </c>
      <c r="C14" s="351">
        <v>134.196</v>
      </c>
      <c r="D14" s="351">
        <v>143.06899999999999</v>
      </c>
      <c r="E14" s="351">
        <v>97.406999999999996</v>
      </c>
      <c r="F14" s="351">
        <v>27.88</v>
      </c>
      <c r="G14" s="351">
        <v>122.042</v>
      </c>
      <c r="H14" s="351">
        <v>122.182</v>
      </c>
      <c r="I14" s="351">
        <v>36.054000000000002</v>
      </c>
      <c r="J14" s="351">
        <v>70.399000000000001</v>
      </c>
      <c r="K14" s="351">
        <v>86.608999999999995</v>
      </c>
      <c r="L14" s="351">
        <v>60.264000000000003</v>
      </c>
      <c r="M14" s="351">
        <v>54.642000000000003</v>
      </c>
      <c r="N14" s="352">
        <v>84.634249999999994</v>
      </c>
      <c r="O14" s="351">
        <v>53.522260000000003</v>
      </c>
      <c r="P14" s="351">
        <v>42.678452</v>
      </c>
      <c r="Q14" s="351">
        <v>17.129094963</v>
      </c>
      <c r="R14" s="351">
        <v>10.81433</v>
      </c>
      <c r="S14" s="351">
        <v>51.829834999999996</v>
      </c>
      <c r="T14" s="351">
        <v>181.38499299999998</v>
      </c>
      <c r="U14" s="351">
        <v>189.74027799999999</v>
      </c>
      <c r="V14" s="351">
        <v>128.17281500000001</v>
      </c>
      <c r="W14" s="351">
        <v>22.058267000000001</v>
      </c>
      <c r="X14" s="351">
        <v>6.545331</v>
      </c>
      <c r="Y14" s="353">
        <v>70.415380999999996</v>
      </c>
      <c r="Z14" s="351">
        <v>120.25833500000002</v>
      </c>
      <c r="AA14" s="351">
        <v>156.57261799999992</v>
      </c>
      <c r="AB14" s="351">
        <v>125.75232799999993</v>
      </c>
      <c r="AC14" s="351">
        <v>116.26548500000013</v>
      </c>
      <c r="AD14" s="351">
        <v>64.09447999999999</v>
      </c>
      <c r="AE14" s="351">
        <v>117.82272700000003</v>
      </c>
      <c r="AF14" s="351">
        <v>125.39095400000001</v>
      </c>
      <c r="AG14" s="351">
        <v>157.99479999999997</v>
      </c>
      <c r="AH14" s="351">
        <v>86.629689999999997</v>
      </c>
      <c r="AI14" s="351">
        <v>63.940556999999998</v>
      </c>
      <c r="AJ14" s="351">
        <v>3.30362</v>
      </c>
      <c r="AK14" s="351">
        <v>42.980266</v>
      </c>
      <c r="AL14" s="281">
        <v>105.57716000000001</v>
      </c>
      <c r="AM14" s="282">
        <v>122.23586000000005</v>
      </c>
      <c r="AN14" s="282">
        <v>169.9409749999999</v>
      </c>
      <c r="AO14" s="282">
        <v>53.026868999999976</v>
      </c>
      <c r="AP14" s="282">
        <v>16.877594999999999</v>
      </c>
      <c r="AQ14" s="282">
        <v>122.01747999999999</v>
      </c>
      <c r="AR14" s="282">
        <v>139.80879499999995</v>
      </c>
      <c r="AS14" s="282">
        <v>150.79445499999989</v>
      </c>
      <c r="AT14" s="282">
        <v>97.754417000000032</v>
      </c>
      <c r="AU14" s="282">
        <v>52.766170000000017</v>
      </c>
      <c r="AV14" s="282">
        <v>10.227565</v>
      </c>
      <c r="AW14" s="282">
        <v>41.222299999999997</v>
      </c>
      <c r="AX14" s="107">
        <v>99.280434999999997</v>
      </c>
      <c r="AY14" s="108">
        <v>109.64675499999998</v>
      </c>
      <c r="AZ14" s="108">
        <v>140.13874499999997</v>
      </c>
      <c r="BA14" s="108">
        <v>44.495530000000009</v>
      </c>
      <c r="BB14" s="108">
        <v>2.5487799999999994</v>
      </c>
      <c r="BC14" s="108">
        <v>3.4433299999999996</v>
      </c>
      <c r="BD14" s="108">
        <v>10.000320000000002</v>
      </c>
      <c r="BE14" s="108">
        <v>4.9137199999999996</v>
      </c>
      <c r="BF14" s="108">
        <v>34.72</v>
      </c>
      <c r="BG14" s="108">
        <v>15.602869999999998</v>
      </c>
      <c r="BH14" s="108">
        <v>6.2</v>
      </c>
      <c r="BI14" s="574">
        <v>31.396290000000008</v>
      </c>
      <c r="BJ14" s="108">
        <v>68.772000000000006</v>
      </c>
      <c r="BK14" s="110">
        <f t="shared" si="16"/>
        <v>-0.3072955411607533</v>
      </c>
      <c r="BM14" s="522"/>
    </row>
    <row r="15" spans="1:65" x14ac:dyDescent="0.25">
      <c r="A15" s="358" t="s">
        <v>115</v>
      </c>
      <c r="B15" s="351">
        <v>1.083</v>
      </c>
      <c r="C15" s="351">
        <v>0.99399999999999999</v>
      </c>
      <c r="D15" s="351">
        <v>2.073</v>
      </c>
      <c r="E15" s="351">
        <v>1.728</v>
      </c>
      <c r="F15" s="351">
        <v>1.835</v>
      </c>
      <c r="G15" s="351">
        <v>2.206</v>
      </c>
      <c r="H15" s="351">
        <v>1.6339999999999999</v>
      </c>
      <c r="I15" s="351">
        <v>1.5580000000000001</v>
      </c>
      <c r="J15" s="351">
        <v>1.8460000000000001</v>
      </c>
      <c r="K15" s="351">
        <v>1.1020000000000001</v>
      </c>
      <c r="L15" s="351">
        <v>0.93100000000000005</v>
      </c>
      <c r="M15" s="351">
        <v>1.3540000000000001</v>
      </c>
      <c r="N15" s="352">
        <v>0.91781434000000006</v>
      </c>
      <c r="O15" s="351">
        <v>0.94609100000000002</v>
      </c>
      <c r="P15" s="351">
        <v>0.32609300000000002</v>
      </c>
      <c r="Q15" s="351">
        <v>0.31098999999999999</v>
      </c>
      <c r="R15" s="351">
        <v>0.56486000000000003</v>
      </c>
      <c r="S15" s="351">
        <v>0.27731</v>
      </c>
      <c r="T15" s="351">
        <v>0.22913</v>
      </c>
      <c r="U15" s="351">
        <v>5.5320000000000001E-2</v>
      </c>
      <c r="V15" s="351">
        <v>0.34017000000000003</v>
      </c>
      <c r="W15" s="351">
        <v>0.13566</v>
      </c>
      <c r="X15" s="351">
        <v>8.9260000000000006E-2</v>
      </c>
      <c r="Y15" s="353">
        <v>0.22888999999999998</v>
      </c>
      <c r="Z15" s="351">
        <v>2.7044600000000001</v>
      </c>
      <c r="AA15" s="351">
        <v>2.7881600000000009</v>
      </c>
      <c r="AB15" s="351">
        <v>3.0992050000000004</v>
      </c>
      <c r="AC15" s="351">
        <v>3.4471249999999993</v>
      </c>
      <c r="AD15" s="351">
        <v>2.4909400000000002</v>
      </c>
      <c r="AE15" s="351">
        <v>2.16154</v>
      </c>
      <c r="AF15" s="351">
        <v>1.7110500000000002</v>
      </c>
      <c r="AG15" s="351">
        <v>1.0844524369999999</v>
      </c>
      <c r="AH15" s="351">
        <v>1.2842450000000001</v>
      </c>
      <c r="AI15" s="351">
        <v>2.7049899962000001</v>
      </c>
      <c r="AJ15" s="351">
        <v>3.0380550041100003</v>
      </c>
      <c r="AK15" s="351">
        <v>2.5337999999999994</v>
      </c>
      <c r="AL15" s="281">
        <v>2.8838599999999999</v>
      </c>
      <c r="AM15" s="282">
        <v>2.7008999999999999</v>
      </c>
      <c r="AN15" s="282">
        <v>4.1752700000000011</v>
      </c>
      <c r="AO15" s="282">
        <v>3.126205465</v>
      </c>
      <c r="AP15" s="282">
        <v>3.8842099999999995</v>
      </c>
      <c r="AQ15" s="282">
        <v>2.3129000000000004</v>
      </c>
      <c r="AR15" s="282">
        <v>2.7874099999999999</v>
      </c>
      <c r="AS15" s="282">
        <v>1.6213499999999998</v>
      </c>
      <c r="AT15" s="282">
        <v>0.94020000000000015</v>
      </c>
      <c r="AU15" s="282">
        <v>1.6518000000000002</v>
      </c>
      <c r="AV15" s="282">
        <v>1.2998299999999998</v>
      </c>
      <c r="AW15" s="282">
        <v>3.0438999999999998</v>
      </c>
      <c r="AX15" s="107">
        <v>3.3531713319999996</v>
      </c>
      <c r="AY15" s="108">
        <v>2.3242500000000006</v>
      </c>
      <c r="AZ15" s="108">
        <v>3.2847199999999992</v>
      </c>
      <c r="BA15" s="108">
        <v>3.2606100000000002</v>
      </c>
      <c r="BB15" s="108">
        <v>3.4844599999999999</v>
      </c>
      <c r="BC15" s="108">
        <v>2.6814499999999999</v>
      </c>
      <c r="BD15" s="108">
        <v>5.006E-2</v>
      </c>
      <c r="BE15" s="108">
        <v>1.8552599999999999</v>
      </c>
      <c r="BF15" s="108">
        <v>0.89</v>
      </c>
      <c r="BG15" s="108">
        <v>1.4424399999999997</v>
      </c>
      <c r="BH15" s="108">
        <v>1.27</v>
      </c>
      <c r="BI15" s="574">
        <v>1.7990799999999996</v>
      </c>
      <c r="BJ15" s="108">
        <v>2.0289999999999999</v>
      </c>
      <c r="BK15" s="110">
        <f t="shared" si="16"/>
        <v>-0.39490118484646519</v>
      </c>
      <c r="BM15" s="522"/>
    </row>
    <row r="16" spans="1:65" x14ac:dyDescent="0.25">
      <c r="A16" s="358" t="s">
        <v>105</v>
      </c>
      <c r="B16" s="351">
        <v>2.8330000000000002</v>
      </c>
      <c r="C16" s="351">
        <v>23.677</v>
      </c>
      <c r="D16" s="351">
        <v>21.204000000000001</v>
      </c>
      <c r="E16" s="351">
        <v>8.2029999999999994</v>
      </c>
      <c r="F16" s="351">
        <v>6.726</v>
      </c>
      <c r="G16" s="351">
        <v>13.122</v>
      </c>
      <c r="H16" s="351">
        <v>19.567</v>
      </c>
      <c r="I16" s="351">
        <v>17.547000000000001</v>
      </c>
      <c r="J16" s="351">
        <v>11.503</v>
      </c>
      <c r="K16" s="351">
        <v>12.986000000000001</v>
      </c>
      <c r="L16" s="351">
        <v>2.3380000000000001</v>
      </c>
      <c r="M16" s="351">
        <v>3.532</v>
      </c>
      <c r="N16" s="352">
        <v>1.5392600000000001</v>
      </c>
      <c r="O16" s="351">
        <v>7.6659100000000002</v>
      </c>
      <c r="P16" s="351">
        <v>9.3394050000000011</v>
      </c>
      <c r="Q16" s="351">
        <v>3.75461</v>
      </c>
      <c r="R16" s="351">
        <v>7.5733800000000002</v>
      </c>
      <c r="S16" s="351">
        <v>1.5376099999999999</v>
      </c>
      <c r="T16" s="351">
        <v>13.188499999999999</v>
      </c>
      <c r="U16" s="351">
        <v>23.458365000000001</v>
      </c>
      <c r="V16" s="351">
        <v>11.001790000000002</v>
      </c>
      <c r="W16" s="351">
        <v>20.132004999999999</v>
      </c>
      <c r="X16" s="351">
        <v>3.5222199999999999</v>
      </c>
      <c r="Y16" s="353">
        <v>5.5379649999999998</v>
      </c>
      <c r="Z16" s="351">
        <v>5.6360000000000001</v>
      </c>
      <c r="AA16" s="351">
        <v>47.151000000000003</v>
      </c>
      <c r="AB16" s="351">
        <v>22.954999999999998</v>
      </c>
      <c r="AC16" s="351">
        <v>14.27</v>
      </c>
      <c r="AD16" s="351">
        <v>10.215999999999999</v>
      </c>
      <c r="AE16" s="351">
        <v>7.0720000000000001</v>
      </c>
      <c r="AF16" s="351">
        <v>30.527999999999999</v>
      </c>
      <c r="AG16" s="351">
        <v>28.177</v>
      </c>
      <c r="AH16" s="351">
        <v>6.7290000000000001</v>
      </c>
      <c r="AI16" s="351">
        <v>7.093</v>
      </c>
      <c r="AJ16" s="351">
        <v>2.484</v>
      </c>
      <c r="AK16" s="351">
        <v>3.5390000000000001</v>
      </c>
      <c r="AL16" s="281">
        <v>1.7175822359999999</v>
      </c>
      <c r="AM16" s="282">
        <v>10.100250940960001</v>
      </c>
      <c r="AN16" s="282">
        <v>12.117971216099999</v>
      </c>
      <c r="AO16" s="282">
        <v>8.5057051559999994</v>
      </c>
      <c r="AP16" s="282">
        <v>3.1061510000000001</v>
      </c>
      <c r="AQ16" s="282">
        <v>1.0654270000000003</v>
      </c>
      <c r="AR16" s="282">
        <v>12.265582999999996</v>
      </c>
      <c r="AS16" s="282">
        <v>19.796634999999991</v>
      </c>
      <c r="AT16" s="282">
        <v>10.663855999999999</v>
      </c>
      <c r="AU16" s="282">
        <v>9.096899999999998</v>
      </c>
      <c r="AV16" s="282">
        <v>4.2796199999999995</v>
      </c>
      <c r="AW16" s="282">
        <v>2.0908000000000002</v>
      </c>
      <c r="AX16" s="107">
        <v>1.0609199999999999</v>
      </c>
      <c r="AY16" s="108">
        <v>2.6764249999999996</v>
      </c>
      <c r="AZ16" s="108">
        <v>6.5092250000000016</v>
      </c>
      <c r="BA16" s="108">
        <v>1.6674649999999998</v>
      </c>
      <c r="BB16" s="108">
        <v>2.7382</v>
      </c>
      <c r="BC16" s="108">
        <v>1.783520005</v>
      </c>
      <c r="BD16" s="108">
        <v>0.72972999999999999</v>
      </c>
      <c r="BE16" s="108">
        <v>0.59933000000000003</v>
      </c>
      <c r="BF16" s="108">
        <v>1.36</v>
      </c>
      <c r="BG16" s="108">
        <v>0.77775499999999986</v>
      </c>
      <c r="BH16" s="108">
        <v>0.8</v>
      </c>
      <c r="BI16" s="574">
        <v>0.23100999999999999</v>
      </c>
      <c r="BJ16" s="108">
        <v>1.619</v>
      </c>
      <c r="BK16" s="110">
        <f t="shared" si="16"/>
        <v>0.52603400821928159</v>
      </c>
      <c r="BM16" s="522"/>
    </row>
    <row r="17" spans="1:65" x14ac:dyDescent="0.25">
      <c r="A17" s="358" t="s">
        <v>205</v>
      </c>
      <c r="B17" s="351">
        <v>4.7809999999999997</v>
      </c>
      <c r="C17" s="351">
        <v>4.4109999999999996</v>
      </c>
      <c r="D17" s="351">
        <v>2.282</v>
      </c>
      <c r="E17" s="351">
        <v>2.621</v>
      </c>
      <c r="F17" s="351">
        <v>4.8070000000000004</v>
      </c>
      <c r="G17" s="351">
        <v>2.2210000000000001</v>
      </c>
      <c r="H17" s="351">
        <v>4.4729999999999999</v>
      </c>
      <c r="I17" s="351">
        <v>1.9379999999999999</v>
      </c>
      <c r="J17" s="351">
        <v>2.3460000000000001</v>
      </c>
      <c r="K17" s="351">
        <v>5.19</v>
      </c>
      <c r="L17" s="351">
        <v>4.5140000000000002</v>
      </c>
      <c r="M17" s="351">
        <v>2.9889999999999999</v>
      </c>
      <c r="N17" s="352">
        <v>1.6523800000000002</v>
      </c>
      <c r="O17" s="351">
        <v>4.7561613660000006</v>
      </c>
      <c r="P17" s="351">
        <v>2.2962471899999999</v>
      </c>
      <c r="Q17" s="351">
        <v>2.3842049390000004</v>
      </c>
      <c r="R17" s="351">
        <v>3.6780205399999999</v>
      </c>
      <c r="S17" s="351">
        <v>2.1388468089999999</v>
      </c>
      <c r="T17" s="351">
        <v>4.5905239099999999</v>
      </c>
      <c r="U17" s="351">
        <v>1.6640338050000001</v>
      </c>
      <c r="V17" s="351">
        <v>3.424427702</v>
      </c>
      <c r="W17" s="351">
        <v>4.5174322739999999</v>
      </c>
      <c r="X17" s="351">
        <v>1.67643721</v>
      </c>
      <c r="Y17" s="353">
        <v>3.0568938229999998</v>
      </c>
      <c r="Z17" s="351">
        <v>3.532</v>
      </c>
      <c r="AA17" s="351">
        <v>3.4159999999999999</v>
      </c>
      <c r="AB17" s="351">
        <v>3.907</v>
      </c>
      <c r="AC17" s="351">
        <v>3.0920000000000001</v>
      </c>
      <c r="AD17" s="351">
        <v>4.4509999999999996</v>
      </c>
      <c r="AE17" s="351">
        <v>2.4329999999999998</v>
      </c>
      <c r="AF17" s="351">
        <v>4.4080000000000004</v>
      </c>
      <c r="AG17" s="351">
        <v>2.1179999999999999</v>
      </c>
      <c r="AH17" s="351">
        <v>6.9320000000000004</v>
      </c>
      <c r="AI17" s="351">
        <v>2.3996</v>
      </c>
      <c r="AJ17" s="351">
        <v>4.3639999999999999</v>
      </c>
      <c r="AK17" s="351">
        <v>2.39</v>
      </c>
      <c r="AL17" s="281">
        <v>6.1426149947998985</v>
      </c>
      <c r="AM17" s="282">
        <v>2.2243123440001002</v>
      </c>
      <c r="AN17" s="282">
        <v>11.270871004300217</v>
      </c>
      <c r="AO17" s="282">
        <v>4.1597590051000104</v>
      </c>
      <c r="AP17" s="282">
        <v>2.3427730000998999</v>
      </c>
      <c r="AQ17" s="282">
        <v>4.5145799981000092</v>
      </c>
      <c r="AR17" s="282">
        <v>1.8617336742000008</v>
      </c>
      <c r="AS17" s="282">
        <v>6.4398997759998329</v>
      </c>
      <c r="AT17" s="282">
        <v>4.9733347669801997</v>
      </c>
      <c r="AU17" s="282">
        <v>9.826973995000003</v>
      </c>
      <c r="AV17" s="282">
        <v>2.19673498800003</v>
      </c>
      <c r="AW17" s="282">
        <v>2.0846599939999901</v>
      </c>
      <c r="AX17" s="107">
        <v>1.5015449884099994</v>
      </c>
      <c r="AY17" s="108">
        <v>0.71308000299999985</v>
      </c>
      <c r="AZ17" s="108">
        <v>6.4397959911800031</v>
      </c>
      <c r="BA17" s="108">
        <v>2.2333399975000994</v>
      </c>
      <c r="BB17" s="108">
        <v>1.4473930131000095</v>
      </c>
      <c r="BC17" s="108">
        <v>0.61810999990000004</v>
      </c>
      <c r="BD17" s="108">
        <v>0.89768999810000005</v>
      </c>
      <c r="BE17" s="108">
        <v>0.62319999999999998</v>
      </c>
      <c r="BF17" s="108">
        <v>1.64</v>
      </c>
      <c r="BG17" s="108">
        <v>1.2346199982001</v>
      </c>
      <c r="BH17" s="108">
        <v>0.56000000000000005</v>
      </c>
      <c r="BI17" s="574">
        <v>0.64064999701000003</v>
      </c>
      <c r="BJ17" s="108">
        <v>0.98899999999999999</v>
      </c>
      <c r="BK17" s="110">
        <f t="shared" si="16"/>
        <v>-0.34134507614902587</v>
      </c>
      <c r="BM17" s="522"/>
    </row>
    <row r="18" spans="1:65" x14ac:dyDescent="0.25">
      <c r="A18" s="359" t="s">
        <v>72</v>
      </c>
      <c r="B18" s="425">
        <v>0.40490805500000715</v>
      </c>
      <c r="C18" s="425">
        <v>0.26780103000014788</v>
      </c>
      <c r="D18" s="425">
        <v>0.6493868850000144</v>
      </c>
      <c r="E18" s="425">
        <v>0.29843301499995867</v>
      </c>
      <c r="F18" s="425">
        <v>0.33864584599999942</v>
      </c>
      <c r="G18" s="425">
        <v>0.30038619799990557</v>
      </c>
      <c r="H18" s="425">
        <v>0.6164340059999377</v>
      </c>
      <c r="I18" s="425">
        <v>0.44954472599994916</v>
      </c>
      <c r="J18" s="425">
        <v>0.51908004000002983</v>
      </c>
      <c r="K18" s="425">
        <v>0.30376262699998913</v>
      </c>
      <c r="L18" s="425">
        <v>0.20163894100001198</v>
      </c>
      <c r="M18" s="425">
        <v>0.16742870500004209</v>
      </c>
      <c r="N18" s="266">
        <v>0.62620564499999454</v>
      </c>
      <c r="O18" s="425">
        <v>0.71590930300009492</v>
      </c>
      <c r="P18" s="425">
        <v>1.5607644270000018</v>
      </c>
      <c r="Q18" s="425">
        <v>0.86501529200000371</v>
      </c>
      <c r="R18" s="425">
        <v>1.3508854999999966</v>
      </c>
      <c r="S18" s="425">
        <v>2.327609261999998</v>
      </c>
      <c r="T18" s="425">
        <v>2.5484968130001215</v>
      </c>
      <c r="U18" s="425">
        <v>1.142501876999042</v>
      </c>
      <c r="V18" s="425">
        <v>0.78745230700002866</v>
      </c>
      <c r="W18" s="425">
        <v>1.3475552120000065</v>
      </c>
      <c r="X18" s="425">
        <v>1.3994067230000073</v>
      </c>
      <c r="Y18" s="457">
        <v>4.5243327659999926</v>
      </c>
      <c r="Z18" s="425">
        <v>7.59</v>
      </c>
      <c r="AA18" s="425">
        <v>6.4569999999999999</v>
      </c>
      <c r="AB18" s="425">
        <v>4.37</v>
      </c>
      <c r="AC18" s="425">
        <v>2.3650000000000002</v>
      </c>
      <c r="AD18" s="425">
        <v>1.9219999999999999</v>
      </c>
      <c r="AE18" s="425">
        <v>2.956</v>
      </c>
      <c r="AF18" s="425">
        <v>2.9860000000000002</v>
      </c>
      <c r="AG18" s="425">
        <v>2.73</v>
      </c>
      <c r="AH18" s="425">
        <v>3.5030000000000001</v>
      </c>
      <c r="AI18" s="425">
        <v>2.069</v>
      </c>
      <c r="AJ18" s="425">
        <v>3.0569999999999999</v>
      </c>
      <c r="AK18" s="425">
        <v>6.298</v>
      </c>
      <c r="AL18" s="483">
        <v>6.6852999999999998</v>
      </c>
      <c r="AM18" s="484">
        <v>5.5824999999999996</v>
      </c>
      <c r="AN18" s="484">
        <v>3.0165000000000002</v>
      </c>
      <c r="AO18" s="484">
        <v>0.73319999999999996</v>
      </c>
      <c r="AP18" s="484">
        <v>0.69569999999999999</v>
      </c>
      <c r="AQ18" s="484">
        <v>0.68759999999999999</v>
      </c>
      <c r="AR18" s="484">
        <v>1.5703</v>
      </c>
      <c r="AS18" s="484">
        <v>2.5920000000000001</v>
      </c>
      <c r="AT18" s="484">
        <v>2.1918000000000002</v>
      </c>
      <c r="AU18" s="484">
        <v>2.3769999999999998</v>
      </c>
      <c r="AV18" s="484">
        <v>4.0134999999999996</v>
      </c>
      <c r="AW18" s="484">
        <v>8.3185000000000002</v>
      </c>
      <c r="AX18" s="266">
        <v>3.0291000000000001</v>
      </c>
      <c r="AY18" s="425">
        <v>6.5138999999999996</v>
      </c>
      <c r="AZ18" s="425">
        <v>5.9221300000000001</v>
      </c>
      <c r="BA18" s="425">
        <v>2.2251500000000002</v>
      </c>
      <c r="BB18" s="425">
        <v>1.7734300000000001</v>
      </c>
      <c r="BC18" s="425">
        <v>0.93320000000000003</v>
      </c>
      <c r="BD18" s="425">
        <v>1.5165</v>
      </c>
      <c r="BE18" s="425">
        <v>4.9951369999999997</v>
      </c>
      <c r="BF18" s="425">
        <v>3.11</v>
      </c>
      <c r="BG18" s="425">
        <v>2.267873882140826</v>
      </c>
      <c r="BH18" s="425">
        <v>4.8</v>
      </c>
      <c r="BI18" s="581">
        <v>5.3545293088694512</v>
      </c>
      <c r="BJ18" s="425">
        <v>5.8529999999999998</v>
      </c>
      <c r="BK18" s="267">
        <f t="shared" si="16"/>
        <v>0.93225710607111001</v>
      </c>
      <c r="BM18" s="522"/>
    </row>
    <row r="19" spans="1:65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K19" s="25"/>
    </row>
    <row r="20" spans="1:65" x14ac:dyDescent="0.25">
      <c r="A20" s="68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23"/>
      <c r="BG20" s="523"/>
      <c r="BH20" s="523"/>
      <c r="BI20" s="523"/>
      <c r="BJ20" s="523"/>
      <c r="BK20" s="25"/>
    </row>
    <row r="21" spans="1:65" x14ac:dyDescent="0.25">
      <c r="A21" s="68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23"/>
      <c r="BG21" s="523"/>
      <c r="BH21" s="523"/>
      <c r="BI21" s="523"/>
      <c r="BJ21" s="523"/>
      <c r="BK21" s="25"/>
    </row>
    <row r="22" spans="1:65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5"/>
    </row>
    <row r="23" spans="1:65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23"/>
      <c r="BG23" s="523"/>
      <c r="BH23" s="523"/>
      <c r="BI23" s="523"/>
      <c r="BJ23" s="523"/>
      <c r="BK23" s="25"/>
    </row>
    <row r="24" spans="1:65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23"/>
      <c r="BG24" s="523"/>
      <c r="BH24" s="523"/>
      <c r="BI24" s="523"/>
      <c r="BJ24" s="523"/>
      <c r="BK24" s="25"/>
    </row>
    <row r="25" spans="1:65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23"/>
      <c r="BG25" s="523"/>
      <c r="BH25" s="523"/>
      <c r="BI25" s="523"/>
      <c r="BJ25" s="523"/>
      <c r="BK25" s="25"/>
    </row>
    <row r="26" spans="1:65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23"/>
      <c r="BG26" s="523"/>
      <c r="BH26" s="523"/>
      <c r="BI26" s="523"/>
      <c r="BJ26" s="523"/>
      <c r="BK26" s="25"/>
    </row>
    <row r="27" spans="1:65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23"/>
      <c r="BG27" s="523"/>
      <c r="BH27" s="523"/>
      <c r="BI27" s="523"/>
      <c r="BJ27" s="523"/>
      <c r="BK27" s="25"/>
    </row>
    <row r="28" spans="1:65" x14ac:dyDescent="0.25">
      <c r="N28" s="25"/>
      <c r="Z28" s="25"/>
    </row>
    <row r="29" spans="1:65" x14ac:dyDescent="0.25">
      <c r="N29" s="25"/>
      <c r="O29" s="25"/>
      <c r="Z29" s="25"/>
      <c r="AA29" s="25"/>
    </row>
    <row r="30" spans="1:65" x14ac:dyDescent="0.25">
      <c r="N30" s="25"/>
      <c r="O30" s="25"/>
      <c r="Z30" s="25"/>
      <c r="AA30" s="25"/>
      <c r="BK30" t="s">
        <v>267</v>
      </c>
    </row>
    <row r="31" spans="1:65" x14ac:dyDescent="0.25">
      <c r="N31" s="25"/>
      <c r="O31" s="25"/>
      <c r="Z31" s="25"/>
      <c r="AA31" s="25"/>
    </row>
    <row r="32" spans="1:65" x14ac:dyDescent="0.25">
      <c r="N32" s="25"/>
      <c r="O32" s="25"/>
      <c r="Z32" s="25"/>
      <c r="AA32" s="25"/>
    </row>
  </sheetData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 BG13:BJ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HA35"/>
  <sheetViews>
    <sheetView showGridLines="0" zoomScale="90" zoomScaleNormal="90" workbookViewId="0">
      <pane xSplit="1" ySplit="8" topLeftCell="AV9" activePane="bottomRight" state="frozen"/>
      <selection activeCell="K29" sqref="K29"/>
      <selection pane="topRight" activeCell="K29" sqref="K29"/>
      <selection pane="bottomLeft" activeCell="K29" sqref="K29"/>
      <selection pane="bottomRight" activeCell="BK16" sqref="BK16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20" customWidth="1"/>
    <col min="58" max="62" width="8.5703125" style="522" customWidth="1"/>
    <col min="63" max="63" width="12.5703125" customWidth="1"/>
  </cols>
  <sheetData>
    <row r="1" spans="1:67" x14ac:dyDescent="0.25">
      <c r="A1" s="6" t="s">
        <v>189</v>
      </c>
    </row>
    <row r="3" spans="1:67" x14ac:dyDescent="0.25">
      <c r="A3" s="11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</row>
    <row r="4" spans="1:67" ht="15" customHeight="1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</row>
    <row r="5" spans="1:67" x14ac:dyDescent="0.25">
      <c r="A5" s="9" t="s">
        <v>203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</row>
    <row r="6" spans="1:67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</row>
    <row r="7" spans="1:67" ht="18.75" customHeight="1" x14ac:dyDescent="0.25">
      <c r="A7" s="616" t="s">
        <v>0</v>
      </c>
      <c r="B7" s="616">
        <v>2019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6">
        <v>2020</v>
      </c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8"/>
      <c r="Z7" s="616">
        <v>2021</v>
      </c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6">
        <v>2022</v>
      </c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6">
        <v>2023</v>
      </c>
      <c r="AY7" s="617"/>
      <c r="AZ7" s="617"/>
      <c r="BA7" s="617"/>
      <c r="BB7" s="617"/>
      <c r="BC7" s="617"/>
      <c r="BD7" s="617"/>
      <c r="BE7" s="617"/>
      <c r="BF7" s="617"/>
      <c r="BG7" s="617"/>
      <c r="BH7" s="617"/>
      <c r="BI7" s="622"/>
      <c r="BJ7" s="664">
        <v>2024</v>
      </c>
      <c r="BK7" s="618"/>
    </row>
    <row r="8" spans="1:67" ht="25.5" x14ac:dyDescent="0.25">
      <c r="A8" s="657"/>
      <c r="B8" s="97" t="s">
        <v>1</v>
      </c>
      <c r="C8" s="97" t="s">
        <v>2</v>
      </c>
      <c r="D8" s="98" t="s">
        <v>3</v>
      </c>
      <c r="E8" s="98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97" t="s">
        <v>1</v>
      </c>
      <c r="O8" s="97" t="s">
        <v>2</v>
      </c>
      <c r="P8" s="98" t="s">
        <v>3</v>
      </c>
      <c r="Q8" s="98" t="s">
        <v>4</v>
      </c>
      <c r="R8" s="52" t="s">
        <v>5</v>
      </c>
      <c r="S8" s="52" t="s">
        <v>6</v>
      </c>
      <c r="T8" s="52" t="s">
        <v>7</v>
      </c>
      <c r="U8" s="52" t="s">
        <v>8</v>
      </c>
      <c r="V8" s="52" t="s">
        <v>9</v>
      </c>
      <c r="W8" s="52" t="s">
        <v>10</v>
      </c>
      <c r="X8" s="52" t="s">
        <v>11</v>
      </c>
      <c r="Y8" s="98" t="s">
        <v>12</v>
      </c>
      <c r="Z8" s="96" t="s">
        <v>1</v>
      </c>
      <c r="AA8" s="96" t="s">
        <v>2</v>
      </c>
      <c r="AB8" s="96" t="s">
        <v>3</v>
      </c>
      <c r="AC8" s="96" t="s">
        <v>4</v>
      </c>
      <c r="AD8" s="97" t="s">
        <v>5</v>
      </c>
      <c r="AE8" s="61" t="s">
        <v>6</v>
      </c>
      <c r="AF8" s="97" t="s">
        <v>7</v>
      </c>
      <c r="AG8" s="97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499" t="s">
        <v>6</v>
      </c>
      <c r="BD8" s="508" t="s">
        <v>7</v>
      </c>
      <c r="BE8" s="511" t="str">
        <f>+'Cdr 20 '!BE7</f>
        <v>Ago</v>
      </c>
      <c r="BF8" s="524" t="str">
        <f>+'Cdr 20 '!BF7</f>
        <v>Sept</v>
      </c>
      <c r="BG8" s="537" t="str">
        <f>+'Cdr 20 '!BG7</f>
        <v>Oct</v>
      </c>
      <c r="BH8" s="540" t="str">
        <f>+'Cdr 20 '!BH7</f>
        <v>Nov</v>
      </c>
      <c r="BI8" s="552" t="str">
        <f>+'Cdr 20 '!BI7</f>
        <v>Dic</v>
      </c>
      <c r="BJ8" s="549" t="str">
        <f>+'Cdr 20 '!BJ7</f>
        <v>Ene</v>
      </c>
      <c r="BK8" s="508" t="str">
        <f>'Cdr 20 '!BK7</f>
        <v>Var. % 
Ene 24/23</v>
      </c>
      <c r="BL8" s="522"/>
      <c r="BM8" s="522"/>
    </row>
    <row r="9" spans="1:67" x14ac:dyDescent="0.25">
      <c r="A9" s="22" t="s">
        <v>13</v>
      </c>
      <c r="B9" s="126">
        <f>+B10+B14+B19</f>
        <v>246.43700000000001</v>
      </c>
      <c r="C9" s="127">
        <f t="shared" ref="C9:L9" si="0">+C10+C14+C19</f>
        <v>380.66099999999994</v>
      </c>
      <c r="D9" s="127">
        <f t="shared" si="0"/>
        <v>436.24399999999991</v>
      </c>
      <c r="E9" s="127">
        <f t="shared" si="0"/>
        <v>328.73899999999998</v>
      </c>
      <c r="F9" s="127">
        <f t="shared" si="0"/>
        <v>175.52299999999997</v>
      </c>
      <c r="G9" s="127">
        <f t="shared" si="0"/>
        <v>364.60699999999991</v>
      </c>
      <c r="H9" s="127">
        <f t="shared" si="0"/>
        <v>398.85200000000009</v>
      </c>
      <c r="I9" s="127">
        <f t="shared" si="0"/>
        <v>239.70500000000001</v>
      </c>
      <c r="J9" s="127">
        <f t="shared" si="0"/>
        <v>273.762</v>
      </c>
      <c r="K9" s="127">
        <f t="shared" si="0"/>
        <v>270.64999999999998</v>
      </c>
      <c r="L9" s="127">
        <f t="shared" si="0"/>
        <v>205.97299999999998</v>
      </c>
      <c r="M9" s="127">
        <v>205.20000000000002</v>
      </c>
      <c r="N9" s="126">
        <f>+N10+N14+N19</f>
        <v>207.00998770000001</v>
      </c>
      <c r="O9" s="127">
        <f t="shared" ref="O9:X9" si="1">+O10+O14+O19</f>
        <v>212.31720660000002</v>
      </c>
      <c r="P9" s="127">
        <f t="shared" si="1"/>
        <v>180.57425836000002</v>
      </c>
      <c r="Q9" s="127">
        <f t="shared" si="1"/>
        <v>106.70738321</v>
      </c>
      <c r="R9" s="127">
        <f t="shared" si="1"/>
        <v>114.62973901000001</v>
      </c>
      <c r="S9" s="127">
        <f t="shared" si="1"/>
        <v>161.29092030999996</v>
      </c>
      <c r="T9" s="127">
        <f t="shared" si="1"/>
        <v>422.54583031999999</v>
      </c>
      <c r="U9" s="127">
        <f t="shared" si="1"/>
        <v>469.05267762999904</v>
      </c>
      <c r="V9" s="127">
        <f t="shared" si="1"/>
        <v>352.34918735000002</v>
      </c>
      <c r="W9" s="127">
        <f t="shared" si="1"/>
        <v>251.55482715999997</v>
      </c>
      <c r="X9" s="127">
        <f t="shared" si="1"/>
        <v>144.1695722</v>
      </c>
      <c r="Y9" s="127">
        <v>205.20000000000002</v>
      </c>
      <c r="Z9" s="126">
        <f t="shared" ref="Z9:AJ9" si="2">+Z10+Z14+Z19</f>
        <v>298.01685913037716</v>
      </c>
      <c r="AA9" s="127">
        <f t="shared" si="2"/>
        <v>467.90548044817018</v>
      </c>
      <c r="AB9" s="127">
        <f t="shared" si="2"/>
        <v>394.29975675330877</v>
      </c>
      <c r="AC9" s="127">
        <f t="shared" si="2"/>
        <v>371.74759722047747</v>
      </c>
      <c r="AD9" s="127">
        <f t="shared" si="2"/>
        <v>281.14161047811893</v>
      </c>
      <c r="AE9" s="127">
        <f t="shared" si="2"/>
        <v>346.1698246570557</v>
      </c>
      <c r="AF9" s="127">
        <f t="shared" si="2"/>
        <v>414.01470027864076</v>
      </c>
      <c r="AG9" s="127">
        <f t="shared" si="2"/>
        <v>424.09199868038701</v>
      </c>
      <c r="AH9" s="127">
        <f t="shared" si="2"/>
        <v>296.28183002261835</v>
      </c>
      <c r="AI9" s="127">
        <f t="shared" si="2"/>
        <v>231.7435518405893</v>
      </c>
      <c r="AJ9" s="127">
        <f t="shared" si="2"/>
        <v>118.18638004533663</v>
      </c>
      <c r="AK9" s="410">
        <f>+AK10+AK14+AK19</f>
        <v>216.37905669339602</v>
      </c>
      <c r="AL9" s="485">
        <f>+AL10+AL14+AL19</f>
        <v>329.43649301045167</v>
      </c>
      <c r="AM9" s="486">
        <f t="shared" ref="AM9:AS9" si="3">+AM10+AM14+AM19</f>
        <v>406.37083623582879</v>
      </c>
      <c r="AN9" s="486">
        <f t="shared" si="3"/>
        <v>545.32021306391641</v>
      </c>
      <c r="AO9" s="486">
        <f t="shared" si="3"/>
        <v>276.54769684094111</v>
      </c>
      <c r="AP9" s="486">
        <f t="shared" si="3"/>
        <v>190.44598968275201</v>
      </c>
      <c r="AQ9" s="486">
        <f t="shared" si="3"/>
        <v>351.19200024136563</v>
      </c>
      <c r="AR9" s="486">
        <f t="shared" si="3"/>
        <v>429.68257043516689</v>
      </c>
      <c r="AS9" s="486">
        <f t="shared" si="3"/>
        <v>486.20563219990044</v>
      </c>
      <c r="AT9" s="486">
        <f t="shared" ref="AT9:AZ9" si="4">+AT10+AT14+AT19</f>
        <v>359.67140985463953</v>
      </c>
      <c r="AU9" s="486">
        <f t="shared" si="4"/>
        <v>281.56184423494062</v>
      </c>
      <c r="AV9" s="486">
        <f t="shared" si="4"/>
        <v>162.4713946841959</v>
      </c>
      <c r="AW9" s="486">
        <f t="shared" si="4"/>
        <v>271.51689815662303</v>
      </c>
      <c r="AX9" s="126">
        <f t="shared" si="4"/>
        <v>330.49284247385214</v>
      </c>
      <c r="AY9" s="127">
        <f t="shared" si="4"/>
        <v>433.45239734195957</v>
      </c>
      <c r="AZ9" s="127">
        <f t="shared" si="4"/>
        <v>582.32242212937251</v>
      </c>
      <c r="BA9" s="127">
        <f t="shared" ref="BA9:BF9" si="5">+BA10+BA14+BA19</f>
        <v>325.10659640990201</v>
      </c>
      <c r="BB9" s="127">
        <f t="shared" ref="BB9" si="6">+BB10+BB14+BB19</f>
        <v>217.09582291570612</v>
      </c>
      <c r="BC9" s="127">
        <f t="shared" si="5"/>
        <v>165.78047903349713</v>
      </c>
      <c r="BD9" s="127">
        <f t="shared" si="5"/>
        <v>139.32588749856492</v>
      </c>
      <c r="BE9" s="127">
        <f t="shared" si="5"/>
        <v>133.81039013</v>
      </c>
      <c r="BF9" s="127">
        <f t="shared" si="5"/>
        <v>194.39</v>
      </c>
      <c r="BG9" s="127">
        <f t="shared" ref="BG9:BH9" si="7">+BG10+BG14+BG19</f>
        <v>152.20555424498619</v>
      </c>
      <c r="BH9" s="127">
        <f t="shared" si="7"/>
        <v>126.47874840846789</v>
      </c>
      <c r="BI9" s="572">
        <f t="shared" ref="BI9:BJ9" si="8">+BI10+BI14+BI19</f>
        <v>187.56793676464116</v>
      </c>
      <c r="BJ9" s="127">
        <f t="shared" si="8"/>
        <v>262.38100000000003</v>
      </c>
      <c r="BK9" s="128">
        <f>+IFERROR(BJ9/AX9-1,"-")</f>
        <v>-0.20609173246842993</v>
      </c>
      <c r="BL9" s="522"/>
      <c r="BM9" s="522"/>
      <c r="BN9" s="520"/>
      <c r="BO9" s="520"/>
    </row>
    <row r="10" spans="1:67" x14ac:dyDescent="0.25">
      <c r="A10" s="300" t="s">
        <v>14</v>
      </c>
      <c r="B10" s="338">
        <f t="shared" ref="B10:L10" si="9">SUM(B11:B13)</f>
        <v>83.651704249999881</v>
      </c>
      <c r="C10" s="336">
        <f t="shared" si="9"/>
        <v>124.18716749999999</v>
      </c>
      <c r="D10" s="336">
        <f t="shared" si="9"/>
        <v>178.20863227999996</v>
      </c>
      <c r="E10" s="336">
        <f t="shared" si="9"/>
        <v>161.91529625000001</v>
      </c>
      <c r="F10" s="336">
        <f t="shared" si="9"/>
        <v>101.2154966500002</v>
      </c>
      <c r="G10" s="336">
        <f t="shared" si="9"/>
        <v>141.60624901</v>
      </c>
      <c r="H10" s="336">
        <f t="shared" si="9"/>
        <v>154.84496844000003</v>
      </c>
      <c r="I10" s="336">
        <f t="shared" si="9"/>
        <v>137.69868996</v>
      </c>
      <c r="J10" s="336">
        <f t="shared" si="9"/>
        <v>138.73992017</v>
      </c>
      <c r="K10" s="336">
        <f t="shared" si="9"/>
        <v>109.79204915</v>
      </c>
      <c r="L10" s="336">
        <f t="shared" si="9"/>
        <v>104.4457785200002</v>
      </c>
      <c r="M10" s="336">
        <v>115.69999999999999</v>
      </c>
      <c r="N10" s="338">
        <f t="shared" ref="N10:Y10" si="10">+SUM(N11:N13)</f>
        <v>89.63929911000011</v>
      </c>
      <c r="O10" s="336">
        <f t="shared" si="10"/>
        <v>106.88462388000001</v>
      </c>
      <c r="P10" s="336">
        <f t="shared" si="10"/>
        <v>89.310536029999994</v>
      </c>
      <c r="Q10" s="336">
        <f t="shared" si="10"/>
        <v>61.352874460000002</v>
      </c>
      <c r="R10" s="336">
        <f t="shared" si="10"/>
        <v>63.839062370000001</v>
      </c>
      <c r="S10" s="336">
        <f t="shared" si="10"/>
        <v>71.057139159999991</v>
      </c>
      <c r="T10" s="336">
        <f t="shared" si="10"/>
        <v>120.02574455000001</v>
      </c>
      <c r="U10" s="336">
        <f t="shared" si="10"/>
        <v>149.28004381999901</v>
      </c>
      <c r="V10" s="336">
        <f t="shared" si="10"/>
        <v>137.18123466000003</v>
      </c>
      <c r="W10" s="336">
        <f t="shared" si="10"/>
        <v>159.20587924999998</v>
      </c>
      <c r="X10" s="336">
        <f t="shared" si="10"/>
        <v>118.64193158</v>
      </c>
      <c r="Y10" s="458">
        <f t="shared" si="10"/>
        <v>114.57066632000002</v>
      </c>
      <c r="Z10" s="338">
        <f t="shared" ref="Z10:AK10" si="11">SUM(Z11:Z13)</f>
        <v>95.62147836280478</v>
      </c>
      <c r="AA10" s="336">
        <f t="shared" si="11"/>
        <v>129.80548011536771</v>
      </c>
      <c r="AB10" s="336">
        <f t="shared" si="11"/>
        <v>147.57850021550883</v>
      </c>
      <c r="AC10" s="336">
        <f t="shared" si="11"/>
        <v>155.83658700753185</v>
      </c>
      <c r="AD10" s="336">
        <f t="shared" si="11"/>
        <v>145.88956686078987</v>
      </c>
      <c r="AE10" s="336">
        <f t="shared" si="11"/>
        <v>136.82852852244869</v>
      </c>
      <c r="AF10" s="336">
        <f t="shared" si="11"/>
        <v>130.43419287180734</v>
      </c>
      <c r="AG10" s="336">
        <f t="shared" si="11"/>
        <v>106.33896982693585</v>
      </c>
      <c r="AH10" s="336">
        <f t="shared" si="11"/>
        <v>118.64867769106722</v>
      </c>
      <c r="AI10" s="336">
        <f t="shared" si="11"/>
        <v>99.514608706998047</v>
      </c>
      <c r="AJ10" s="336">
        <f t="shared" si="11"/>
        <v>84.9398795423579</v>
      </c>
      <c r="AK10" s="458">
        <f t="shared" si="11"/>
        <v>125.48816698864314</v>
      </c>
      <c r="AL10" s="489">
        <f t="shared" ref="AL10:AZ10" si="12">SUM(AL11:AL13)</f>
        <v>131.44435941595287</v>
      </c>
      <c r="AM10" s="490">
        <f t="shared" si="12"/>
        <v>170.00647428072875</v>
      </c>
      <c r="AN10" s="490">
        <f t="shared" si="12"/>
        <v>187.14290030021732</v>
      </c>
      <c r="AO10" s="490">
        <f t="shared" si="12"/>
        <v>141.23756868482113</v>
      </c>
      <c r="AP10" s="490">
        <f t="shared" si="12"/>
        <v>135.72115741475301</v>
      </c>
      <c r="AQ10" s="490">
        <f t="shared" si="12"/>
        <v>126.39204547856572</v>
      </c>
      <c r="AR10" s="490">
        <f t="shared" si="12"/>
        <v>139.40262948716699</v>
      </c>
      <c r="AS10" s="490">
        <f t="shared" si="12"/>
        <v>114.30596093090051</v>
      </c>
      <c r="AT10" s="490">
        <f t="shared" si="12"/>
        <v>119.3946540184394</v>
      </c>
      <c r="AU10" s="490">
        <f t="shared" si="12"/>
        <v>106.37441819493961</v>
      </c>
      <c r="AV10" s="490">
        <f t="shared" si="12"/>
        <v>110.12076678219589</v>
      </c>
      <c r="AW10" s="490">
        <f t="shared" si="12"/>
        <v>174.688608115623</v>
      </c>
      <c r="AX10" s="338">
        <f t="shared" si="12"/>
        <v>148.52729385495223</v>
      </c>
      <c r="AY10" s="336">
        <f t="shared" si="12"/>
        <v>222.87559440595854</v>
      </c>
      <c r="AZ10" s="336">
        <f t="shared" si="12"/>
        <v>259.57933613447153</v>
      </c>
      <c r="BA10" s="336">
        <f t="shared" ref="BA10:BF10" si="13">SUM(BA11:BA13)</f>
        <v>213.09336681010279</v>
      </c>
      <c r="BB10" s="336">
        <f t="shared" ref="BB10" si="14">SUM(BB11:BB13)</f>
        <v>177.77062451370534</v>
      </c>
      <c r="BC10" s="336">
        <f t="shared" si="13"/>
        <v>135.01319453749701</v>
      </c>
      <c r="BD10" s="336">
        <f t="shared" si="13"/>
        <v>102.88570204956494</v>
      </c>
      <c r="BE10" s="336">
        <f t="shared" si="13"/>
        <v>107.5872705</v>
      </c>
      <c r="BF10" s="336">
        <f t="shared" si="13"/>
        <v>101.35</v>
      </c>
      <c r="BG10" s="336">
        <f t="shared" ref="BG10:BH10" si="15">SUM(BG11:BG13)</f>
        <v>101.41155566417933</v>
      </c>
      <c r="BH10" s="336">
        <f t="shared" si="15"/>
        <v>97.750149130248303</v>
      </c>
      <c r="BI10" s="612">
        <f t="shared" ref="BI10:BJ10" si="16">SUM(BI11:BI13)</f>
        <v>113.29924850890947</v>
      </c>
      <c r="BJ10" s="336">
        <f t="shared" si="16"/>
        <v>103.012</v>
      </c>
      <c r="BK10" s="469">
        <f t="shared" ref="BK10:BK19" si="17">+IFERROR(BJ10/AX10-1,"-")</f>
        <v>-0.30644397183591887</v>
      </c>
      <c r="BL10" s="522"/>
      <c r="BM10" s="522"/>
      <c r="BN10" s="520"/>
      <c r="BO10" s="520"/>
    </row>
    <row r="11" spans="1:67" x14ac:dyDescent="0.25">
      <c r="A11" s="103" t="s">
        <v>15</v>
      </c>
      <c r="B11" s="351">
        <v>3.6749999999999998</v>
      </c>
      <c r="C11" s="351">
        <v>4.5209999999999999</v>
      </c>
      <c r="D11" s="351">
        <v>3.7770000000000001</v>
      </c>
      <c r="E11" s="351">
        <v>3.7080000000000002</v>
      </c>
      <c r="F11" s="351">
        <v>5.4980000000000002</v>
      </c>
      <c r="G11" s="351">
        <v>4.5140000000000002</v>
      </c>
      <c r="H11" s="351">
        <v>5.7640000000000002</v>
      </c>
      <c r="I11" s="351">
        <v>4.51</v>
      </c>
      <c r="J11" s="351">
        <v>7.7460000000000004</v>
      </c>
      <c r="K11" s="351">
        <v>5.9359999999999999</v>
      </c>
      <c r="L11" s="351">
        <v>5.86</v>
      </c>
      <c r="M11" s="351">
        <v>4.9589999999999996</v>
      </c>
      <c r="N11" s="352">
        <v>5.0532626700000005</v>
      </c>
      <c r="O11" s="351">
        <v>5.3272453200000003</v>
      </c>
      <c r="P11" s="351">
        <v>5.5834567000000002</v>
      </c>
      <c r="Q11" s="351">
        <v>5.2129735099999994</v>
      </c>
      <c r="R11" s="351">
        <v>5.5610784799999999</v>
      </c>
      <c r="S11" s="351">
        <v>5.9893582299999997</v>
      </c>
      <c r="T11" s="351">
        <v>5.5545097100000005</v>
      </c>
      <c r="U11" s="351">
        <v>4.5571958199999996</v>
      </c>
      <c r="V11" s="351">
        <v>5.5525088</v>
      </c>
      <c r="W11" s="351">
        <v>4.2649759700000001</v>
      </c>
      <c r="X11" s="351">
        <v>2.7149724399999999</v>
      </c>
      <c r="Y11" s="353">
        <v>5.82629033</v>
      </c>
      <c r="Z11" s="352">
        <v>2.12560824</v>
      </c>
      <c r="AA11" s="351">
        <v>3.9945429598987001</v>
      </c>
      <c r="AB11" s="351">
        <v>3.8952776131000006</v>
      </c>
      <c r="AC11" s="351">
        <v>4.866731476112399</v>
      </c>
      <c r="AD11" s="351">
        <v>5.1648152462150003</v>
      </c>
      <c r="AE11" s="351">
        <v>3.2228445930020002</v>
      </c>
      <c r="AF11" s="351">
        <v>4.1165576640009993</v>
      </c>
      <c r="AG11" s="351">
        <v>3.4917542842000002</v>
      </c>
      <c r="AH11" s="351">
        <v>3.3882429491999999</v>
      </c>
      <c r="AI11" s="351">
        <v>2.8838288013199991</v>
      </c>
      <c r="AJ11" s="351">
        <v>1.9374952866999997</v>
      </c>
      <c r="AK11" s="353">
        <v>1.8266412662</v>
      </c>
      <c r="AL11" s="281">
        <v>2.0521604871640999</v>
      </c>
      <c r="AM11" s="282">
        <v>2.3860599300009993</v>
      </c>
      <c r="AN11" s="282">
        <v>4.9789471216199983</v>
      </c>
      <c r="AO11" s="282">
        <v>4.7365766870799977</v>
      </c>
      <c r="AP11" s="282">
        <v>3.2847203300979997</v>
      </c>
      <c r="AQ11" s="282">
        <v>4.7565056393400189</v>
      </c>
      <c r="AR11" s="282">
        <v>3.9333604997200005</v>
      </c>
      <c r="AS11" s="282">
        <v>4.4156291428011007</v>
      </c>
      <c r="AT11" s="282">
        <v>5.6026337389804048</v>
      </c>
      <c r="AU11" s="282">
        <v>7.7416881096477868</v>
      </c>
      <c r="AV11" s="282">
        <v>4.3398896164273006</v>
      </c>
      <c r="AW11" s="282">
        <v>5.6755750679209998</v>
      </c>
      <c r="AX11" s="107">
        <v>1.5913989209520005</v>
      </c>
      <c r="AY11" s="108">
        <v>3.334456164624001</v>
      </c>
      <c r="AZ11" s="108">
        <v>4.1715552159800096</v>
      </c>
      <c r="BA11" s="108">
        <v>4.3132604598180988</v>
      </c>
      <c r="BB11" s="108">
        <v>5.0717904717069997</v>
      </c>
      <c r="BC11" s="108">
        <v>5.6637838951199981</v>
      </c>
      <c r="BD11" s="108">
        <v>3.019039536322</v>
      </c>
      <c r="BE11" s="108">
        <v>8.2177585999999998</v>
      </c>
      <c r="BF11" s="108">
        <v>6.74</v>
      </c>
      <c r="BG11" s="108">
        <v>6.6642713889900032</v>
      </c>
      <c r="BH11" s="108">
        <v>10.305530071650887</v>
      </c>
      <c r="BI11" s="574">
        <v>12.713344945538495</v>
      </c>
      <c r="BJ11" s="108">
        <v>5.56</v>
      </c>
      <c r="BK11" s="110">
        <f t="shared" si="17"/>
        <v>2.4937814314175339</v>
      </c>
      <c r="BL11" s="522"/>
      <c r="BM11" s="522"/>
      <c r="BN11" s="520"/>
      <c r="BO11" s="520"/>
    </row>
    <row r="12" spans="1:67" x14ac:dyDescent="0.25">
      <c r="A12" s="103" t="s">
        <v>16</v>
      </c>
      <c r="B12" s="351">
        <v>73.718704249999888</v>
      </c>
      <c r="C12" s="351">
        <v>110.53316749999999</v>
      </c>
      <c r="D12" s="351">
        <v>166.46963227999998</v>
      </c>
      <c r="E12" s="351">
        <v>150.99629625</v>
      </c>
      <c r="F12" s="351">
        <v>86.8394966500002</v>
      </c>
      <c r="G12" s="351">
        <v>130.04424900999999</v>
      </c>
      <c r="H12" s="351">
        <v>140.07296844000001</v>
      </c>
      <c r="I12" s="351">
        <v>126.24368996</v>
      </c>
      <c r="J12" s="351">
        <v>124.64892017</v>
      </c>
      <c r="K12" s="351">
        <v>97.106049150000004</v>
      </c>
      <c r="L12" s="351">
        <v>92.150778520000202</v>
      </c>
      <c r="M12" s="351">
        <v>103.59595252999999</v>
      </c>
      <c r="N12" s="352">
        <v>76.178242660000109</v>
      </c>
      <c r="O12" s="351">
        <v>95.643044369999998</v>
      </c>
      <c r="P12" s="351">
        <v>77.439863439999996</v>
      </c>
      <c r="Q12" s="351">
        <v>52.169946940000003</v>
      </c>
      <c r="R12" s="351">
        <v>53.61419137</v>
      </c>
      <c r="S12" s="351">
        <v>59.101945099999995</v>
      </c>
      <c r="T12" s="351">
        <v>107.40109333000001</v>
      </c>
      <c r="U12" s="351">
        <v>137.117147039999</v>
      </c>
      <c r="V12" s="351">
        <v>123.21207202000001</v>
      </c>
      <c r="W12" s="351">
        <v>145.16408288</v>
      </c>
      <c r="X12" s="351">
        <v>107.54954164</v>
      </c>
      <c r="Y12" s="353">
        <v>100.02666177</v>
      </c>
      <c r="Z12" s="352">
        <v>87.501073478904772</v>
      </c>
      <c r="AA12" s="351">
        <v>116.75728049806901</v>
      </c>
      <c r="AB12" s="351">
        <v>134.80502363450881</v>
      </c>
      <c r="AC12" s="351">
        <v>137.89524862459945</v>
      </c>
      <c r="AD12" s="351">
        <v>127.91707443356485</v>
      </c>
      <c r="AE12" s="351">
        <v>123.51074238305671</v>
      </c>
      <c r="AF12" s="351">
        <v>115.16586587570224</v>
      </c>
      <c r="AG12" s="351">
        <v>95.777057479236859</v>
      </c>
      <c r="AH12" s="351">
        <v>103.92027275114921</v>
      </c>
      <c r="AI12" s="351">
        <v>83.245934262968049</v>
      </c>
      <c r="AJ12" s="351">
        <v>73.948436278368902</v>
      </c>
      <c r="AK12" s="353">
        <v>111.67183036462114</v>
      </c>
      <c r="AL12" s="281">
        <v>121.61798522867868</v>
      </c>
      <c r="AM12" s="282">
        <v>155.77344904783774</v>
      </c>
      <c r="AN12" s="282">
        <v>161.09714490764031</v>
      </c>
      <c r="AO12" s="282">
        <v>122.18570279653213</v>
      </c>
      <c r="AP12" s="282">
        <v>115.10307052075397</v>
      </c>
      <c r="AQ12" s="282">
        <v>109.1209575720157</v>
      </c>
      <c r="AR12" s="282">
        <v>121.37362821370697</v>
      </c>
      <c r="AS12" s="282">
        <v>98.263687727139427</v>
      </c>
      <c r="AT12" s="282">
        <v>98.200369757059008</v>
      </c>
      <c r="AU12" s="282">
        <v>84.711774754041727</v>
      </c>
      <c r="AV12" s="282">
        <v>95.175792288567578</v>
      </c>
      <c r="AW12" s="282">
        <v>144.13848543164303</v>
      </c>
      <c r="AX12" s="107">
        <v>138.84401833010023</v>
      </c>
      <c r="AY12" s="108">
        <v>207.0780505836365</v>
      </c>
      <c r="AZ12" s="108">
        <v>243.55395825088354</v>
      </c>
      <c r="BA12" s="108">
        <v>196.40415816638469</v>
      </c>
      <c r="BB12" s="108">
        <v>165.33469597930835</v>
      </c>
      <c r="BC12" s="108">
        <v>115.38964747957701</v>
      </c>
      <c r="BD12" s="108">
        <v>93.203785723575734</v>
      </c>
      <c r="BE12" s="108">
        <v>96.516774400000003</v>
      </c>
      <c r="BF12" s="108">
        <v>87.25</v>
      </c>
      <c r="BG12" s="108">
        <v>83.113915999889329</v>
      </c>
      <c r="BH12" s="108">
        <v>76.644083005437409</v>
      </c>
      <c r="BI12" s="574">
        <v>96.988870193370971</v>
      </c>
      <c r="BJ12" s="108">
        <v>84.113</v>
      </c>
      <c r="BK12" s="110">
        <f t="shared" si="17"/>
        <v>-0.39419068238127331</v>
      </c>
      <c r="BL12" s="522"/>
      <c r="BM12" s="522"/>
      <c r="BN12" s="520"/>
      <c r="BO12" s="520"/>
    </row>
    <row r="13" spans="1:67" x14ac:dyDescent="0.25">
      <c r="A13" s="103" t="s">
        <v>19</v>
      </c>
      <c r="B13" s="351">
        <v>6.258</v>
      </c>
      <c r="C13" s="351">
        <v>9.1329999999999991</v>
      </c>
      <c r="D13" s="351">
        <v>7.9619999999999997</v>
      </c>
      <c r="E13" s="351">
        <v>7.2110000000000003</v>
      </c>
      <c r="F13" s="351">
        <v>8.8780000000000001</v>
      </c>
      <c r="G13" s="351">
        <v>7.048</v>
      </c>
      <c r="H13" s="351">
        <v>9.0079999999999991</v>
      </c>
      <c r="I13" s="351">
        <v>6.9450000000000003</v>
      </c>
      <c r="J13" s="351">
        <v>6.3449999999999998</v>
      </c>
      <c r="K13" s="351">
        <v>6.75</v>
      </c>
      <c r="L13" s="351">
        <v>6.4349999999999996</v>
      </c>
      <c r="M13" s="351">
        <v>7.141</v>
      </c>
      <c r="N13" s="352">
        <v>8.4077937800000004</v>
      </c>
      <c r="O13" s="351">
        <v>5.9143341899999999</v>
      </c>
      <c r="P13" s="351">
        <v>6.2872158900000006</v>
      </c>
      <c r="Q13" s="351">
        <v>3.9699540099999999</v>
      </c>
      <c r="R13" s="351">
        <v>4.6637925200000003</v>
      </c>
      <c r="S13" s="351">
        <v>5.9658358299999996</v>
      </c>
      <c r="T13" s="351">
        <v>7.07014151</v>
      </c>
      <c r="U13" s="351">
        <v>7.6057009600000001</v>
      </c>
      <c r="V13" s="351">
        <v>8.4166538400000004</v>
      </c>
      <c r="W13" s="351">
        <v>9.7768204000000001</v>
      </c>
      <c r="X13" s="351">
        <v>8.3774175000000106</v>
      </c>
      <c r="Y13" s="353">
        <v>8.7177142199999995</v>
      </c>
      <c r="Z13" s="352">
        <v>5.9947966439</v>
      </c>
      <c r="AA13" s="351">
        <v>9.053656657400003</v>
      </c>
      <c r="AB13" s="351">
        <v>8.8781989679000013</v>
      </c>
      <c r="AC13" s="351">
        <v>13.074606906820007</v>
      </c>
      <c r="AD13" s="351">
        <v>12.807677181009998</v>
      </c>
      <c r="AE13" s="351">
        <v>10.09494154639</v>
      </c>
      <c r="AF13" s="351">
        <v>11.151769332104099</v>
      </c>
      <c r="AG13" s="351">
        <v>7.0701580634990009</v>
      </c>
      <c r="AH13" s="351">
        <v>11.340161990718</v>
      </c>
      <c r="AI13" s="351">
        <v>13.384845642710006</v>
      </c>
      <c r="AJ13" s="351">
        <v>9.0539479772890044</v>
      </c>
      <c r="AK13" s="353">
        <v>11.989695357822002</v>
      </c>
      <c r="AL13" s="281">
        <v>7.7742137001101037</v>
      </c>
      <c r="AM13" s="282">
        <v>11.846965302889991</v>
      </c>
      <c r="AN13" s="282">
        <v>21.066808270956997</v>
      </c>
      <c r="AO13" s="282">
        <v>14.315289201209001</v>
      </c>
      <c r="AP13" s="282">
        <v>17.333366563901048</v>
      </c>
      <c r="AQ13" s="282">
        <v>12.514582267209997</v>
      </c>
      <c r="AR13" s="282">
        <v>14.095640773740035</v>
      </c>
      <c r="AS13" s="282">
        <v>11.626644060959997</v>
      </c>
      <c r="AT13" s="282">
        <v>15.591650522399989</v>
      </c>
      <c r="AU13" s="282">
        <v>13.920955331250099</v>
      </c>
      <c r="AV13" s="282">
        <v>10.605084877201007</v>
      </c>
      <c r="AW13" s="282">
        <v>24.874547616058983</v>
      </c>
      <c r="AX13" s="107">
        <v>8.0918766039000047</v>
      </c>
      <c r="AY13" s="108">
        <v>12.463087657698013</v>
      </c>
      <c r="AZ13" s="108">
        <v>11.853822667607995</v>
      </c>
      <c r="BA13" s="108">
        <v>12.375948183900004</v>
      </c>
      <c r="BB13" s="108">
        <v>7.3641380626900013</v>
      </c>
      <c r="BC13" s="108">
        <v>13.959763162800009</v>
      </c>
      <c r="BD13" s="108">
        <v>6.6628767896672025</v>
      </c>
      <c r="BE13" s="108">
        <v>2.8527374999999999</v>
      </c>
      <c r="BF13" s="108">
        <v>7.36</v>
      </c>
      <c r="BG13" s="108">
        <v>11.633368275300002</v>
      </c>
      <c r="BH13" s="108">
        <v>10.800536053159998</v>
      </c>
      <c r="BI13" s="574">
        <v>3.5970333700000006</v>
      </c>
      <c r="BJ13" s="108">
        <v>13.339</v>
      </c>
      <c r="BK13" s="110">
        <f t="shared" si="17"/>
        <v>0.64844332816086991</v>
      </c>
      <c r="BL13" s="522"/>
      <c r="BM13" s="522"/>
      <c r="BN13" s="520"/>
      <c r="BO13" s="520"/>
    </row>
    <row r="14" spans="1:67" x14ac:dyDescent="0.25">
      <c r="A14" s="300" t="s">
        <v>103</v>
      </c>
      <c r="B14" s="338">
        <f t="shared" ref="B14:L14" si="18">SUM(B15:B18)</f>
        <v>160.58000000000001</v>
      </c>
      <c r="C14" s="336">
        <f t="shared" si="18"/>
        <v>254.68899999999999</v>
      </c>
      <c r="D14" s="336">
        <f t="shared" si="18"/>
        <v>255.75599999999997</v>
      </c>
      <c r="E14" s="336">
        <f t="shared" si="18"/>
        <v>164.386</v>
      </c>
      <c r="F14" s="336">
        <f t="shared" si="18"/>
        <v>71.974000000000004</v>
      </c>
      <c r="G14" s="336">
        <f t="shared" si="18"/>
        <v>220.92199999999997</v>
      </c>
      <c r="H14" s="336">
        <f t="shared" si="18"/>
        <v>242.18800000000002</v>
      </c>
      <c r="I14" s="336">
        <f t="shared" si="18"/>
        <v>99.625</v>
      </c>
      <c r="J14" s="336">
        <f t="shared" si="18"/>
        <v>132.67500000000001</v>
      </c>
      <c r="K14" s="336">
        <f t="shared" si="18"/>
        <v>159.02599999999998</v>
      </c>
      <c r="L14" s="336">
        <f t="shared" si="18"/>
        <v>99.652000000000001</v>
      </c>
      <c r="M14" s="336">
        <v>87.780000000000015</v>
      </c>
      <c r="N14" s="338">
        <f t="shared" ref="N14:Y14" si="19">+SUM(N15:N18)</f>
        <v>115.17684727</v>
      </c>
      <c r="O14" s="336">
        <f t="shared" si="19"/>
        <v>102.74961062999999</v>
      </c>
      <c r="P14" s="336">
        <f t="shared" si="19"/>
        <v>87.986170310000006</v>
      </c>
      <c r="Q14" s="336">
        <f t="shared" si="19"/>
        <v>43.312437799999998</v>
      </c>
      <c r="R14" s="336">
        <f t="shared" si="19"/>
        <v>48.434135829999995</v>
      </c>
      <c r="S14" s="336">
        <f t="shared" si="19"/>
        <v>87.831021559999996</v>
      </c>
      <c r="T14" s="336">
        <f t="shared" si="19"/>
        <v>298.29797614</v>
      </c>
      <c r="U14" s="336">
        <f t="shared" si="19"/>
        <v>316.40624396999999</v>
      </c>
      <c r="V14" s="336">
        <f t="shared" si="19"/>
        <v>212.49880945000001</v>
      </c>
      <c r="W14" s="336">
        <f t="shared" si="19"/>
        <v>88.889749380000012</v>
      </c>
      <c r="X14" s="336">
        <f t="shared" si="19"/>
        <v>23.218644570000009</v>
      </c>
      <c r="Y14" s="458">
        <f t="shared" si="19"/>
        <v>122.48924663000011</v>
      </c>
      <c r="Z14" s="338">
        <f t="shared" ref="Z14:AK14" si="20">SUM(Z15:Z18)</f>
        <v>199.03339714899985</v>
      </c>
      <c r="AA14" s="336">
        <f t="shared" si="20"/>
        <v>333.60355144899978</v>
      </c>
      <c r="AB14" s="336">
        <f t="shared" si="20"/>
        <v>242.78287949679083</v>
      </c>
      <c r="AC14" s="336">
        <f t="shared" si="20"/>
        <v>212.83925404699968</v>
      </c>
      <c r="AD14" s="336">
        <f t="shared" si="20"/>
        <v>132.614762015</v>
      </c>
      <c r="AE14" s="336">
        <f t="shared" si="20"/>
        <v>206.21012818900067</v>
      </c>
      <c r="AF14" s="336">
        <f t="shared" si="20"/>
        <v>279.66010825399985</v>
      </c>
      <c r="AG14" s="336">
        <f t="shared" si="20"/>
        <v>313.94225663520086</v>
      </c>
      <c r="AH14" s="336">
        <f t="shared" si="20"/>
        <v>172.57694266429877</v>
      </c>
      <c r="AI14" s="336">
        <f t="shared" si="20"/>
        <v>128.04850138009991</v>
      </c>
      <c r="AJ14" s="336">
        <f t="shared" si="20"/>
        <v>30.433771274920041</v>
      </c>
      <c r="AK14" s="458">
        <f t="shared" si="20"/>
        <v>87.85797315739967</v>
      </c>
      <c r="AL14" s="489">
        <f t="shared" ref="AL14:AZ14" si="21">SUM(AL15:AL18)</f>
        <v>195.21113359449879</v>
      </c>
      <c r="AM14" s="490">
        <f t="shared" si="21"/>
        <v>233.40446195510006</v>
      </c>
      <c r="AN14" s="490">
        <f t="shared" si="21"/>
        <v>355.75841276369914</v>
      </c>
      <c r="AO14" s="490">
        <f t="shared" si="21"/>
        <v>133.14962815612</v>
      </c>
      <c r="AP14" s="490">
        <f t="shared" si="21"/>
        <v>52.329032267998997</v>
      </c>
      <c r="AQ14" s="490">
        <f t="shared" si="21"/>
        <v>221.3145547627999</v>
      </c>
      <c r="AR14" s="490">
        <f t="shared" si="21"/>
        <v>287.69624094799985</v>
      </c>
      <c r="AS14" s="490">
        <f t="shared" si="21"/>
        <v>370.14617126899998</v>
      </c>
      <c r="AT14" s="490">
        <f t="shared" si="21"/>
        <v>238.0569558362001</v>
      </c>
      <c r="AU14" s="490">
        <f t="shared" si="21"/>
        <v>173.16562604000106</v>
      </c>
      <c r="AV14" s="490">
        <f t="shared" si="21"/>
        <v>50.326427901999992</v>
      </c>
      <c r="AW14" s="490">
        <f t="shared" si="21"/>
        <v>92.900590041000001</v>
      </c>
      <c r="AX14" s="338">
        <f t="shared" si="21"/>
        <v>178.87704861889992</v>
      </c>
      <c r="AY14" s="336">
        <f t="shared" si="21"/>
        <v>205.90882293600103</v>
      </c>
      <c r="AZ14" s="336">
        <f t="shared" si="21"/>
        <v>314.42468599490093</v>
      </c>
      <c r="BA14" s="336">
        <f t="shared" ref="BA14:BF14" si="22">SUM(BA15:BA18)</f>
        <v>105.95779959979922</v>
      </c>
      <c r="BB14" s="336">
        <f t="shared" ref="BB14" si="23">SUM(BB15:BB18)</f>
        <v>34.046838402000802</v>
      </c>
      <c r="BC14" s="336">
        <f t="shared" si="22"/>
        <v>25.8165944960001</v>
      </c>
      <c r="BD14" s="336">
        <f t="shared" si="22"/>
        <v>30.380135449000001</v>
      </c>
      <c r="BE14" s="336">
        <f t="shared" si="22"/>
        <v>23.053086800000003</v>
      </c>
      <c r="BF14" s="336">
        <f t="shared" si="22"/>
        <v>91.37</v>
      </c>
      <c r="BG14" s="336">
        <f t="shared" ref="BG14:BH14" si="24">SUM(BG15:BG18)</f>
        <v>49.580886220997996</v>
      </c>
      <c r="BH14" s="336">
        <f t="shared" si="24"/>
        <v>27.147945268999997</v>
      </c>
      <c r="BI14" s="612">
        <f t="shared" ref="BI14:BJ14" si="25">SUM(BI15:BI18)</f>
        <v>71.309683730000003</v>
      </c>
      <c r="BJ14" s="336">
        <f t="shared" si="25"/>
        <v>156.209</v>
      </c>
      <c r="BK14" s="469">
        <f t="shared" si="17"/>
        <v>-0.12672418733380664</v>
      </c>
      <c r="BL14" s="522"/>
      <c r="BM14" s="522"/>
      <c r="BN14" s="520"/>
      <c r="BO14" s="520"/>
    </row>
    <row r="15" spans="1:67" x14ac:dyDescent="0.25">
      <c r="A15" s="103" t="s">
        <v>114</v>
      </c>
      <c r="B15" s="351">
        <v>139.51400000000001</v>
      </c>
      <c r="C15" s="351">
        <v>195.92599999999999</v>
      </c>
      <c r="D15" s="351">
        <v>204.62299999999999</v>
      </c>
      <c r="E15" s="351">
        <v>139.21799999999999</v>
      </c>
      <c r="F15" s="351">
        <v>41.026000000000003</v>
      </c>
      <c r="G15" s="351">
        <v>184.99799999999999</v>
      </c>
      <c r="H15" s="351">
        <v>184.602</v>
      </c>
      <c r="I15" s="351">
        <v>54.731999999999999</v>
      </c>
      <c r="J15" s="351">
        <v>98.692999999999998</v>
      </c>
      <c r="K15" s="351">
        <v>114.32899999999999</v>
      </c>
      <c r="L15" s="351">
        <v>79.41</v>
      </c>
      <c r="M15" s="351">
        <v>69.088999999999999</v>
      </c>
      <c r="N15" s="352">
        <v>106.05851663</v>
      </c>
      <c r="O15" s="351">
        <v>68.06145785999999</v>
      </c>
      <c r="P15" s="351">
        <v>57.078526089999997</v>
      </c>
      <c r="Q15" s="351">
        <v>25.530266690000001</v>
      </c>
      <c r="R15" s="351">
        <v>16.446455629999999</v>
      </c>
      <c r="S15" s="351">
        <v>75.665055280000004</v>
      </c>
      <c r="T15" s="351">
        <v>251.03330369</v>
      </c>
      <c r="U15" s="351">
        <v>260.91490908999998</v>
      </c>
      <c r="V15" s="351">
        <v>176.28389077999998</v>
      </c>
      <c r="W15" s="351">
        <v>30.573085340000002</v>
      </c>
      <c r="X15" s="351">
        <v>9.1685732599999987</v>
      </c>
      <c r="Y15" s="353">
        <v>99.037979110000109</v>
      </c>
      <c r="Z15" s="352">
        <v>170.14326411899995</v>
      </c>
      <c r="AA15" s="351">
        <v>225.13341069699999</v>
      </c>
      <c r="AB15" s="351">
        <v>182.07957730199988</v>
      </c>
      <c r="AC15" s="351">
        <v>170.21164297999985</v>
      </c>
      <c r="AD15" s="351">
        <v>96.506183132999993</v>
      </c>
      <c r="AE15" s="351">
        <v>179.78697894199982</v>
      </c>
      <c r="AF15" s="351">
        <v>194.25890811399992</v>
      </c>
      <c r="AG15" s="351">
        <v>245.03790573899985</v>
      </c>
      <c r="AH15" s="351">
        <v>133.51600448689999</v>
      </c>
      <c r="AI15" s="351">
        <v>99.556547436000002</v>
      </c>
      <c r="AJ15" s="351">
        <v>5.1342602869999991</v>
      </c>
      <c r="AK15" s="353">
        <v>67.593086000000014</v>
      </c>
      <c r="AL15" s="281">
        <v>165.14624086029994</v>
      </c>
      <c r="AM15" s="282">
        <v>193.3266261980001</v>
      </c>
      <c r="AN15" s="282">
        <v>273.55798714399992</v>
      </c>
      <c r="AO15" s="282">
        <v>86.07890524889001</v>
      </c>
      <c r="AP15" s="282">
        <v>27.717965458000002</v>
      </c>
      <c r="AQ15" s="282">
        <v>197.72491259899991</v>
      </c>
      <c r="AR15" s="282">
        <v>231.56828124599983</v>
      </c>
      <c r="AS15" s="282">
        <v>257.51020477200001</v>
      </c>
      <c r="AT15" s="282">
        <v>168.77476179900009</v>
      </c>
      <c r="AU15" s="282">
        <v>90.597787815000046</v>
      </c>
      <c r="AV15" s="282">
        <v>17.236875789999999</v>
      </c>
      <c r="AW15" s="282">
        <v>68.111445599000007</v>
      </c>
      <c r="AX15" s="107">
        <v>161.58121606</v>
      </c>
      <c r="AY15" s="108">
        <v>185.25084022200005</v>
      </c>
      <c r="AZ15" s="108">
        <v>241.440231391</v>
      </c>
      <c r="BA15" s="108">
        <v>77.542949828800019</v>
      </c>
      <c r="BB15" s="108">
        <v>4.5390979960000015</v>
      </c>
      <c r="BC15" s="108">
        <v>5.9727154299999992</v>
      </c>
      <c r="BD15" s="108">
        <v>17.664173942000001</v>
      </c>
      <c r="BE15" s="108">
        <v>8.7123019999999993</v>
      </c>
      <c r="BF15" s="108">
        <v>63.21</v>
      </c>
      <c r="BG15" s="108">
        <v>30.004387786999992</v>
      </c>
      <c r="BH15" s="108">
        <v>11.052697859999999</v>
      </c>
      <c r="BI15" s="574">
        <v>59.375473206999999</v>
      </c>
      <c r="BJ15" s="108">
        <v>123.691</v>
      </c>
      <c r="BK15" s="110">
        <f t="shared" si="17"/>
        <v>-0.2344964160062406</v>
      </c>
      <c r="BL15" s="522"/>
      <c r="BM15" s="522"/>
      <c r="BN15" s="520"/>
      <c r="BO15" s="520"/>
    </row>
    <row r="16" spans="1:67" x14ac:dyDescent="0.25">
      <c r="A16" s="103" t="s">
        <v>115</v>
      </c>
      <c r="B16" s="351">
        <v>1.2150000000000001</v>
      </c>
      <c r="C16" s="351">
        <v>1.4059999999999999</v>
      </c>
      <c r="D16" s="351">
        <v>2.617</v>
      </c>
      <c r="E16" s="351">
        <v>1.9770000000000001</v>
      </c>
      <c r="F16" s="351">
        <v>2.2930000000000001</v>
      </c>
      <c r="G16" s="351">
        <v>3.39</v>
      </c>
      <c r="H16" s="351">
        <v>2.1949999999999998</v>
      </c>
      <c r="I16" s="351">
        <v>1.825</v>
      </c>
      <c r="J16" s="351">
        <v>2.492</v>
      </c>
      <c r="K16" s="351">
        <v>1.2609999999999999</v>
      </c>
      <c r="L16" s="351">
        <v>0.98299999999999998</v>
      </c>
      <c r="M16" s="351">
        <v>1.5089999999999999</v>
      </c>
      <c r="N16" s="352">
        <v>1.002553</v>
      </c>
      <c r="O16" s="351">
        <v>0.92476265999999996</v>
      </c>
      <c r="P16" s="351">
        <v>0.2738717</v>
      </c>
      <c r="Q16" s="351">
        <v>0.24165710000000001</v>
      </c>
      <c r="R16" s="351">
        <v>0.62459529999999996</v>
      </c>
      <c r="S16" s="351">
        <v>0.29584280000000002</v>
      </c>
      <c r="T16" s="351">
        <v>0.32664019999999999</v>
      </c>
      <c r="U16" s="351">
        <v>5.4777199999999998E-2</v>
      </c>
      <c r="V16" s="351">
        <v>0.38172410000000001</v>
      </c>
      <c r="W16" s="351">
        <v>0.15194205</v>
      </c>
      <c r="X16" s="351">
        <v>0.12310259999999999</v>
      </c>
      <c r="Y16" s="353">
        <v>0.31873570000000001</v>
      </c>
      <c r="Z16" s="352">
        <v>3.1905295599999999</v>
      </c>
      <c r="AA16" s="351">
        <v>3.0146665489999998</v>
      </c>
      <c r="AB16" s="351">
        <v>3.6692693730000001</v>
      </c>
      <c r="AC16" s="351">
        <v>4.354392399</v>
      </c>
      <c r="AD16" s="351">
        <v>3.1347956860000008</v>
      </c>
      <c r="AE16" s="351">
        <v>2.6816808040000004</v>
      </c>
      <c r="AF16" s="351">
        <v>2.2122847489999997</v>
      </c>
      <c r="AG16" s="351">
        <v>1.5174330609999997</v>
      </c>
      <c r="AH16" s="351">
        <v>1.8943181739999997</v>
      </c>
      <c r="AI16" s="351">
        <v>3.934066147099998</v>
      </c>
      <c r="AJ16" s="351">
        <v>4.7473836308199999</v>
      </c>
      <c r="AK16" s="353">
        <v>3.5521178699999996</v>
      </c>
      <c r="AL16" s="281">
        <v>4.429838546</v>
      </c>
      <c r="AM16" s="282">
        <v>3.9245553080000004</v>
      </c>
      <c r="AN16" s="282">
        <v>6.1128496249999991</v>
      </c>
      <c r="AO16" s="282">
        <v>4.3463973040999999</v>
      </c>
      <c r="AP16" s="282">
        <v>5.5424429450000012</v>
      </c>
      <c r="AQ16" s="282">
        <v>3.4171055100000003</v>
      </c>
      <c r="AR16" s="282">
        <v>4.171170914000002</v>
      </c>
      <c r="AS16" s="282">
        <v>2.4565161099999999</v>
      </c>
      <c r="AT16" s="282">
        <v>1.3190517979999998</v>
      </c>
      <c r="AU16" s="282">
        <v>2.5528332299999996</v>
      </c>
      <c r="AV16" s="282">
        <v>1.8668337930000001</v>
      </c>
      <c r="AW16" s="282">
        <v>4.5848126520000001</v>
      </c>
      <c r="AX16" s="107">
        <v>5.1258743850000021</v>
      </c>
      <c r="AY16" s="108">
        <v>3.3916955760000005</v>
      </c>
      <c r="AZ16" s="108">
        <v>5.2531057370000012</v>
      </c>
      <c r="BA16" s="108">
        <v>4.9589801590000002</v>
      </c>
      <c r="BB16" s="108">
        <v>5.5202773759999992</v>
      </c>
      <c r="BC16" s="108">
        <v>4.022019105</v>
      </c>
      <c r="BD16" s="108">
        <v>7.5857617000000002E-2</v>
      </c>
      <c r="BE16" s="108">
        <v>3.1764521000000001</v>
      </c>
      <c r="BF16" s="108">
        <v>1.47</v>
      </c>
      <c r="BG16" s="108">
        <v>2.2342635290000001</v>
      </c>
      <c r="BH16" s="108">
        <v>2.1253494100000001</v>
      </c>
      <c r="BI16" s="574">
        <v>3.122778383</v>
      </c>
      <c r="BJ16" s="108">
        <v>3.4470000000000001</v>
      </c>
      <c r="BK16" s="110">
        <f t="shared" si="17"/>
        <v>-0.32752936550941281</v>
      </c>
      <c r="BL16" s="520"/>
      <c r="BM16" s="522"/>
      <c r="BN16" s="520"/>
      <c r="BO16" s="520"/>
    </row>
    <row r="17" spans="1:209" x14ac:dyDescent="0.25">
      <c r="A17" s="103" t="s">
        <v>105</v>
      </c>
      <c r="B17" s="351">
        <v>4.7320000000000002</v>
      </c>
      <c r="C17" s="351">
        <v>45.454000000000001</v>
      </c>
      <c r="D17" s="351">
        <v>41.578000000000003</v>
      </c>
      <c r="E17" s="351">
        <v>14.273999999999999</v>
      </c>
      <c r="F17" s="351">
        <v>12.545</v>
      </c>
      <c r="G17" s="351">
        <v>24.777000000000001</v>
      </c>
      <c r="H17" s="351">
        <v>39.817999999999998</v>
      </c>
      <c r="I17" s="351">
        <v>36.735999999999997</v>
      </c>
      <c r="J17" s="351">
        <v>23.446999999999999</v>
      </c>
      <c r="K17" s="351">
        <v>25.05</v>
      </c>
      <c r="L17" s="351">
        <v>4.827</v>
      </c>
      <c r="M17" s="351">
        <v>6.7590000000000003</v>
      </c>
      <c r="N17" s="352">
        <v>2.8647263999999999</v>
      </c>
      <c r="O17" s="351">
        <v>16.393276629999999</v>
      </c>
      <c r="P17" s="351">
        <v>20.961781900000002</v>
      </c>
      <c r="Q17" s="351">
        <v>9.3324815500000007</v>
      </c>
      <c r="R17" s="351">
        <v>17.850502629999998</v>
      </c>
      <c r="S17" s="351">
        <v>4.0551929199999996</v>
      </c>
      <c r="T17" s="351">
        <v>30.717252380000001</v>
      </c>
      <c r="U17" s="351">
        <v>49.953749760000001</v>
      </c>
      <c r="V17" s="351">
        <v>23.17639557</v>
      </c>
      <c r="W17" s="351">
        <v>43.564530079999997</v>
      </c>
      <c r="X17" s="351">
        <v>7.64850707</v>
      </c>
      <c r="Y17" s="353">
        <v>11.80311245</v>
      </c>
      <c r="Z17" s="352">
        <v>12.319976008999999</v>
      </c>
      <c r="AA17" s="351">
        <v>93.985244268999992</v>
      </c>
      <c r="AB17" s="351">
        <v>43.433531440000003</v>
      </c>
      <c r="AC17" s="351">
        <v>28.197772711000002</v>
      </c>
      <c r="AD17" s="351">
        <v>19.740651539999998</v>
      </c>
      <c r="AE17" s="351">
        <v>14.76100617</v>
      </c>
      <c r="AF17" s="351">
        <v>67.82322019999998</v>
      </c>
      <c r="AG17" s="351">
        <v>60.112249330000004</v>
      </c>
      <c r="AH17" s="351">
        <v>15.196487170000001</v>
      </c>
      <c r="AI17" s="351">
        <v>16.305150860000001</v>
      </c>
      <c r="AJ17" s="351">
        <v>5.8853383409999998</v>
      </c>
      <c r="AK17" s="353">
        <v>8.6684333509999991</v>
      </c>
      <c r="AL17" s="281">
        <v>6.0638022792000008</v>
      </c>
      <c r="AM17" s="282">
        <v>28.754461418100004</v>
      </c>
      <c r="AN17" s="282">
        <v>39.677157693999995</v>
      </c>
      <c r="AO17" s="282">
        <v>27.128815220099995</v>
      </c>
      <c r="AP17" s="282">
        <v>10.877927726999996</v>
      </c>
      <c r="AQ17" s="282">
        <v>4.0915124890000003</v>
      </c>
      <c r="AR17" s="282">
        <v>45.199303145000002</v>
      </c>
      <c r="AS17" s="282">
        <v>83.511881717999984</v>
      </c>
      <c r="AT17" s="282">
        <v>47.585922499999995</v>
      </c>
      <c r="AU17" s="282">
        <v>37.192012480000024</v>
      </c>
      <c r="AV17" s="282">
        <v>20.194898828999996</v>
      </c>
      <c r="AW17" s="282">
        <v>9.9158592499999987</v>
      </c>
      <c r="AX17" s="107">
        <v>5.4163389499999992</v>
      </c>
      <c r="AY17" s="108">
        <v>13.939414497000001</v>
      </c>
      <c r="AZ17" s="108">
        <v>34.700751887999992</v>
      </c>
      <c r="BA17" s="108">
        <v>10.173575669999998</v>
      </c>
      <c r="BB17" s="108">
        <v>15.521696029999999</v>
      </c>
      <c r="BC17" s="108">
        <v>11.084164712999998</v>
      </c>
      <c r="BD17" s="108">
        <v>4.6831402269999991</v>
      </c>
      <c r="BE17" s="108">
        <v>4.4925769999999998</v>
      </c>
      <c r="BF17" s="108">
        <v>11.67</v>
      </c>
      <c r="BG17" s="108">
        <v>7.5826984499999996</v>
      </c>
      <c r="BH17" s="108">
        <v>10.117618109000002</v>
      </c>
      <c r="BI17" s="574">
        <v>3.3637816300000001</v>
      </c>
      <c r="BJ17" s="108">
        <v>19.425000000000001</v>
      </c>
      <c r="BK17" s="110">
        <f t="shared" si="17"/>
        <v>2.5863708271063803</v>
      </c>
      <c r="BL17" s="520"/>
      <c r="BM17" s="522"/>
      <c r="BN17" s="520"/>
      <c r="BO17" s="520"/>
    </row>
    <row r="18" spans="1:209" x14ac:dyDescent="0.25">
      <c r="A18" s="103" t="s">
        <v>129</v>
      </c>
      <c r="B18" s="351">
        <v>15.119</v>
      </c>
      <c r="C18" s="351">
        <v>11.903</v>
      </c>
      <c r="D18" s="351">
        <v>6.9379999999999997</v>
      </c>
      <c r="E18" s="351">
        <v>8.9169999999999998</v>
      </c>
      <c r="F18" s="351">
        <v>16.11</v>
      </c>
      <c r="G18" s="351">
        <v>7.7569999999999997</v>
      </c>
      <c r="H18" s="351">
        <v>15.573</v>
      </c>
      <c r="I18" s="351">
        <v>6.3319999999999999</v>
      </c>
      <c r="J18" s="351">
        <v>8.0429999999999993</v>
      </c>
      <c r="K18" s="351">
        <v>18.385999999999999</v>
      </c>
      <c r="L18" s="351">
        <v>14.432</v>
      </c>
      <c r="M18" s="351">
        <v>10.420999999999999</v>
      </c>
      <c r="N18" s="352">
        <v>5.2510512399999998</v>
      </c>
      <c r="O18" s="351">
        <v>17.370113480000001</v>
      </c>
      <c r="P18" s="351">
        <v>9.6719906200000008</v>
      </c>
      <c r="Q18" s="351">
        <v>8.2080324600000001</v>
      </c>
      <c r="R18" s="351">
        <v>13.512582270000001</v>
      </c>
      <c r="S18" s="351">
        <v>7.8149305599999996</v>
      </c>
      <c r="T18" s="351">
        <v>16.220779870000001</v>
      </c>
      <c r="U18" s="351">
        <v>5.4828079199999999</v>
      </c>
      <c r="V18" s="351">
        <v>12.656799000000001</v>
      </c>
      <c r="W18" s="351">
        <v>14.600191909999999</v>
      </c>
      <c r="X18" s="351">
        <v>6.2784616400000104</v>
      </c>
      <c r="Y18" s="353">
        <v>11.32941937</v>
      </c>
      <c r="Z18" s="352">
        <v>13.379627460999927</v>
      </c>
      <c r="AA18" s="351">
        <v>11.470229933999819</v>
      </c>
      <c r="AB18" s="351">
        <v>13.60050138179095</v>
      </c>
      <c r="AC18" s="351">
        <v>10.075445956999841</v>
      </c>
      <c r="AD18" s="351">
        <v>13.233131656000001</v>
      </c>
      <c r="AE18" s="351">
        <v>8.980462273000839</v>
      </c>
      <c r="AF18" s="351">
        <v>15.365695191000009</v>
      </c>
      <c r="AG18" s="351">
        <v>7.2746685052010225</v>
      </c>
      <c r="AH18" s="351">
        <v>21.970132833398761</v>
      </c>
      <c r="AI18" s="351">
        <v>8.2527369369999004</v>
      </c>
      <c r="AJ18" s="351">
        <v>14.666789016100042</v>
      </c>
      <c r="AK18" s="353">
        <v>8.0443359363996532</v>
      </c>
      <c r="AL18" s="281">
        <v>19.571251908998839</v>
      </c>
      <c r="AM18" s="282">
        <v>7.3988190309999702</v>
      </c>
      <c r="AN18" s="282">
        <v>36.410418300699178</v>
      </c>
      <c r="AO18" s="282">
        <v>15.59551038303</v>
      </c>
      <c r="AP18" s="282">
        <v>8.1906961379990015</v>
      </c>
      <c r="AQ18" s="282">
        <v>16.081024164800002</v>
      </c>
      <c r="AR18" s="282">
        <v>6.7574856430000025</v>
      </c>
      <c r="AS18" s="282">
        <v>26.667568668999994</v>
      </c>
      <c r="AT18" s="282">
        <v>20.377219739200008</v>
      </c>
      <c r="AU18" s="282">
        <v>42.822992515000976</v>
      </c>
      <c r="AV18" s="282">
        <v>11.027819490000001</v>
      </c>
      <c r="AW18" s="282">
        <v>10.288472539999999</v>
      </c>
      <c r="AX18" s="107">
        <v>6.7536192238999</v>
      </c>
      <c r="AY18" s="108">
        <v>3.3268726410010006</v>
      </c>
      <c r="AZ18" s="108">
        <v>33.030596978900917</v>
      </c>
      <c r="BA18" s="108">
        <v>13.282293941999198</v>
      </c>
      <c r="BB18" s="108">
        <v>8.4657670000008025</v>
      </c>
      <c r="BC18" s="108">
        <v>4.7376952480001</v>
      </c>
      <c r="BD18" s="108">
        <v>7.9569636629999989</v>
      </c>
      <c r="BE18" s="108">
        <v>6.6717557000000003</v>
      </c>
      <c r="BF18" s="108">
        <v>15.02</v>
      </c>
      <c r="BG18" s="108">
        <v>9.759536454997999</v>
      </c>
      <c r="BH18" s="108">
        <v>3.8522798899999997</v>
      </c>
      <c r="BI18" s="574">
        <v>5.4476505099999999</v>
      </c>
      <c r="BJ18" s="108">
        <v>9.6460000000000008</v>
      </c>
      <c r="BK18" s="110">
        <f t="shared" si="17"/>
        <v>0.42827122468860268</v>
      </c>
      <c r="BL18" s="520"/>
      <c r="BM18" s="522"/>
      <c r="BN18" s="520"/>
      <c r="BO18" s="520"/>
      <c r="HA18">
        <v>0</v>
      </c>
    </row>
    <row r="19" spans="1:209" x14ac:dyDescent="0.25">
      <c r="A19" s="360" t="s">
        <v>72</v>
      </c>
      <c r="B19" s="459">
        <v>2.2052957500001065</v>
      </c>
      <c r="C19" s="460">
        <v>1.7848325000000187</v>
      </c>
      <c r="D19" s="460">
        <v>2.2793677199999802</v>
      </c>
      <c r="E19" s="460">
        <v>2.4377037499999861</v>
      </c>
      <c r="F19" s="460">
        <v>2.3335033499997806</v>
      </c>
      <c r="G19" s="460">
        <v>2.0787509899999712</v>
      </c>
      <c r="H19" s="460">
        <v>1.8190315600000322</v>
      </c>
      <c r="I19" s="460">
        <v>2.3813100400000113</v>
      </c>
      <c r="J19" s="460">
        <v>2.3470798300000024</v>
      </c>
      <c r="K19" s="460">
        <v>1.831950850000023</v>
      </c>
      <c r="L19" s="460">
        <v>1.8752214799998037</v>
      </c>
      <c r="M19" s="460">
        <v>1.72</v>
      </c>
      <c r="N19" s="459">
        <v>2.1938413199998905</v>
      </c>
      <c r="O19" s="460">
        <v>2.6829720900000247</v>
      </c>
      <c r="P19" s="460">
        <v>3.277552020000003</v>
      </c>
      <c r="Q19" s="460">
        <v>2.0420709499999941</v>
      </c>
      <c r="R19" s="460">
        <v>2.356540810000006</v>
      </c>
      <c r="S19" s="460">
        <v>2.4027595900000014</v>
      </c>
      <c r="T19" s="460">
        <v>4.222109629999963</v>
      </c>
      <c r="U19" s="460">
        <v>3.3663898400000178</v>
      </c>
      <c r="V19" s="460">
        <v>2.6691432400000048</v>
      </c>
      <c r="W19" s="460">
        <v>3.4591985299999943</v>
      </c>
      <c r="X19" s="460">
        <v>2.3089960499999869</v>
      </c>
      <c r="Y19" s="461">
        <v>2.9118383099998755</v>
      </c>
      <c r="Z19" s="459">
        <v>3.3619836185725291</v>
      </c>
      <c r="AA19" s="460">
        <v>4.4964488838026302</v>
      </c>
      <c r="AB19" s="460">
        <v>3.9383770410091383</v>
      </c>
      <c r="AC19" s="460">
        <v>3.0717561659459607</v>
      </c>
      <c r="AD19" s="460">
        <v>2.637281602329109</v>
      </c>
      <c r="AE19" s="460">
        <v>3.131167945606343</v>
      </c>
      <c r="AF19" s="460">
        <v>3.9203991528335611</v>
      </c>
      <c r="AG19" s="460">
        <v>3.8107722182503201</v>
      </c>
      <c r="AH19" s="460">
        <v>5.0562096672523182</v>
      </c>
      <c r="AI19" s="460">
        <v>4.1804417534913521</v>
      </c>
      <c r="AJ19" s="460">
        <v>2.8127292280586991</v>
      </c>
      <c r="AK19" s="461">
        <v>3.0329165473532047</v>
      </c>
      <c r="AL19" s="491">
        <v>2.7810000000000001</v>
      </c>
      <c r="AM19" s="492">
        <v>2.9599000000000002</v>
      </c>
      <c r="AN19" s="492">
        <v>2.4188999999999998</v>
      </c>
      <c r="AO19" s="492">
        <v>2.1604999999999999</v>
      </c>
      <c r="AP19" s="492">
        <v>2.3957999999999999</v>
      </c>
      <c r="AQ19" s="492">
        <v>3.4853999999999998</v>
      </c>
      <c r="AR19" s="492">
        <v>2.5836999999999999</v>
      </c>
      <c r="AS19" s="492">
        <v>1.7535000000000001</v>
      </c>
      <c r="AT19" s="492">
        <v>2.2198000000000002</v>
      </c>
      <c r="AU19" s="492">
        <v>2.0217999999999998</v>
      </c>
      <c r="AV19" s="492">
        <v>2.0242</v>
      </c>
      <c r="AW19" s="492">
        <v>3.9277000000000002</v>
      </c>
      <c r="AX19" s="459">
        <v>3.0884999999999998</v>
      </c>
      <c r="AY19" s="460">
        <v>4.66798</v>
      </c>
      <c r="AZ19" s="460">
        <v>8.3184000000000005</v>
      </c>
      <c r="BA19" s="460">
        <v>6.0554300000000003</v>
      </c>
      <c r="BB19" s="460">
        <v>5.2783600000000002</v>
      </c>
      <c r="BC19" s="460">
        <v>4.9506899999999998</v>
      </c>
      <c r="BD19" s="460">
        <v>6.0600500000000004</v>
      </c>
      <c r="BE19" s="460">
        <v>3.1700328299999998</v>
      </c>
      <c r="BF19" s="460">
        <v>1.67</v>
      </c>
      <c r="BG19" s="460">
        <v>1.2131123598088607</v>
      </c>
      <c r="BH19" s="460">
        <v>1.580654009219598</v>
      </c>
      <c r="BI19" s="613">
        <v>2.9590045257316997</v>
      </c>
      <c r="BJ19" s="460">
        <v>3.16</v>
      </c>
      <c r="BK19" s="471">
        <f t="shared" si="17"/>
        <v>2.3150396632669601E-2</v>
      </c>
      <c r="BL19" s="520"/>
      <c r="BM19" s="522"/>
      <c r="BN19" s="520"/>
      <c r="BO19" s="520"/>
    </row>
    <row r="20" spans="1:209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35"/>
    </row>
    <row r="21" spans="1:209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1:209" x14ac:dyDescent="0.25">
      <c r="A22" s="68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35"/>
    </row>
    <row r="23" spans="1:209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1:209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9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9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9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1:209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9" x14ac:dyDescent="0.25">
      <c r="N29" s="24"/>
      <c r="O29" s="24"/>
      <c r="Z29" s="25"/>
    </row>
    <row r="30" spans="1:209" x14ac:dyDescent="0.25">
      <c r="N30" s="24"/>
      <c r="O30" s="24"/>
      <c r="Z30" s="25"/>
      <c r="AA30" s="25"/>
    </row>
    <row r="31" spans="1:209" x14ac:dyDescent="0.25">
      <c r="N31" s="24"/>
      <c r="O31" s="24"/>
      <c r="Z31" s="25"/>
      <c r="AA31" s="25"/>
    </row>
    <row r="32" spans="1:209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7">
    <mergeCell ref="AX7:BI7"/>
    <mergeCell ref="BJ7:BK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 BG14:BJ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81"/>
  <sheetViews>
    <sheetView showGridLines="0" zoomScaleNormal="100" workbookViewId="0">
      <pane ySplit="7" topLeftCell="A56" activePane="bottomLeft" state="frozen"/>
      <selection activeCell="K29" sqref="K29"/>
      <selection pane="bottomLeft" activeCell="B74" sqref="B74"/>
    </sheetView>
  </sheetViews>
  <sheetFormatPr baseColWidth="10" defaultRowHeight="15" x14ac:dyDescent="0.25"/>
  <cols>
    <col min="1" max="1" width="21.28515625" style="92" customWidth="1"/>
    <col min="2" max="2" width="22" style="92" bestFit="1" customWidth="1"/>
    <col min="3" max="3" width="17.42578125" style="237" bestFit="1" customWidth="1"/>
    <col min="4" max="4" width="23.42578125" style="237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674" t="s">
        <v>132</v>
      </c>
      <c r="B3" s="674"/>
      <c r="C3" s="674"/>
      <c r="D3" s="674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675" t="s">
        <v>133</v>
      </c>
      <c r="B6" s="56" t="s">
        <v>114</v>
      </c>
      <c r="C6" s="57" t="s">
        <v>134</v>
      </c>
      <c r="D6" s="58" t="s">
        <v>135</v>
      </c>
    </row>
    <row r="7" spans="1:4" x14ac:dyDescent="0.25">
      <c r="A7" s="676"/>
      <c r="B7" s="513" t="s">
        <v>136</v>
      </c>
      <c r="C7" s="515" t="s">
        <v>137</v>
      </c>
      <c r="D7" s="59" t="s">
        <v>138</v>
      </c>
    </row>
    <row r="8" spans="1:4" x14ac:dyDescent="0.25">
      <c r="A8" s="361">
        <v>2019</v>
      </c>
      <c r="B8" s="516"/>
      <c r="C8" s="516"/>
      <c r="D8" s="362"/>
    </row>
    <row r="9" spans="1:4" x14ac:dyDescent="0.25">
      <c r="A9" s="363" t="s">
        <v>93</v>
      </c>
      <c r="B9" s="514">
        <v>1475</v>
      </c>
      <c r="C9" s="514">
        <v>345.86</v>
      </c>
      <c r="D9" s="364">
        <v>309.81338043977399</v>
      </c>
    </row>
    <row r="10" spans="1:4" x14ac:dyDescent="0.25">
      <c r="A10" s="363" t="s">
        <v>139</v>
      </c>
      <c r="B10" s="514">
        <v>1466.25</v>
      </c>
      <c r="C10" s="514">
        <v>336.12</v>
      </c>
      <c r="D10" s="364">
        <v>310.63132738344001</v>
      </c>
    </row>
    <row r="11" spans="1:4" x14ac:dyDescent="0.25">
      <c r="A11" s="363" t="s">
        <v>140</v>
      </c>
      <c r="B11" s="514">
        <v>1430.3</v>
      </c>
      <c r="C11" s="514">
        <v>339.1</v>
      </c>
      <c r="D11" s="364">
        <v>305.63768217546698</v>
      </c>
    </row>
    <row r="12" spans="1:4" x14ac:dyDescent="0.25">
      <c r="A12" s="363" t="s">
        <v>141</v>
      </c>
      <c r="B12" s="514">
        <v>1502.22</v>
      </c>
      <c r="C12" s="514">
        <v>339.57</v>
      </c>
      <c r="D12" s="364">
        <v>302.36733288974602</v>
      </c>
    </row>
    <row r="13" spans="1:4" x14ac:dyDescent="0.25">
      <c r="A13" s="363" t="s">
        <v>142</v>
      </c>
      <c r="B13" s="514">
        <v>1525</v>
      </c>
      <c r="C13" s="514">
        <v>299.5</v>
      </c>
      <c r="D13" s="364">
        <v>284.26851397645203</v>
      </c>
    </row>
    <row r="14" spans="1:4" x14ac:dyDescent="0.25">
      <c r="A14" s="363" t="s">
        <v>143</v>
      </c>
      <c r="B14" s="514">
        <v>1525</v>
      </c>
      <c r="C14" s="514">
        <v>325.32</v>
      </c>
      <c r="D14" s="364">
        <v>307.87554910644002</v>
      </c>
    </row>
    <row r="15" spans="1:4" x14ac:dyDescent="0.25">
      <c r="A15" s="363" t="s">
        <v>144</v>
      </c>
      <c r="B15" s="514">
        <v>1506.82</v>
      </c>
      <c r="C15" s="514">
        <v>310.77999999999997</v>
      </c>
      <c r="D15" s="364">
        <v>314.11079699927001</v>
      </c>
    </row>
    <row r="16" spans="1:4" x14ac:dyDescent="0.25">
      <c r="A16" s="363" t="s">
        <v>145</v>
      </c>
      <c r="B16" s="514">
        <v>1476.84</v>
      </c>
      <c r="C16" s="514">
        <v>296.83999999999997</v>
      </c>
      <c r="D16" s="364">
        <v>303.33603070832697</v>
      </c>
    </row>
    <row r="17" spans="1:4" x14ac:dyDescent="0.25">
      <c r="A17" s="363" t="s">
        <v>204</v>
      </c>
      <c r="B17" s="514">
        <v>1430</v>
      </c>
      <c r="C17" s="514" t="s">
        <v>251</v>
      </c>
      <c r="D17" s="364">
        <v>305.11277202746697</v>
      </c>
    </row>
    <row r="18" spans="1:4" x14ac:dyDescent="0.25">
      <c r="A18" s="363" t="s">
        <v>146</v>
      </c>
      <c r="B18" s="514">
        <v>1430</v>
      </c>
      <c r="C18" s="514" t="s">
        <v>251</v>
      </c>
      <c r="D18" s="364">
        <v>323.05709169561698</v>
      </c>
    </row>
    <row r="19" spans="1:4" x14ac:dyDescent="0.25">
      <c r="A19" s="363" t="s">
        <v>147</v>
      </c>
      <c r="B19" s="514">
        <v>1430</v>
      </c>
      <c r="C19" s="514" t="s">
        <v>251</v>
      </c>
      <c r="D19" s="364">
        <v>320.56262738359999</v>
      </c>
    </row>
    <row r="20" spans="1:4" x14ac:dyDescent="0.25">
      <c r="A20" s="365" t="s">
        <v>148</v>
      </c>
      <c r="B20" s="514">
        <v>1409.41</v>
      </c>
      <c r="C20" s="514" t="s">
        <v>251</v>
      </c>
      <c r="D20" s="364">
        <v>327.68708966509098</v>
      </c>
    </row>
    <row r="21" spans="1:4" x14ac:dyDescent="0.25">
      <c r="A21" s="361">
        <v>2020</v>
      </c>
      <c r="B21" s="516"/>
      <c r="C21" s="516"/>
      <c r="D21" s="362"/>
    </row>
    <row r="22" spans="1:4" x14ac:dyDescent="0.25">
      <c r="A22" s="366" t="s">
        <v>93</v>
      </c>
      <c r="B22" s="514">
        <v>1442.1739130434801</v>
      </c>
      <c r="C22" s="514">
        <v>328.22038181454701</v>
      </c>
      <c r="D22" s="364">
        <v>330.05437219026101</v>
      </c>
    </row>
    <row r="23" spans="1:4" x14ac:dyDescent="0.25">
      <c r="A23" s="366" t="s">
        <v>139</v>
      </c>
      <c r="B23" s="514">
        <v>1550</v>
      </c>
      <c r="C23" s="514">
        <v>323.71576267916498</v>
      </c>
      <c r="D23" s="364">
        <v>317.07984855161999</v>
      </c>
    </row>
    <row r="24" spans="1:4" x14ac:dyDescent="0.25">
      <c r="A24" s="366" t="s">
        <v>140</v>
      </c>
      <c r="B24" s="514">
        <v>1550</v>
      </c>
      <c r="C24" s="514">
        <v>343.90108698457402</v>
      </c>
      <c r="D24" s="364">
        <v>311.23592843572698</v>
      </c>
    </row>
    <row r="25" spans="1:4" x14ac:dyDescent="0.25">
      <c r="A25" s="366" t="s">
        <v>141</v>
      </c>
      <c r="B25" s="514">
        <v>1550</v>
      </c>
      <c r="C25" s="514">
        <v>328.22321383965402</v>
      </c>
      <c r="D25" s="364">
        <v>302.61785818765497</v>
      </c>
    </row>
    <row r="26" spans="1:4" x14ac:dyDescent="0.25">
      <c r="A26" s="366" t="s">
        <v>142</v>
      </c>
      <c r="B26" s="514">
        <v>1550</v>
      </c>
      <c r="C26" s="514">
        <v>318.85142033710002</v>
      </c>
      <c r="D26" s="364">
        <v>300.35358668560002</v>
      </c>
    </row>
    <row r="27" spans="1:4" x14ac:dyDescent="0.25">
      <c r="A27" s="366" t="s">
        <v>143</v>
      </c>
      <c r="B27" s="514">
        <v>1562.5</v>
      </c>
      <c r="C27" s="514">
        <v>317.16502718869901</v>
      </c>
      <c r="D27" s="364">
        <v>308.51355353178201</v>
      </c>
    </row>
    <row r="28" spans="1:4" x14ac:dyDescent="0.25">
      <c r="A28" s="366" t="s">
        <v>144</v>
      </c>
      <c r="B28" s="514">
        <v>1575</v>
      </c>
      <c r="C28" s="514">
        <v>319.21977032795598</v>
      </c>
      <c r="D28" s="364">
        <v>316.123713305948</v>
      </c>
    </row>
    <row r="29" spans="1:4" x14ac:dyDescent="0.25">
      <c r="A29" s="366" t="s">
        <v>145</v>
      </c>
      <c r="B29" s="514">
        <v>1467.61904761905</v>
      </c>
      <c r="C29" s="514">
        <v>318.19003355054502</v>
      </c>
      <c r="D29" s="364">
        <v>320.62824115209997</v>
      </c>
    </row>
    <row r="30" spans="1:4" x14ac:dyDescent="0.25">
      <c r="A30" s="366" t="s">
        <v>204</v>
      </c>
      <c r="B30" s="514">
        <v>1450</v>
      </c>
      <c r="C30" s="514">
        <v>347.54372481658299</v>
      </c>
      <c r="D30" s="364">
        <v>355.07785556981798</v>
      </c>
    </row>
    <row r="31" spans="1:4" x14ac:dyDescent="0.25">
      <c r="A31" s="366" t="s">
        <v>146</v>
      </c>
      <c r="B31" s="514">
        <v>1453</v>
      </c>
      <c r="C31" s="514">
        <v>396</v>
      </c>
      <c r="D31" s="364">
        <v>371</v>
      </c>
    </row>
    <row r="32" spans="1:4" x14ac:dyDescent="0.25">
      <c r="A32" s="366" t="s">
        <v>147</v>
      </c>
      <c r="B32" s="514">
        <v>1470</v>
      </c>
      <c r="C32" s="514">
        <v>429.29776459024299</v>
      </c>
      <c r="D32" s="364">
        <v>412.83658230051998</v>
      </c>
    </row>
    <row r="33" spans="1:16384" x14ac:dyDescent="0.25">
      <c r="A33" s="366" t="s">
        <v>148</v>
      </c>
      <c r="B33" s="514">
        <v>1490</v>
      </c>
      <c r="C33" s="514">
        <v>427.50508232371902</v>
      </c>
      <c r="D33" s="364">
        <v>428.76714884871302</v>
      </c>
    </row>
    <row r="34" spans="1:16384" x14ac:dyDescent="0.25">
      <c r="A34" s="361">
        <v>2021</v>
      </c>
      <c r="B34" s="516"/>
      <c r="C34" s="516"/>
      <c r="D34" s="362"/>
    </row>
    <row r="35" spans="1:16384" x14ac:dyDescent="0.25">
      <c r="A35" s="366" t="s">
        <v>93</v>
      </c>
      <c r="B35" s="514">
        <v>1480</v>
      </c>
      <c r="C35" s="514">
        <v>444.05</v>
      </c>
      <c r="D35" s="364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 x14ac:dyDescent="0.25">
      <c r="A36" s="366" t="s">
        <v>139</v>
      </c>
      <c r="B36" s="514">
        <v>1494</v>
      </c>
      <c r="C36" s="514">
        <v>428.05</v>
      </c>
      <c r="D36" s="364">
        <v>503</v>
      </c>
    </row>
    <row r="37" spans="1:16384" x14ac:dyDescent="0.25">
      <c r="A37" s="366" t="s">
        <v>140</v>
      </c>
      <c r="B37" s="514">
        <v>1512</v>
      </c>
      <c r="C37" s="514">
        <v>408.28</v>
      </c>
      <c r="D37" s="364">
        <v>518</v>
      </c>
    </row>
    <row r="38" spans="1:16384" x14ac:dyDescent="0.25">
      <c r="A38" s="366" t="s">
        <v>141</v>
      </c>
      <c r="B38" s="514">
        <v>1516</v>
      </c>
      <c r="C38" s="514">
        <v>413.36</v>
      </c>
      <c r="D38" s="364">
        <v>537</v>
      </c>
    </row>
    <row r="39" spans="1:16384" x14ac:dyDescent="0.25">
      <c r="A39" s="366" t="s">
        <v>142</v>
      </c>
      <c r="B39" s="514">
        <v>1596.25</v>
      </c>
      <c r="C39" s="514">
        <v>421.1</v>
      </c>
      <c r="D39" s="364">
        <v>578</v>
      </c>
    </row>
    <row r="40" spans="1:16384" x14ac:dyDescent="0.25">
      <c r="A40" s="366" t="s">
        <v>143</v>
      </c>
      <c r="B40" s="514">
        <v>1620</v>
      </c>
      <c r="C40" s="514">
        <v>377.32</v>
      </c>
      <c r="D40" s="364">
        <v>534</v>
      </c>
    </row>
    <row r="41" spans="1:16384" x14ac:dyDescent="0.25">
      <c r="A41" s="366" t="s">
        <v>144</v>
      </c>
      <c r="B41" s="514">
        <v>1618</v>
      </c>
      <c r="C41" s="514">
        <v>364.6</v>
      </c>
      <c r="D41" s="364">
        <v>522</v>
      </c>
    </row>
    <row r="42" spans="1:16384" x14ac:dyDescent="0.25">
      <c r="A42" s="366" t="s">
        <v>145</v>
      </c>
      <c r="B42" s="514">
        <v>1602</v>
      </c>
      <c r="C42" s="514">
        <v>359</v>
      </c>
      <c r="D42" s="364">
        <v>498</v>
      </c>
    </row>
    <row r="43" spans="1:16384" x14ac:dyDescent="0.25">
      <c r="A43" s="366" t="s">
        <v>256</v>
      </c>
      <c r="B43" s="514">
        <v>1600</v>
      </c>
      <c r="C43" s="514">
        <v>380</v>
      </c>
      <c r="D43" s="364">
        <v>460</v>
      </c>
    </row>
    <row r="44" spans="1:16384" x14ac:dyDescent="0.25">
      <c r="A44" s="366" t="s">
        <v>146</v>
      </c>
      <c r="B44" s="514">
        <v>1600</v>
      </c>
      <c r="C44" s="514">
        <v>379</v>
      </c>
      <c r="D44" s="364">
        <v>440</v>
      </c>
    </row>
    <row r="45" spans="1:16384" x14ac:dyDescent="0.25">
      <c r="A45" s="366" t="s">
        <v>147</v>
      </c>
      <c r="B45" s="514">
        <v>1630</v>
      </c>
      <c r="C45" s="514">
        <v>380</v>
      </c>
      <c r="D45" s="364">
        <v>443</v>
      </c>
    </row>
    <row r="46" spans="1:16384" x14ac:dyDescent="0.25">
      <c r="A46" s="366" t="s">
        <v>148</v>
      </c>
      <c r="B46" s="514">
        <v>1630</v>
      </c>
      <c r="C46" s="514">
        <v>379</v>
      </c>
      <c r="D46" s="364">
        <v>450</v>
      </c>
    </row>
    <row r="47" spans="1:16384" x14ac:dyDescent="0.25">
      <c r="A47" s="361">
        <v>2022</v>
      </c>
      <c r="B47" s="516"/>
      <c r="C47" s="516"/>
      <c r="D47" s="362"/>
    </row>
    <row r="48" spans="1:16384" x14ac:dyDescent="0.25">
      <c r="A48" s="366" t="s">
        <v>93</v>
      </c>
      <c r="B48" s="514">
        <v>1647</v>
      </c>
      <c r="C48" s="514">
        <v>379</v>
      </c>
      <c r="D48" s="364">
        <v>505.95091836438797</v>
      </c>
    </row>
    <row r="49" spans="1:4" x14ac:dyDescent="0.25">
      <c r="A49" s="366" t="s">
        <v>139</v>
      </c>
      <c r="B49" s="514">
        <v>1660</v>
      </c>
      <c r="C49" s="514">
        <v>379</v>
      </c>
      <c r="D49" s="364">
        <v>575.24483191201602</v>
      </c>
    </row>
    <row r="50" spans="1:4" x14ac:dyDescent="0.25">
      <c r="A50" s="366" t="s">
        <v>140</v>
      </c>
      <c r="B50" s="514">
        <v>1696</v>
      </c>
      <c r="C50" s="514">
        <v>487</v>
      </c>
      <c r="D50" s="364">
        <v>606.75559889570195</v>
      </c>
    </row>
    <row r="51" spans="1:4" x14ac:dyDescent="0.25">
      <c r="A51" s="366" t="s">
        <v>141</v>
      </c>
      <c r="B51" s="514">
        <v>1739</v>
      </c>
      <c r="C51" s="514">
        <v>475</v>
      </c>
      <c r="D51" s="364">
        <v>614.43479853174597</v>
      </c>
    </row>
    <row r="52" spans="1:4" x14ac:dyDescent="0.25">
      <c r="A52" s="366" t="s">
        <v>142</v>
      </c>
      <c r="B52" s="514">
        <v>1770</v>
      </c>
      <c r="C52" s="514">
        <v>435</v>
      </c>
      <c r="D52" s="364">
        <v>617.45149691822201</v>
      </c>
    </row>
    <row r="53" spans="1:4" x14ac:dyDescent="0.25">
      <c r="A53" s="366" t="s">
        <v>143</v>
      </c>
      <c r="B53" s="514">
        <v>1741.5</v>
      </c>
      <c r="C53" s="514">
        <v>446.36</v>
      </c>
      <c r="D53" s="364">
        <v>629.02626673221801</v>
      </c>
    </row>
    <row r="54" spans="1:4" x14ac:dyDescent="0.25">
      <c r="A54" s="366" t="s">
        <v>144</v>
      </c>
      <c r="B54" s="514">
        <v>1750</v>
      </c>
      <c r="C54" s="514">
        <v>468.07</v>
      </c>
      <c r="D54" s="364">
        <v>567.403724121192</v>
      </c>
    </row>
    <row r="55" spans="1:4" x14ac:dyDescent="0.25">
      <c r="A55" s="366" t="s">
        <v>145</v>
      </c>
      <c r="B55" s="514">
        <v>1750</v>
      </c>
      <c r="C55" s="514">
        <v>511</v>
      </c>
      <c r="D55" s="364">
        <v>569.616813771701</v>
      </c>
    </row>
    <row r="56" spans="1:4" x14ac:dyDescent="0.25">
      <c r="A56" s="366" t="s">
        <v>204</v>
      </c>
      <c r="B56" s="514">
        <v>1735</v>
      </c>
      <c r="C56" s="514">
        <v>474</v>
      </c>
      <c r="D56" s="364">
        <v>535.428178247863</v>
      </c>
    </row>
    <row r="57" spans="1:4" x14ac:dyDescent="0.25">
      <c r="A57" s="366" t="s">
        <v>146</v>
      </c>
      <c r="B57" s="514">
        <v>1670</v>
      </c>
      <c r="C57" s="514">
        <v>469</v>
      </c>
      <c r="D57" s="364">
        <v>493.96809453579499</v>
      </c>
    </row>
    <row r="58" spans="1:4" x14ac:dyDescent="0.25">
      <c r="A58" s="366" t="s">
        <v>147</v>
      </c>
      <c r="B58" s="514">
        <v>1704</v>
      </c>
      <c r="C58" s="514">
        <v>437</v>
      </c>
      <c r="D58" s="364">
        <v>518.75304740216905</v>
      </c>
    </row>
    <row r="59" spans="1:4" x14ac:dyDescent="0.25">
      <c r="A59" s="366" t="s">
        <v>148</v>
      </c>
      <c r="B59" s="514">
        <v>1743</v>
      </c>
      <c r="C59" s="514">
        <v>454</v>
      </c>
      <c r="D59" s="364">
        <v>535.31878220111003</v>
      </c>
    </row>
    <row r="60" spans="1:4" x14ac:dyDescent="0.25">
      <c r="A60" s="361">
        <v>2023</v>
      </c>
      <c r="B60" s="516"/>
      <c r="C60" s="516"/>
      <c r="D60" s="362"/>
    </row>
    <row r="61" spans="1:4" x14ac:dyDescent="0.25">
      <c r="A61" s="366" t="s">
        <v>93</v>
      </c>
      <c r="B61" s="514">
        <v>1770</v>
      </c>
      <c r="C61" s="514">
        <v>527.51608834882495</v>
      </c>
      <c r="D61" s="364">
        <v>546.50740902259497</v>
      </c>
    </row>
    <row r="62" spans="1:4" x14ac:dyDescent="0.25">
      <c r="A62" s="366" t="s">
        <v>139</v>
      </c>
      <c r="B62" s="514">
        <v>1784</v>
      </c>
      <c r="C62" s="514">
        <v>548.80222081337001</v>
      </c>
      <c r="D62" s="364">
        <v>554.38597869629996</v>
      </c>
    </row>
    <row r="63" spans="1:4" x14ac:dyDescent="0.25">
      <c r="A63" s="366" t="s">
        <v>140</v>
      </c>
      <c r="B63" s="514">
        <v>1793</v>
      </c>
      <c r="C63" s="514">
        <v>537.36238610201804</v>
      </c>
      <c r="D63" s="364">
        <v>541.72658030057403</v>
      </c>
    </row>
    <row r="64" spans="1:4" x14ac:dyDescent="0.25">
      <c r="A64" s="366" t="s">
        <v>141</v>
      </c>
      <c r="B64" s="514">
        <v>1848</v>
      </c>
      <c r="C64" s="514">
        <v>511.240962893622</v>
      </c>
      <c r="D64" s="364">
        <v>539.26539072750404</v>
      </c>
    </row>
    <row r="65" spans="1:13" x14ac:dyDescent="0.25">
      <c r="A65" s="366" t="s">
        <v>142</v>
      </c>
      <c r="B65" s="514">
        <v>2000</v>
      </c>
      <c r="C65" s="514">
        <v>471</v>
      </c>
      <c r="D65" s="364" t="s">
        <v>266</v>
      </c>
    </row>
    <row r="66" spans="1:13" x14ac:dyDescent="0.25">
      <c r="A66" s="366" t="s">
        <v>143</v>
      </c>
      <c r="B66" s="514">
        <v>2009</v>
      </c>
      <c r="C66" s="514">
        <v>453</v>
      </c>
      <c r="D66" s="364" t="s">
        <v>266</v>
      </c>
    </row>
    <row r="67" spans="1:13" x14ac:dyDescent="0.25">
      <c r="A67" s="366" t="s">
        <v>144</v>
      </c>
      <c r="B67" s="514">
        <v>2089</v>
      </c>
      <c r="C67" s="514">
        <v>481</v>
      </c>
      <c r="D67" s="364" t="s">
        <v>266</v>
      </c>
    </row>
    <row r="68" spans="1:13" s="522" customFormat="1" x14ac:dyDescent="0.25">
      <c r="A68" s="366" t="s">
        <v>145</v>
      </c>
      <c r="B68" s="514">
        <v>2115</v>
      </c>
      <c r="C68" s="514">
        <v>488</v>
      </c>
      <c r="D68" s="364" t="s">
        <v>266</v>
      </c>
    </row>
    <row r="69" spans="1:13" s="522" customFormat="1" x14ac:dyDescent="0.25">
      <c r="A69" s="366" t="s">
        <v>204</v>
      </c>
      <c r="B69" s="514">
        <v>2148</v>
      </c>
      <c r="C69" s="514">
        <v>457</v>
      </c>
      <c r="D69" s="364" t="s">
        <v>266</v>
      </c>
    </row>
    <row r="70" spans="1:13" s="522" customFormat="1" x14ac:dyDescent="0.25">
      <c r="A70" s="366" t="s">
        <v>146</v>
      </c>
      <c r="B70" s="514">
        <v>2150</v>
      </c>
      <c r="C70" s="514">
        <v>446</v>
      </c>
      <c r="D70" s="364" t="s">
        <v>266</v>
      </c>
    </row>
    <row r="71" spans="1:13" s="522" customFormat="1" x14ac:dyDescent="0.25">
      <c r="A71" s="366" t="s">
        <v>147</v>
      </c>
      <c r="B71" s="514">
        <v>2146</v>
      </c>
      <c r="C71" s="514">
        <v>513</v>
      </c>
      <c r="D71" s="364" t="s">
        <v>266</v>
      </c>
    </row>
    <row r="72" spans="1:13" s="522" customFormat="1" x14ac:dyDescent="0.25">
      <c r="A72" s="366" t="s">
        <v>148</v>
      </c>
      <c r="B72" s="514">
        <v>2067</v>
      </c>
      <c r="C72" s="514">
        <v>484</v>
      </c>
      <c r="D72" s="364" t="s">
        <v>266</v>
      </c>
    </row>
    <row r="73" spans="1:13" s="522" customFormat="1" x14ac:dyDescent="0.25">
      <c r="A73" s="361">
        <v>2024</v>
      </c>
      <c r="B73" s="516"/>
      <c r="C73" s="516"/>
      <c r="D73" s="362"/>
    </row>
    <row r="74" spans="1:13" x14ac:dyDescent="0.25">
      <c r="A74" s="500" t="s">
        <v>93</v>
      </c>
      <c r="B74" s="519">
        <v>1919</v>
      </c>
      <c r="C74" s="519">
        <v>430</v>
      </c>
      <c r="D74" s="521" t="s">
        <v>266</v>
      </c>
    </row>
    <row r="75" spans="1:13" x14ac:dyDescent="0.25">
      <c r="A75" s="104" t="s">
        <v>149</v>
      </c>
      <c r="B75" s="116"/>
      <c r="C75" s="116"/>
      <c r="D75" s="116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16" t="s">
        <v>150</v>
      </c>
    </row>
    <row r="77" spans="1:13" x14ac:dyDescent="0.25">
      <c r="A77" s="116" t="s">
        <v>196</v>
      </c>
    </row>
    <row r="78" spans="1:13" x14ac:dyDescent="0.25">
      <c r="A78" s="548" t="s">
        <v>268</v>
      </c>
      <c r="B78" s="119"/>
      <c r="C78" s="541"/>
    </row>
    <row r="81" spans="3:3" x14ac:dyDescent="0.25">
      <c r="C81" s="92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  <hyperlink ref="A78" r:id="rId1" xr:uid="{8B2A1BAF-9BCF-4ABA-B664-0D6E63C004DE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M43"/>
  <sheetViews>
    <sheetView showGridLines="0" tabSelected="1" zoomScale="85" zoomScaleNormal="85" workbookViewId="0">
      <pane xSplit="1" ySplit="7" topLeftCell="W8" activePane="bottomRight" state="frozen"/>
      <selection activeCell="K29" sqref="K29"/>
      <selection pane="topRight" activeCell="K29" sqref="K29"/>
      <selection pane="bottomLeft" activeCell="K29" sqref="K29"/>
      <selection pane="bottomRight" activeCell="A4" sqref="A4"/>
    </sheetView>
  </sheetViews>
  <sheetFormatPr baseColWidth="10" defaultRowHeight="15" x14ac:dyDescent="0.25"/>
  <cols>
    <col min="1" max="1" width="26" customWidth="1"/>
    <col min="2" max="56" width="12.5703125" customWidth="1"/>
    <col min="57" max="62" width="12.5703125" style="522" customWidth="1"/>
    <col min="63" max="63" width="12.5703125" customWidth="1"/>
    <col min="64" max="64" width="16.42578125" style="542" bestFit="1" customWidth="1"/>
    <col min="65" max="65" width="13.5703125" bestFit="1" customWidth="1"/>
  </cols>
  <sheetData>
    <row r="1" spans="1:65" x14ac:dyDescent="0.25">
      <c r="A1" s="16" t="s">
        <v>189</v>
      </c>
    </row>
    <row r="2" spans="1:65" x14ac:dyDescent="0.25">
      <c r="A2" s="16"/>
    </row>
    <row r="3" spans="1:65" x14ac:dyDescent="0.25">
      <c r="A3" s="367" t="s">
        <v>151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388"/>
    </row>
    <row r="4" spans="1:65" x14ac:dyDescent="0.25">
      <c r="A4" s="367" t="s">
        <v>246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388"/>
    </row>
    <row r="5" spans="1:65" x14ac:dyDescent="0.25">
      <c r="A5" s="389" t="s">
        <v>203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88"/>
      <c r="M5" s="38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388"/>
    </row>
    <row r="6" spans="1:65" x14ac:dyDescent="0.25">
      <c r="A6" s="679" t="s">
        <v>152</v>
      </c>
      <c r="B6" s="677">
        <v>2019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7">
        <v>2020</v>
      </c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81"/>
      <c r="Z6" s="677">
        <v>2021</v>
      </c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7">
        <v>2022</v>
      </c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7">
        <v>2023</v>
      </c>
      <c r="AY6" s="678"/>
      <c r="AZ6" s="678"/>
      <c r="BA6" s="678"/>
      <c r="BB6" s="678"/>
      <c r="BC6" s="678"/>
      <c r="BD6" s="678"/>
      <c r="BE6" s="678"/>
      <c r="BF6" s="678"/>
      <c r="BG6" s="678"/>
      <c r="BH6" s="678"/>
      <c r="BI6" s="678"/>
      <c r="BJ6" s="682">
        <v>2024</v>
      </c>
      <c r="BK6" s="681"/>
    </row>
    <row r="7" spans="1:65" ht="26.25" customHeight="1" x14ac:dyDescent="0.25">
      <c r="A7" s="680"/>
      <c r="B7" s="390" t="s">
        <v>1</v>
      </c>
      <c r="C7" s="390" t="s">
        <v>2</v>
      </c>
      <c r="D7" s="391" t="s">
        <v>3</v>
      </c>
      <c r="E7" s="392" t="s">
        <v>4</v>
      </c>
      <c r="F7" s="392" t="s">
        <v>5</v>
      </c>
      <c r="G7" s="392" t="s">
        <v>6</v>
      </c>
      <c r="H7" s="392" t="s">
        <v>7</v>
      </c>
      <c r="I7" s="392" t="s">
        <v>8</v>
      </c>
      <c r="J7" s="392" t="s">
        <v>9</v>
      </c>
      <c r="K7" s="392" t="s">
        <v>10</v>
      </c>
      <c r="L7" s="392" t="s">
        <v>11</v>
      </c>
      <c r="M7" s="392" t="s">
        <v>12</v>
      </c>
      <c r="N7" s="392" t="s">
        <v>1</v>
      </c>
      <c r="O7" s="392" t="s">
        <v>2</v>
      </c>
      <c r="P7" s="392" t="s">
        <v>3</v>
      </c>
      <c r="Q7" s="392" t="s">
        <v>4</v>
      </c>
      <c r="R7" s="392" t="s">
        <v>5</v>
      </c>
      <c r="S7" s="392" t="s">
        <v>6</v>
      </c>
      <c r="T7" s="392" t="s">
        <v>7</v>
      </c>
      <c r="U7" s="392" t="s">
        <v>8</v>
      </c>
      <c r="V7" s="392" t="s">
        <v>9</v>
      </c>
      <c r="W7" s="392" t="s">
        <v>10</v>
      </c>
      <c r="X7" s="392" t="s">
        <v>11</v>
      </c>
      <c r="Y7" s="391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0" t="s">
        <v>6</v>
      </c>
      <c r="AF7" s="390" t="s">
        <v>7</v>
      </c>
      <c r="AG7" s="390" t="s">
        <v>8</v>
      </c>
      <c r="AH7" s="390" t="s">
        <v>255</v>
      </c>
      <c r="AI7" s="390" t="s">
        <v>10</v>
      </c>
      <c r="AJ7" s="390" t="s">
        <v>11</v>
      </c>
      <c r="AK7" s="391" t="s">
        <v>12</v>
      </c>
      <c r="AL7" s="393" t="s">
        <v>1</v>
      </c>
      <c r="AM7" s="390" t="s">
        <v>2</v>
      </c>
      <c r="AN7" s="390" t="s">
        <v>3</v>
      </c>
      <c r="AO7" s="390" t="s">
        <v>4</v>
      </c>
      <c r="AP7" s="390" t="s">
        <v>5</v>
      </c>
      <c r="AQ7" s="390" t="s">
        <v>6</v>
      </c>
      <c r="AR7" s="390" t="s">
        <v>7</v>
      </c>
      <c r="AS7" s="393" t="s">
        <v>8</v>
      </c>
      <c r="AT7" s="390" t="s">
        <v>255</v>
      </c>
      <c r="AU7" s="390" t="s">
        <v>10</v>
      </c>
      <c r="AV7" s="390" t="s">
        <v>11</v>
      </c>
      <c r="AW7" s="391" t="s">
        <v>12</v>
      </c>
      <c r="AX7" s="393" t="s">
        <v>1</v>
      </c>
      <c r="AY7" s="390" t="s">
        <v>2</v>
      </c>
      <c r="AZ7" s="390" t="s">
        <v>3</v>
      </c>
      <c r="BA7" s="390" t="s">
        <v>4</v>
      </c>
      <c r="BB7" s="390" t="s">
        <v>5</v>
      </c>
      <c r="BC7" s="390" t="s">
        <v>6</v>
      </c>
      <c r="BD7" s="390" t="s">
        <v>7</v>
      </c>
      <c r="BE7" s="393" t="str">
        <f>+'Cdr 21'!BE8</f>
        <v>Ago</v>
      </c>
      <c r="BF7" s="390" t="str">
        <f>+'Cdr 21'!BF8</f>
        <v>Sept</v>
      </c>
      <c r="BG7" s="390" t="str">
        <f>+'Cdr 21'!BG8</f>
        <v>Oct</v>
      </c>
      <c r="BH7" s="390" t="str">
        <f>+'Cdr 21'!BH8</f>
        <v>Nov</v>
      </c>
      <c r="BI7" s="391" t="str">
        <f>+'Cdr 21'!BI8</f>
        <v>Dic</v>
      </c>
      <c r="BJ7" s="509" t="str">
        <f>+'Cdr 21'!BJ8</f>
        <v>Ene</v>
      </c>
      <c r="BK7" s="509" t="str">
        <f>'Cdr 1 '!BK7</f>
        <v>Var. % 
Ene 24/23</v>
      </c>
    </row>
    <row r="8" spans="1:65" x14ac:dyDescent="0.25">
      <c r="A8" s="368" t="s">
        <v>13</v>
      </c>
      <c r="B8" s="369">
        <f t="shared" ref="B8:G8" si="0">+B9+B10+B11+B12+B13+B14+B19+B20+B21+B22+B23</f>
        <v>3822.3999500099999</v>
      </c>
      <c r="C8" s="369">
        <f t="shared" si="0"/>
        <v>3440.0940049900005</v>
      </c>
      <c r="D8" s="369">
        <f t="shared" si="0"/>
        <v>3659.2855041999997</v>
      </c>
      <c r="E8" s="369">
        <f t="shared" si="0"/>
        <v>3687.6823088400006</v>
      </c>
      <c r="F8" s="369">
        <f t="shared" si="0"/>
        <v>3577.5048616399999</v>
      </c>
      <c r="G8" s="369">
        <f t="shared" si="0"/>
        <v>3961.9140194399993</v>
      </c>
      <c r="H8" s="369">
        <f t="shared" ref="H8:AV8" si="1">+H9+H10+H11+H12+H13+H14+H19+H20+H21+H22+H23</f>
        <v>4028.0106154299997</v>
      </c>
      <c r="I8" s="369">
        <f t="shared" si="1"/>
        <v>3709.3083234000001</v>
      </c>
      <c r="J8" s="369">
        <f t="shared" si="1"/>
        <v>3774.2523756699989</v>
      </c>
      <c r="K8" s="369">
        <f t="shared" si="1"/>
        <v>4019.9321277600002</v>
      </c>
      <c r="L8" s="369">
        <f t="shared" si="1"/>
        <v>3829.9133689199998</v>
      </c>
      <c r="M8" s="369">
        <f t="shared" si="1"/>
        <v>4468.1644269999997</v>
      </c>
      <c r="N8" s="370">
        <f t="shared" si="1"/>
        <v>3709.3131486799994</v>
      </c>
      <c r="O8" s="369">
        <f t="shared" si="1"/>
        <v>3406.3691002600003</v>
      </c>
      <c r="P8" s="369">
        <f t="shared" si="1"/>
        <v>2747.39666992</v>
      </c>
      <c r="Q8" s="369">
        <f t="shared" si="1"/>
        <v>1860.4910408600003</v>
      </c>
      <c r="R8" s="369">
        <f t="shared" si="1"/>
        <v>1996.1874546400004</v>
      </c>
      <c r="S8" s="369">
        <f t="shared" si="1"/>
        <v>2813.46966238</v>
      </c>
      <c r="T8" s="369">
        <f t="shared" si="1"/>
        <v>3572.311709269999</v>
      </c>
      <c r="U8" s="369">
        <f t="shared" si="1"/>
        <v>3352.51422</v>
      </c>
      <c r="V8" s="369">
        <f t="shared" si="1"/>
        <v>4062.0954330299996</v>
      </c>
      <c r="W8" s="369">
        <f t="shared" si="1"/>
        <v>4166.0677449900004</v>
      </c>
      <c r="X8" s="369">
        <f t="shared" si="1"/>
        <v>3657.46099908</v>
      </c>
      <c r="Y8" s="371">
        <f t="shared" si="1"/>
        <v>3967.1726052700014</v>
      </c>
      <c r="Z8" s="369">
        <f>+Z9+Z10+Z11+Z12+Z13+Z14+Z19+Z20+Z21+Z22+Z23</f>
        <v>3537.1860000000001</v>
      </c>
      <c r="AA8" s="369">
        <f t="shared" si="1"/>
        <v>3875.8810992899998</v>
      </c>
      <c r="AB8" s="369">
        <f t="shared" si="1"/>
        <v>3861.8181778600006</v>
      </c>
      <c r="AC8" s="369">
        <f t="shared" si="1"/>
        <v>3802.7853308099993</v>
      </c>
      <c r="AD8" s="369">
        <f t="shared" si="1"/>
        <v>4006.0090684700012</v>
      </c>
      <c r="AE8" s="369">
        <f t="shared" si="1"/>
        <v>3848</v>
      </c>
      <c r="AF8" s="369">
        <f>+AF9+AF10+AF11+AF12+AF13+AF14+AF19+AF20+AF21+AF22+AF23</f>
        <v>4921.7473562699988</v>
      </c>
      <c r="AG8" s="369">
        <f t="shared" si="1"/>
        <v>5156.9461584410001</v>
      </c>
      <c r="AH8" s="369">
        <f t="shared" si="1"/>
        <v>5072.1898918399984</v>
      </c>
      <c r="AI8" s="369">
        <f t="shared" si="1"/>
        <v>4853.8140440319994</v>
      </c>
      <c r="AJ8" s="369">
        <f t="shared" si="1"/>
        <v>5061.1686296930002</v>
      </c>
      <c r="AK8" s="371">
        <f t="shared" si="1"/>
        <v>5033.6325420230014</v>
      </c>
      <c r="AL8" s="493">
        <f t="shared" si="1"/>
        <v>5285.758169535</v>
      </c>
      <c r="AM8" s="493">
        <f t="shared" si="1"/>
        <v>5521.869673524001</v>
      </c>
      <c r="AN8" s="493">
        <f t="shared" si="1"/>
        <v>5386.5969873510003</v>
      </c>
      <c r="AO8" s="493">
        <f t="shared" si="1"/>
        <v>5020.5693773870007</v>
      </c>
      <c r="AP8" s="493">
        <f t="shared" si="1"/>
        <v>4512.2731707459998</v>
      </c>
      <c r="AQ8" s="493">
        <f t="shared" si="1"/>
        <v>5451.0841016309996</v>
      </c>
      <c r="AR8" s="493">
        <f t="shared" si="1"/>
        <v>4683.1644834089993</v>
      </c>
      <c r="AS8" s="493">
        <f t="shared" si="1"/>
        <v>5555.0804993799993</v>
      </c>
      <c r="AT8" s="493">
        <f t="shared" si="1"/>
        <v>5449.8837592100008</v>
      </c>
      <c r="AU8" s="493">
        <f t="shared" si="1"/>
        <v>5125.3217687450006</v>
      </c>
      <c r="AV8" s="493">
        <f t="shared" si="1"/>
        <v>4548.4138508400001</v>
      </c>
      <c r="AW8" s="371">
        <f t="shared" ref="AW8:BE8" si="2">+AW9+AW10+AW11+AW12+AW13+AW14+AW19+AW20+AW21+AW22+AW23</f>
        <v>5213.0154312460008</v>
      </c>
      <c r="AX8" s="493">
        <f t="shared" si="2"/>
        <v>4645.3431615439995</v>
      </c>
      <c r="AY8" s="493">
        <f t="shared" si="2"/>
        <v>4709.5208988459999</v>
      </c>
      <c r="AZ8" s="493">
        <f t="shared" si="2"/>
        <v>5786.1192313960009</v>
      </c>
      <c r="BA8" s="493">
        <f t="shared" si="2"/>
        <v>5301.5148676760009</v>
      </c>
      <c r="BB8" s="493">
        <f t="shared" ref="BB8" si="3">+BB9+BB10+BB11+BB12+BB13+BB14+BB19+BB20+BB21+BB22+BB23</f>
        <v>4708.1772641870002</v>
      </c>
      <c r="BC8" s="493">
        <f t="shared" si="2"/>
        <v>4966.1813109680006</v>
      </c>
      <c r="BD8" s="493">
        <f t="shared" si="2"/>
        <v>4534.9648951079998</v>
      </c>
      <c r="BE8" s="493">
        <f t="shared" si="2"/>
        <v>4583.9259486169994</v>
      </c>
      <c r="BF8" s="493">
        <f t="shared" ref="BF8:BG8" si="4">+BF9+BF10+BF11+BF12+BF13+BF14+BF19+BF20+BF21+BF22+BF23</f>
        <v>4931.547927005</v>
      </c>
      <c r="BG8" s="493">
        <f t="shared" si="4"/>
        <v>4654.8099570220002</v>
      </c>
      <c r="BH8" s="493">
        <f>+BH9+BH10+BH11+BH12+BH13+BH14+BH19+BH20+BH21+BH22+BH23</f>
        <v>4602.1228567019989</v>
      </c>
      <c r="BI8" s="371">
        <f>+BI9+BI10+BI11+BI12+BI13+BI14+BI19+BI20+BI21+BI22+BI23</f>
        <v>4800.2315662370002</v>
      </c>
      <c r="BJ8" s="369">
        <f>+BJ9+BJ10+BJ11+BJ12+BJ13+BJ14+BJ19+BJ20+BJ21+BJ22+BJ23</f>
        <v>0</v>
      </c>
      <c r="BK8" s="472">
        <f>+IFERROR(BJ8/AX8-1,"-")</f>
        <v>-1</v>
      </c>
      <c r="BM8" s="522"/>
    </row>
    <row r="9" spans="1:65" x14ac:dyDescent="0.25">
      <c r="A9" s="394" t="s">
        <v>153</v>
      </c>
      <c r="B9" s="372">
        <v>52.438284250000002</v>
      </c>
      <c r="C9" s="373">
        <v>23.090370059999998</v>
      </c>
      <c r="D9" s="373">
        <v>17.145410930000001</v>
      </c>
      <c r="E9" s="373">
        <v>24.541643589999996</v>
      </c>
      <c r="F9" s="373">
        <v>22.18751293</v>
      </c>
      <c r="G9" s="373">
        <v>34.484654290000002</v>
      </c>
      <c r="H9" s="373">
        <v>88.332102719999995</v>
      </c>
      <c r="I9" s="373">
        <v>90.092728280000003</v>
      </c>
      <c r="J9" s="373">
        <v>120.33871734</v>
      </c>
      <c r="K9" s="373">
        <v>100.38046754000001</v>
      </c>
      <c r="L9" s="373">
        <v>104.94434285</v>
      </c>
      <c r="M9" s="373">
        <v>96.091467909999992</v>
      </c>
      <c r="N9" s="372">
        <v>35.88714667</v>
      </c>
      <c r="O9" s="373">
        <v>20.09754143</v>
      </c>
      <c r="P9" s="373">
        <v>9.5482559500000015</v>
      </c>
      <c r="Q9" s="373">
        <v>10.602178810000002</v>
      </c>
      <c r="R9" s="373">
        <v>19.959558659999999</v>
      </c>
      <c r="S9" s="373">
        <v>27.546227880000004</v>
      </c>
      <c r="T9" s="373">
        <v>63.331679620000003</v>
      </c>
      <c r="U9" s="373">
        <v>101.56292474000001</v>
      </c>
      <c r="V9" s="373">
        <v>129.15103124999999</v>
      </c>
      <c r="W9" s="373">
        <v>116.70650345</v>
      </c>
      <c r="X9" s="373">
        <v>114.57888894</v>
      </c>
      <c r="Y9" s="374">
        <v>83.640335679999993</v>
      </c>
      <c r="Z9" s="373">
        <v>26.501999999999999</v>
      </c>
      <c r="AA9" s="373">
        <v>17.148007319999998</v>
      </c>
      <c r="AB9" s="373">
        <v>13.405317069999995</v>
      </c>
      <c r="AC9" s="373">
        <v>12.988495000000006</v>
      </c>
      <c r="AD9" s="373">
        <v>15.476881429999999</v>
      </c>
      <c r="AE9" s="373">
        <v>32.090000000000003</v>
      </c>
      <c r="AF9" s="373">
        <v>60.205065873000002</v>
      </c>
      <c r="AG9" s="373">
        <v>79.692301756999981</v>
      </c>
      <c r="AH9" s="373">
        <v>143.01397294400002</v>
      </c>
      <c r="AI9" s="373">
        <v>137.57196750999998</v>
      </c>
      <c r="AJ9" s="373">
        <v>137.48978311999997</v>
      </c>
      <c r="AK9" s="374">
        <v>165.62586036899998</v>
      </c>
      <c r="AL9" s="494">
        <v>139.79683661700003</v>
      </c>
      <c r="AM9" s="494">
        <v>118.563754711</v>
      </c>
      <c r="AN9" s="494">
        <v>69.337803280000003</v>
      </c>
      <c r="AO9" s="494">
        <v>34.594669771</v>
      </c>
      <c r="AP9" s="494">
        <v>33.915368237999999</v>
      </c>
      <c r="AQ9" s="494">
        <v>65.406568587999999</v>
      </c>
      <c r="AR9" s="494">
        <v>104.049095064</v>
      </c>
      <c r="AS9" s="494">
        <v>158.416083837</v>
      </c>
      <c r="AT9" s="494">
        <v>194.78247663800002</v>
      </c>
      <c r="AU9" s="494">
        <v>175.75748219299999</v>
      </c>
      <c r="AV9" s="494">
        <v>152.13192088800002</v>
      </c>
      <c r="AW9" s="374">
        <v>107.470302788</v>
      </c>
      <c r="AX9" s="494">
        <v>64.768593476000007</v>
      </c>
      <c r="AY9" s="494">
        <v>28.526229190999999</v>
      </c>
      <c r="AZ9" s="494">
        <v>19.298220689000001</v>
      </c>
      <c r="BA9" s="494">
        <v>17.747167861000001</v>
      </c>
      <c r="BB9" s="494">
        <v>30.002604079000001</v>
      </c>
      <c r="BC9" s="494">
        <v>46.449336710000004</v>
      </c>
      <c r="BD9" s="494">
        <v>71.477350114999993</v>
      </c>
      <c r="BE9" s="494">
        <v>122.989338421</v>
      </c>
      <c r="BF9" s="494">
        <v>124.94550099600001</v>
      </c>
      <c r="BG9" s="494">
        <v>141.07543699000001</v>
      </c>
      <c r="BH9" s="494">
        <v>133.78626578699999</v>
      </c>
      <c r="BI9" s="374">
        <v>167.917964071</v>
      </c>
      <c r="BJ9" s="373"/>
      <c r="BK9" s="375">
        <f t="shared" ref="BK9:BK23" si="5">+IFERROR(BJ9/AX9-1,"-")</f>
        <v>-1</v>
      </c>
      <c r="BM9" s="522"/>
    </row>
    <row r="10" spans="1:65" x14ac:dyDescent="0.25">
      <c r="A10" s="394" t="s">
        <v>154</v>
      </c>
      <c r="B10" s="372">
        <v>675.66901195000025</v>
      </c>
      <c r="C10" s="373">
        <v>387.2514971400002</v>
      </c>
      <c r="D10" s="373">
        <v>376.16518590000004</v>
      </c>
      <c r="E10" s="373">
        <v>380.82159829</v>
      </c>
      <c r="F10" s="373">
        <v>424.51735733999999</v>
      </c>
      <c r="G10" s="373">
        <v>493.09058159999989</v>
      </c>
      <c r="H10" s="373">
        <v>565.90387869999995</v>
      </c>
      <c r="I10" s="373">
        <v>481.50430177999976</v>
      </c>
      <c r="J10" s="373">
        <v>499.2979477099999</v>
      </c>
      <c r="K10" s="373">
        <v>607.52013637999983</v>
      </c>
      <c r="L10" s="373">
        <v>651.78002928999979</v>
      </c>
      <c r="M10" s="373">
        <v>747.6357034599996</v>
      </c>
      <c r="N10" s="372">
        <v>680.66693005999969</v>
      </c>
      <c r="O10" s="373">
        <v>465.15288539000034</v>
      </c>
      <c r="P10" s="373">
        <v>387.23127657999987</v>
      </c>
      <c r="Q10" s="373">
        <v>327.23885461000037</v>
      </c>
      <c r="R10" s="373">
        <v>415.20641183000009</v>
      </c>
      <c r="S10" s="373">
        <v>440.70715383999993</v>
      </c>
      <c r="T10" s="373">
        <v>537.41888403999974</v>
      </c>
      <c r="U10" s="373">
        <v>593.82071346999965</v>
      </c>
      <c r="V10" s="373">
        <v>632.76847289</v>
      </c>
      <c r="W10" s="373">
        <v>780.42582278999998</v>
      </c>
      <c r="X10" s="373">
        <v>741.24436358000025</v>
      </c>
      <c r="Y10" s="374">
        <v>814.73447224000097</v>
      </c>
      <c r="Z10" s="373">
        <v>609.59299999999996</v>
      </c>
      <c r="AA10" s="373">
        <v>551.25134307000019</v>
      </c>
      <c r="AB10" s="373">
        <v>442.99538318000009</v>
      </c>
      <c r="AC10" s="373">
        <v>485.56861278999986</v>
      </c>
      <c r="AD10" s="373">
        <v>535.29524142000025</v>
      </c>
      <c r="AE10" s="373">
        <v>561.94000000000005</v>
      </c>
      <c r="AF10" s="373">
        <v>608.67427155799999</v>
      </c>
      <c r="AG10" s="373">
        <v>659.49851021200004</v>
      </c>
      <c r="AH10" s="373">
        <v>834.36351111199997</v>
      </c>
      <c r="AI10" s="373">
        <v>811.71491198800004</v>
      </c>
      <c r="AJ10" s="373">
        <v>814.68973071699997</v>
      </c>
      <c r="AK10" s="374">
        <v>980.86403287999997</v>
      </c>
      <c r="AL10" s="494">
        <v>769.42332991600006</v>
      </c>
      <c r="AM10" s="494">
        <v>635.31712500800006</v>
      </c>
      <c r="AN10" s="494">
        <v>546.37791532699998</v>
      </c>
      <c r="AO10" s="494">
        <v>486.669146356</v>
      </c>
      <c r="AP10" s="494">
        <v>523.02881152200007</v>
      </c>
      <c r="AQ10" s="494">
        <v>519.35481256699995</v>
      </c>
      <c r="AR10" s="494">
        <v>677.71538444200007</v>
      </c>
      <c r="AS10" s="494">
        <v>790.55990726199991</v>
      </c>
      <c r="AT10" s="494">
        <v>795.39243081200004</v>
      </c>
      <c r="AU10" s="494">
        <v>834.288719636</v>
      </c>
      <c r="AV10" s="494">
        <v>879.01891546599995</v>
      </c>
      <c r="AW10" s="374">
        <v>961.25831104400004</v>
      </c>
      <c r="AX10" s="494">
        <v>797.60408352600007</v>
      </c>
      <c r="AY10" s="494">
        <v>718.74151990300004</v>
      </c>
      <c r="AZ10" s="494">
        <v>561.19114590499998</v>
      </c>
      <c r="BA10" s="494">
        <v>522.10174562099996</v>
      </c>
      <c r="BB10" s="494">
        <v>537.42821750500002</v>
      </c>
      <c r="BC10" s="494">
        <v>525.40302478700005</v>
      </c>
      <c r="BD10" s="494">
        <v>636.00566361999995</v>
      </c>
      <c r="BE10" s="494">
        <v>764.4242312560001</v>
      </c>
      <c r="BF10" s="494">
        <v>746.81148079100001</v>
      </c>
      <c r="BG10" s="494">
        <v>1020.012256962</v>
      </c>
      <c r="BH10" s="494">
        <v>1158.0470376459998</v>
      </c>
      <c r="BI10" s="374">
        <v>1105.6681886419999</v>
      </c>
      <c r="BJ10" s="543"/>
      <c r="BK10" s="375">
        <f t="shared" si="5"/>
        <v>-1</v>
      </c>
      <c r="BM10" s="522"/>
    </row>
    <row r="11" spans="1:65" x14ac:dyDescent="0.25">
      <c r="A11" s="394" t="s">
        <v>155</v>
      </c>
      <c r="B11" s="372">
        <v>46.245563969999999</v>
      </c>
      <c r="C11" s="373">
        <v>49.78583226000007</v>
      </c>
      <c r="D11" s="373">
        <v>46.194221700000043</v>
      </c>
      <c r="E11" s="373">
        <v>44.912651100000019</v>
      </c>
      <c r="F11" s="373">
        <v>58.152753829999988</v>
      </c>
      <c r="G11" s="373">
        <v>49.080671740000007</v>
      </c>
      <c r="H11" s="373">
        <v>39.274519669999975</v>
      </c>
      <c r="I11" s="373">
        <v>43.25253321000006</v>
      </c>
      <c r="J11" s="373">
        <v>50.266219969999995</v>
      </c>
      <c r="K11" s="373">
        <v>51.258411530000011</v>
      </c>
      <c r="L11" s="373">
        <v>40.304940310000006</v>
      </c>
      <c r="M11" s="373">
        <v>47.568906569999974</v>
      </c>
      <c r="N11" s="372">
        <v>44.760988699999992</v>
      </c>
      <c r="O11" s="373">
        <v>48.660458429999956</v>
      </c>
      <c r="P11" s="373">
        <v>31.815728040000021</v>
      </c>
      <c r="Q11" s="373">
        <v>12.753973960000001</v>
      </c>
      <c r="R11" s="373">
        <v>18.877950599999998</v>
      </c>
      <c r="S11" s="373">
        <v>33.105487809999978</v>
      </c>
      <c r="T11" s="373">
        <v>39.816694529999992</v>
      </c>
      <c r="U11" s="373">
        <v>40.527437240000054</v>
      </c>
      <c r="V11" s="373">
        <v>55.940056329999926</v>
      </c>
      <c r="W11" s="373">
        <v>46.041978119999982</v>
      </c>
      <c r="X11" s="373">
        <v>45.375049529999977</v>
      </c>
      <c r="Y11" s="374">
        <v>44.377703660000023</v>
      </c>
      <c r="Z11" s="373">
        <v>25.745999999999999</v>
      </c>
      <c r="AA11" s="373">
        <v>38.548285519999993</v>
      </c>
      <c r="AB11" s="373">
        <v>42.200006220000013</v>
      </c>
      <c r="AC11" s="373">
        <v>48.544765980000001</v>
      </c>
      <c r="AD11" s="373">
        <v>42.29828962000002</v>
      </c>
      <c r="AE11" s="373">
        <v>43.14</v>
      </c>
      <c r="AF11" s="373">
        <v>49.155095097</v>
      </c>
      <c r="AG11" s="373">
        <v>48.907513104000003</v>
      </c>
      <c r="AH11" s="373">
        <v>49.907718013999997</v>
      </c>
      <c r="AI11" s="373">
        <v>62.586628483999995</v>
      </c>
      <c r="AJ11" s="373">
        <v>47.872307884999998</v>
      </c>
      <c r="AK11" s="374">
        <v>54.317543969999996</v>
      </c>
      <c r="AL11" s="494">
        <v>39.889553251000002</v>
      </c>
      <c r="AM11" s="494">
        <v>51.508755430000001</v>
      </c>
      <c r="AN11" s="494">
        <v>61.028236855999999</v>
      </c>
      <c r="AO11" s="494">
        <v>52.659663797</v>
      </c>
      <c r="AP11" s="494">
        <v>59.124654917000001</v>
      </c>
      <c r="AQ11" s="494">
        <v>48.005825737999999</v>
      </c>
      <c r="AR11" s="494">
        <v>61.388614531999998</v>
      </c>
      <c r="AS11" s="494">
        <v>61.269976137</v>
      </c>
      <c r="AT11" s="494">
        <v>60.036883791000001</v>
      </c>
      <c r="AU11" s="494">
        <v>55.131404523999997</v>
      </c>
      <c r="AV11" s="494">
        <v>51.908739402999998</v>
      </c>
      <c r="AW11" s="374">
        <v>55.686116314000003</v>
      </c>
      <c r="AX11" s="494">
        <v>52.387372167999999</v>
      </c>
      <c r="AY11" s="494">
        <v>49.691840920000004</v>
      </c>
      <c r="AZ11" s="494">
        <v>73.746463448</v>
      </c>
      <c r="BA11" s="494">
        <v>49.933606153999996</v>
      </c>
      <c r="BB11" s="494">
        <v>68.214954308000003</v>
      </c>
      <c r="BC11" s="494">
        <v>54.569070792999995</v>
      </c>
      <c r="BD11" s="494">
        <v>62.608676551999999</v>
      </c>
      <c r="BE11" s="494">
        <v>61.789699458999998</v>
      </c>
      <c r="BF11" s="494">
        <v>52.490756487000006</v>
      </c>
      <c r="BG11" s="494">
        <v>53.591523902000006</v>
      </c>
      <c r="BH11" s="494">
        <v>72.101023018000006</v>
      </c>
      <c r="BI11" s="374">
        <v>66.348906162000006</v>
      </c>
      <c r="BJ11" s="373"/>
      <c r="BK11" s="375">
        <f t="shared" si="5"/>
        <v>-1</v>
      </c>
      <c r="BM11" s="522"/>
    </row>
    <row r="12" spans="1:65" x14ac:dyDescent="0.25">
      <c r="A12" s="394" t="s">
        <v>206</v>
      </c>
      <c r="B12" s="372">
        <v>42.691834120000003</v>
      </c>
      <c r="C12" s="373">
        <v>47.547348899999996</v>
      </c>
      <c r="D12" s="373">
        <v>47.158691429999998</v>
      </c>
      <c r="E12" s="373">
        <v>54.60896798000001</v>
      </c>
      <c r="F12" s="373">
        <v>59.284659070000025</v>
      </c>
      <c r="G12" s="373">
        <v>56.181040320000001</v>
      </c>
      <c r="H12" s="373">
        <v>59.877232590000006</v>
      </c>
      <c r="I12" s="373">
        <v>46.671026779999998</v>
      </c>
      <c r="J12" s="373">
        <v>54.247644529999988</v>
      </c>
      <c r="K12" s="373">
        <v>48.153079089999999</v>
      </c>
      <c r="L12" s="373">
        <v>41.929223079999993</v>
      </c>
      <c r="M12" s="373">
        <v>45.900966060000002</v>
      </c>
      <c r="N12" s="372">
        <v>42.743894440000005</v>
      </c>
      <c r="O12" s="373">
        <v>40.556085439999997</v>
      </c>
      <c r="P12" s="373">
        <v>27.40728666</v>
      </c>
      <c r="Q12" s="373">
        <v>18.871303120000004</v>
      </c>
      <c r="R12" s="373">
        <v>23.584520939999997</v>
      </c>
      <c r="S12" s="373">
        <v>30.602704750000001</v>
      </c>
      <c r="T12" s="373">
        <v>41.40204093000002</v>
      </c>
      <c r="U12" s="373">
        <v>38.10400606999999</v>
      </c>
      <c r="V12" s="373">
        <v>46.430320730000005</v>
      </c>
      <c r="W12" s="373">
        <v>46.641296149999981</v>
      </c>
      <c r="X12" s="373">
        <v>45.671386699999971</v>
      </c>
      <c r="Y12" s="374">
        <v>44.434036290000009</v>
      </c>
      <c r="Z12" s="373">
        <v>36.585999999999999</v>
      </c>
      <c r="AA12" s="373">
        <v>51.925530869999974</v>
      </c>
      <c r="AB12" s="373">
        <v>51.40624935999999</v>
      </c>
      <c r="AC12" s="373">
        <v>48.599479369999997</v>
      </c>
      <c r="AD12" s="373">
        <v>43.715438990000003</v>
      </c>
      <c r="AE12" s="373">
        <v>48.82</v>
      </c>
      <c r="AF12" s="373">
        <v>63.550650788999995</v>
      </c>
      <c r="AG12" s="373">
        <v>61.854632729000002</v>
      </c>
      <c r="AH12" s="373">
        <v>58.293158130000002</v>
      </c>
      <c r="AI12" s="373">
        <v>58.161468685999999</v>
      </c>
      <c r="AJ12" s="373">
        <v>74.027931217999992</v>
      </c>
      <c r="AK12" s="374">
        <v>68.662879996000001</v>
      </c>
      <c r="AL12" s="494">
        <v>61.332802516000001</v>
      </c>
      <c r="AM12" s="494">
        <v>71.833618871999988</v>
      </c>
      <c r="AN12" s="494">
        <v>71.627650536000004</v>
      </c>
      <c r="AO12" s="494">
        <v>62.849548996000003</v>
      </c>
      <c r="AP12" s="494">
        <v>86.945726738999994</v>
      </c>
      <c r="AQ12" s="494">
        <v>100.76158008</v>
      </c>
      <c r="AR12" s="494">
        <v>99.559785753</v>
      </c>
      <c r="AS12" s="494">
        <v>100.14914007700001</v>
      </c>
      <c r="AT12" s="494">
        <v>68.502454960999998</v>
      </c>
      <c r="AU12" s="494">
        <v>136.39628987400002</v>
      </c>
      <c r="AV12" s="494">
        <v>95.701169665999998</v>
      </c>
      <c r="AW12" s="374">
        <v>136.73586090400002</v>
      </c>
      <c r="AX12" s="494">
        <v>110.707299303</v>
      </c>
      <c r="AY12" s="494">
        <v>112.11191200900001</v>
      </c>
      <c r="AZ12" s="494">
        <v>97.624441767000008</v>
      </c>
      <c r="BA12" s="494">
        <v>121.753778079</v>
      </c>
      <c r="BB12" s="494">
        <v>103.397491328</v>
      </c>
      <c r="BC12" s="494">
        <v>104.85608442900001</v>
      </c>
      <c r="BD12" s="494">
        <v>81.246011234999997</v>
      </c>
      <c r="BE12" s="494">
        <v>73.070846870000011</v>
      </c>
      <c r="BF12" s="494">
        <v>110.788616832</v>
      </c>
      <c r="BG12" s="494">
        <v>84.531299261000001</v>
      </c>
      <c r="BH12" s="494">
        <v>102.315212648</v>
      </c>
      <c r="BI12" s="374">
        <v>89.811720778999998</v>
      </c>
      <c r="BJ12" s="373"/>
      <c r="BK12" s="375">
        <f t="shared" si="5"/>
        <v>-1</v>
      </c>
      <c r="BM12" s="522"/>
    </row>
    <row r="13" spans="1:65" x14ac:dyDescent="0.25">
      <c r="A13" s="394" t="s">
        <v>156</v>
      </c>
      <c r="B13" s="372">
        <v>2073.39656586</v>
      </c>
      <c r="C13" s="373">
        <v>1904.06244571</v>
      </c>
      <c r="D13" s="373">
        <v>2036.1916388899999</v>
      </c>
      <c r="E13" s="373">
        <v>2234.8320562600002</v>
      </c>
      <c r="F13" s="373">
        <v>2196.8403780200001</v>
      </c>
      <c r="G13" s="373">
        <v>2342.1409255399999</v>
      </c>
      <c r="H13" s="373">
        <v>2215.5230878899997</v>
      </c>
      <c r="I13" s="373">
        <v>2172.2404596200004</v>
      </c>
      <c r="J13" s="373">
        <v>2122.4912343599995</v>
      </c>
      <c r="K13" s="373">
        <v>2323.3771358600002</v>
      </c>
      <c r="L13" s="373">
        <v>2133.1390015699999</v>
      </c>
      <c r="M13" s="373">
        <v>2613.2740425400007</v>
      </c>
      <c r="N13" s="372">
        <v>2112.6382419199999</v>
      </c>
      <c r="O13" s="373">
        <v>2090.83795057</v>
      </c>
      <c r="P13" s="373">
        <v>1683.2472422700002</v>
      </c>
      <c r="Q13" s="373">
        <v>1166.6136354799999</v>
      </c>
      <c r="R13" s="373">
        <v>1150.8631162900003</v>
      </c>
      <c r="S13" s="373">
        <v>1800.2935149999998</v>
      </c>
      <c r="T13" s="373">
        <v>2020.4564790099992</v>
      </c>
      <c r="U13" s="373">
        <v>1662.21267625</v>
      </c>
      <c r="V13" s="373">
        <v>2332.7182428999995</v>
      </c>
      <c r="W13" s="373">
        <v>2432.0879239100004</v>
      </c>
      <c r="X13" s="373">
        <v>2115.2636017600003</v>
      </c>
      <c r="Y13" s="374">
        <v>2101.2204519400002</v>
      </c>
      <c r="Z13" s="373">
        <v>2020.894</v>
      </c>
      <c r="AA13" s="373">
        <v>2243.3503024900001</v>
      </c>
      <c r="AB13" s="373">
        <v>2329.4904445600005</v>
      </c>
      <c r="AC13" s="373">
        <v>2229.7579921800002</v>
      </c>
      <c r="AD13" s="373">
        <v>2508.2068552900005</v>
      </c>
      <c r="AE13" s="373">
        <v>2275.4699999999998</v>
      </c>
      <c r="AF13" s="373">
        <v>3027.2770099309996</v>
      </c>
      <c r="AG13" s="373">
        <v>3243.4293537290005</v>
      </c>
      <c r="AH13" s="373">
        <v>2768.342500188</v>
      </c>
      <c r="AI13" s="373">
        <v>2448.3694660310002</v>
      </c>
      <c r="AJ13" s="373">
        <v>2726.6673606180002</v>
      </c>
      <c r="AK13" s="374">
        <v>2277.6413897689999</v>
      </c>
      <c r="AL13" s="494">
        <v>2878.2857319060004</v>
      </c>
      <c r="AM13" s="494">
        <v>3197.8232986409998</v>
      </c>
      <c r="AN13" s="494">
        <v>2754.736198697</v>
      </c>
      <c r="AO13" s="494">
        <v>2994.371448637</v>
      </c>
      <c r="AP13" s="494">
        <v>2488.0400568079999</v>
      </c>
      <c r="AQ13" s="494">
        <v>3147.149750608</v>
      </c>
      <c r="AR13" s="494">
        <v>2470.8283595380003</v>
      </c>
      <c r="AS13" s="494">
        <v>2956.4976463769999</v>
      </c>
      <c r="AT13" s="494">
        <v>3067.9918782600002</v>
      </c>
      <c r="AU13" s="494">
        <v>2757.7084598200004</v>
      </c>
      <c r="AV13" s="494">
        <v>2369.5326066100001</v>
      </c>
      <c r="AW13" s="374">
        <v>2570.1353257280002</v>
      </c>
      <c r="AX13" s="494">
        <v>2434.2439906519999</v>
      </c>
      <c r="AY13" s="494">
        <v>2470.4525530330002</v>
      </c>
      <c r="AZ13" s="494">
        <v>3539.447448374</v>
      </c>
      <c r="BA13" s="494">
        <v>3403.6143852360001</v>
      </c>
      <c r="BB13" s="494">
        <v>3009.6984335679999</v>
      </c>
      <c r="BC13" s="494">
        <v>3312.7596713150001</v>
      </c>
      <c r="BD13" s="494">
        <v>2846.8065028200003</v>
      </c>
      <c r="BE13" s="494">
        <v>2697.3627339449999</v>
      </c>
      <c r="BF13" s="494">
        <v>2834.9317170129998</v>
      </c>
      <c r="BG13" s="494">
        <v>2414.8385557600004</v>
      </c>
      <c r="BH13" s="494">
        <v>2243.7402365910002</v>
      </c>
      <c r="BI13" s="374">
        <v>2433.5927170180003</v>
      </c>
      <c r="BJ13" s="543"/>
      <c r="BK13" s="375">
        <f t="shared" si="5"/>
        <v>-1</v>
      </c>
      <c r="BM13" s="522"/>
    </row>
    <row r="14" spans="1:65" x14ac:dyDescent="0.25">
      <c r="A14" s="395" t="s">
        <v>157</v>
      </c>
      <c r="B14" s="376">
        <f>+B15+B16</f>
        <v>246.26</v>
      </c>
      <c r="C14" s="377">
        <f t="shared" ref="C14:AV14" si="6">+C15+C16</f>
        <v>377.66</v>
      </c>
      <c r="D14" s="377">
        <f t="shared" si="6"/>
        <v>432.11</v>
      </c>
      <c r="E14" s="377">
        <f t="shared" si="6"/>
        <v>323.83</v>
      </c>
      <c r="F14" s="377">
        <f t="shared" si="6"/>
        <v>175.35</v>
      </c>
      <c r="G14" s="377">
        <f t="shared" si="6"/>
        <v>364.08000000000004</v>
      </c>
      <c r="H14" s="377">
        <f t="shared" si="6"/>
        <v>397.18</v>
      </c>
      <c r="I14" s="377">
        <f t="shared" si="6"/>
        <v>238.87</v>
      </c>
      <c r="J14" s="377">
        <f t="shared" si="6"/>
        <v>277.16054105000001</v>
      </c>
      <c r="K14" s="377">
        <f t="shared" si="6"/>
        <v>269.26</v>
      </c>
      <c r="L14" s="377">
        <f t="shared" si="6"/>
        <v>205.72</v>
      </c>
      <c r="M14" s="377">
        <f t="shared" si="6"/>
        <v>205.2</v>
      </c>
      <c r="N14" s="376">
        <f t="shared" si="6"/>
        <v>207.22386527</v>
      </c>
      <c r="O14" s="377">
        <f t="shared" si="6"/>
        <v>212.51845062999999</v>
      </c>
      <c r="P14" s="377">
        <f t="shared" si="6"/>
        <v>180.73930060999999</v>
      </c>
      <c r="Q14" s="377">
        <f t="shared" si="6"/>
        <v>106.93592620000001</v>
      </c>
      <c r="R14" s="377">
        <f t="shared" si="6"/>
        <v>115.03603583</v>
      </c>
      <c r="S14" s="377">
        <f t="shared" si="6"/>
        <v>161.60691876000001</v>
      </c>
      <c r="T14" s="377">
        <f t="shared" si="6"/>
        <v>422.77797614000002</v>
      </c>
      <c r="U14" s="377">
        <f t="shared" si="6"/>
        <v>469.20884396999998</v>
      </c>
      <c r="V14" s="377">
        <f>+V15+V16</f>
        <v>352.34880944999998</v>
      </c>
      <c r="W14" s="377">
        <f t="shared" si="6"/>
        <v>251.54929797999998</v>
      </c>
      <c r="X14" s="377">
        <f t="shared" si="6"/>
        <v>144.17864456999999</v>
      </c>
      <c r="Y14" s="378">
        <f t="shared" si="6"/>
        <v>239.98434463000001</v>
      </c>
      <c r="Z14" s="377">
        <f t="shared" si="6"/>
        <v>296.45299999999997</v>
      </c>
      <c r="AA14" s="377">
        <f t="shared" si="6"/>
        <v>461.45000000000005</v>
      </c>
      <c r="AB14" s="377">
        <f t="shared" si="6"/>
        <v>384.46000000000004</v>
      </c>
      <c r="AC14" s="377">
        <f t="shared" si="6"/>
        <v>372.01</v>
      </c>
      <c r="AD14" s="377">
        <f t="shared" si="6"/>
        <v>283.09000000000003</v>
      </c>
      <c r="AE14" s="377">
        <f t="shared" si="6"/>
        <v>345.18000000000006</v>
      </c>
      <c r="AF14" s="377">
        <f t="shared" si="6"/>
        <v>414.02</v>
      </c>
      <c r="AG14" s="377">
        <f t="shared" si="6"/>
        <v>425.12</v>
      </c>
      <c r="AH14" s="377">
        <f t="shared" si="6"/>
        <v>296.11</v>
      </c>
      <c r="AI14" s="377">
        <f t="shared" si="6"/>
        <v>231.38</v>
      </c>
      <c r="AJ14" s="377">
        <f t="shared" si="6"/>
        <v>118.15</v>
      </c>
      <c r="AK14" s="378">
        <f t="shared" si="6"/>
        <v>216.25</v>
      </c>
      <c r="AL14" s="495">
        <f t="shared" si="6"/>
        <v>250.268</v>
      </c>
      <c r="AM14" s="495">
        <f t="shared" si="6"/>
        <v>397.94400000000002</v>
      </c>
      <c r="AN14" s="495">
        <f t="shared" si="6"/>
        <v>537.404</v>
      </c>
      <c r="AO14" s="495">
        <f t="shared" si="6"/>
        <v>270.83899999999994</v>
      </c>
      <c r="AP14" s="495">
        <f t="shared" si="6"/>
        <v>186.33299999999997</v>
      </c>
      <c r="AQ14" s="495">
        <f t="shared" si="6"/>
        <v>346.85</v>
      </c>
      <c r="AR14" s="495">
        <f t="shared" si="6"/>
        <v>426.46100000000001</v>
      </c>
      <c r="AS14" s="495">
        <f t="shared" si="6"/>
        <v>481.90500000000003</v>
      </c>
      <c r="AT14" s="495">
        <f t="shared" si="6"/>
        <v>354.44439999999997</v>
      </c>
      <c r="AU14" s="495">
        <f t="shared" si="6"/>
        <v>281.185</v>
      </c>
      <c r="AV14" s="495">
        <f t="shared" si="6"/>
        <v>162.05700000000002</v>
      </c>
      <c r="AW14" s="378">
        <f t="shared" ref="AW14:BE14" si="7">+AW15+AW16</f>
        <v>271.52</v>
      </c>
      <c r="AX14" s="495">
        <f t="shared" si="7"/>
        <v>330.49299999999999</v>
      </c>
      <c r="AY14" s="495">
        <f t="shared" si="7"/>
        <v>433.45</v>
      </c>
      <c r="AZ14" s="495">
        <f t="shared" si="7"/>
        <v>582.322</v>
      </c>
      <c r="BA14" s="495">
        <f t="shared" si="7"/>
        <v>325.11</v>
      </c>
      <c r="BB14" s="495">
        <f t="shared" ref="BB14" si="8">+BB15+BB16</f>
        <v>217.10000000000002</v>
      </c>
      <c r="BC14" s="495">
        <f t="shared" si="7"/>
        <v>165.78</v>
      </c>
      <c r="BD14" s="495">
        <f t="shared" si="7"/>
        <v>139.32999999999998</v>
      </c>
      <c r="BE14" s="495">
        <f t="shared" si="7"/>
        <v>133.81</v>
      </c>
      <c r="BF14" s="495">
        <f t="shared" ref="BF14:BG14" si="9">+BF15+BF16</f>
        <v>194.39</v>
      </c>
      <c r="BG14" s="495">
        <f t="shared" si="9"/>
        <v>152.01133651999999</v>
      </c>
      <c r="BH14" s="495">
        <f>+BH15+BH16</f>
        <v>123.76331400800001</v>
      </c>
      <c r="BI14" s="378">
        <f>+BI15+BI16</f>
        <v>189.127500373</v>
      </c>
      <c r="BJ14" s="377">
        <f>+BJ15+BJ16</f>
        <v>0</v>
      </c>
      <c r="BK14" s="379">
        <f t="shared" si="5"/>
        <v>-1</v>
      </c>
      <c r="BM14" s="522"/>
    </row>
    <row r="15" spans="1:65" x14ac:dyDescent="0.25">
      <c r="A15" s="396" t="s">
        <v>158</v>
      </c>
      <c r="B15" s="380">
        <v>87.27</v>
      </c>
      <c r="C15" s="381">
        <v>126.56</v>
      </c>
      <c r="D15" s="381">
        <v>181.05</v>
      </c>
      <c r="E15" s="381">
        <v>163.66999999999999</v>
      </c>
      <c r="F15" s="381">
        <v>106</v>
      </c>
      <c r="G15" s="381">
        <v>145.99</v>
      </c>
      <c r="H15" s="381">
        <v>158.08000000000001</v>
      </c>
      <c r="I15" s="381">
        <v>140.36000000000001</v>
      </c>
      <c r="J15" s="381">
        <v>146.1</v>
      </c>
      <c r="K15" s="381">
        <v>112.01</v>
      </c>
      <c r="L15" s="381">
        <v>106.42</v>
      </c>
      <c r="M15" s="381">
        <v>148.62</v>
      </c>
      <c r="N15" s="380">
        <v>92.28</v>
      </c>
      <c r="O15" s="381">
        <v>109.96</v>
      </c>
      <c r="P15" s="381">
        <v>92.94</v>
      </c>
      <c r="Q15" s="381">
        <v>63.74</v>
      </c>
      <c r="R15" s="381">
        <v>66.78</v>
      </c>
      <c r="S15" s="381">
        <v>73.87</v>
      </c>
      <c r="T15" s="381">
        <v>124.48</v>
      </c>
      <c r="U15" s="381">
        <v>152.82</v>
      </c>
      <c r="V15" s="381">
        <v>139.85</v>
      </c>
      <c r="W15" s="381">
        <v>162.69999999999999</v>
      </c>
      <c r="X15" s="381">
        <v>120.96</v>
      </c>
      <c r="Y15" s="382">
        <v>117.46</v>
      </c>
      <c r="Z15" s="381">
        <v>99.76</v>
      </c>
      <c r="AA15" s="381">
        <v>135.62</v>
      </c>
      <c r="AB15" s="381">
        <v>148.4</v>
      </c>
      <c r="AC15" s="381">
        <v>157.84</v>
      </c>
      <c r="AD15" s="381">
        <v>149.49</v>
      </c>
      <c r="AE15" s="381">
        <v>140.61000000000001</v>
      </c>
      <c r="AF15" s="381">
        <v>134.66</v>
      </c>
      <c r="AG15" s="381">
        <v>110.14</v>
      </c>
      <c r="AH15" s="381">
        <v>122.58</v>
      </c>
      <c r="AI15" s="381">
        <v>103.49</v>
      </c>
      <c r="AJ15" s="381">
        <v>87.72</v>
      </c>
      <c r="AK15" s="382">
        <v>128.4</v>
      </c>
      <c r="AL15" s="496">
        <v>109.71299999999999</v>
      </c>
      <c r="AM15" s="496">
        <v>165.947</v>
      </c>
      <c r="AN15" s="496">
        <v>181.822</v>
      </c>
      <c r="AO15" s="496">
        <v>137.75899999999999</v>
      </c>
      <c r="AP15" s="496">
        <v>134.56299999999999</v>
      </c>
      <c r="AQ15" s="496">
        <v>126.73</v>
      </c>
      <c r="AR15" s="496">
        <v>139.08799999999999</v>
      </c>
      <c r="AS15" s="496">
        <v>113.53100000000001</v>
      </c>
      <c r="AT15" s="496">
        <v>119.8168</v>
      </c>
      <c r="AU15" s="496">
        <v>108.11</v>
      </c>
      <c r="AV15" s="496">
        <v>111.77500000000001</v>
      </c>
      <c r="AW15" s="382">
        <v>178.84</v>
      </c>
      <c r="AX15" s="496">
        <v>151.61600000000001</v>
      </c>
      <c r="AY15" s="496">
        <v>227.54</v>
      </c>
      <c r="AZ15" s="496">
        <v>267.89800000000002</v>
      </c>
      <c r="BA15" s="496">
        <v>219.15</v>
      </c>
      <c r="BB15" s="496">
        <v>183.05</v>
      </c>
      <c r="BC15" s="496">
        <v>139.97</v>
      </c>
      <c r="BD15" s="496">
        <v>108.96</v>
      </c>
      <c r="BE15" s="496">
        <v>110.76</v>
      </c>
      <c r="BF15" s="496">
        <v>103.02</v>
      </c>
      <c r="BG15" s="496">
        <v>102.53395879799999</v>
      </c>
      <c r="BH15" s="496">
        <v>96.865740485000003</v>
      </c>
      <c r="BI15" s="382">
        <v>118.523920213</v>
      </c>
      <c r="BJ15" s="381"/>
      <c r="BK15" s="383">
        <f t="shared" si="5"/>
        <v>-1</v>
      </c>
      <c r="BM15" s="522"/>
    </row>
    <row r="16" spans="1:65" x14ac:dyDescent="0.25">
      <c r="A16" s="396" t="s">
        <v>159</v>
      </c>
      <c r="B16" s="380">
        <f t="shared" ref="B16:M16" si="10">+B17+B18</f>
        <v>158.98999999999998</v>
      </c>
      <c r="C16" s="381">
        <f t="shared" si="10"/>
        <v>251.10000000000002</v>
      </c>
      <c r="D16" s="381">
        <f t="shared" si="10"/>
        <v>251.06</v>
      </c>
      <c r="E16" s="381">
        <f t="shared" si="10"/>
        <v>160.16</v>
      </c>
      <c r="F16" s="381">
        <f t="shared" si="10"/>
        <v>69.349999999999994</v>
      </c>
      <c r="G16" s="381">
        <f t="shared" si="10"/>
        <v>218.09</v>
      </c>
      <c r="H16" s="381">
        <f t="shared" si="10"/>
        <v>239.1</v>
      </c>
      <c r="I16" s="381">
        <f t="shared" si="10"/>
        <v>98.509999999999991</v>
      </c>
      <c r="J16" s="381">
        <f t="shared" si="10"/>
        <v>131.06054104999998</v>
      </c>
      <c r="K16" s="381">
        <f>+K17+K18</f>
        <v>157.25</v>
      </c>
      <c r="L16" s="381">
        <f t="shared" si="10"/>
        <v>99.3</v>
      </c>
      <c r="M16" s="382">
        <f t="shared" si="10"/>
        <v>56.58</v>
      </c>
      <c r="N16" s="380">
        <f t="shared" ref="N16:AW16" si="11">+N17+N18</f>
        <v>114.94386527</v>
      </c>
      <c r="O16" s="381">
        <f t="shared" si="11"/>
        <v>102.55845063</v>
      </c>
      <c r="P16" s="381">
        <f t="shared" si="11"/>
        <v>87.799300610000003</v>
      </c>
      <c r="Q16" s="381">
        <f t="shared" si="11"/>
        <v>43.195926200000002</v>
      </c>
      <c r="R16" s="381">
        <f t="shared" si="11"/>
        <v>48.256035829999995</v>
      </c>
      <c r="S16" s="381">
        <f t="shared" si="11"/>
        <v>87.736918760000009</v>
      </c>
      <c r="T16" s="381">
        <f t="shared" si="11"/>
        <v>298.29797614</v>
      </c>
      <c r="U16" s="381">
        <f t="shared" si="11"/>
        <v>316.38884396999998</v>
      </c>
      <c r="V16" s="381">
        <f t="shared" si="11"/>
        <v>212.49880945000001</v>
      </c>
      <c r="W16" s="381">
        <f>+W17+W18</f>
        <v>88.849297979999989</v>
      </c>
      <c r="X16" s="381">
        <f t="shared" si="11"/>
        <v>23.218644570000002</v>
      </c>
      <c r="Y16" s="382">
        <f t="shared" si="11"/>
        <v>122.52434463</v>
      </c>
      <c r="Z16" s="381">
        <f t="shared" si="11"/>
        <v>196.69299999999998</v>
      </c>
      <c r="AA16" s="381">
        <f t="shared" si="11"/>
        <v>325.83000000000004</v>
      </c>
      <c r="AB16" s="381">
        <f t="shared" si="11"/>
        <v>236.06</v>
      </c>
      <c r="AC16" s="381">
        <f t="shared" si="11"/>
        <v>214.17000000000002</v>
      </c>
      <c r="AD16" s="381">
        <f t="shared" si="11"/>
        <v>133.60000000000002</v>
      </c>
      <c r="AE16" s="381">
        <f t="shared" si="11"/>
        <v>204.57000000000002</v>
      </c>
      <c r="AF16" s="381">
        <f t="shared" si="11"/>
        <v>279.36</v>
      </c>
      <c r="AG16" s="381">
        <f t="shared" si="11"/>
        <v>314.98</v>
      </c>
      <c r="AH16" s="381">
        <f t="shared" si="11"/>
        <v>173.53</v>
      </c>
      <c r="AI16" s="381">
        <f t="shared" si="11"/>
        <v>127.88999999999999</v>
      </c>
      <c r="AJ16" s="381">
        <f t="shared" si="11"/>
        <v>30.43</v>
      </c>
      <c r="AK16" s="382">
        <f t="shared" si="11"/>
        <v>87.85</v>
      </c>
      <c r="AL16" s="496">
        <f t="shared" si="11"/>
        <v>140.55500000000001</v>
      </c>
      <c r="AM16" s="496">
        <f t="shared" si="11"/>
        <v>231.99700000000001</v>
      </c>
      <c r="AN16" s="496">
        <f t="shared" si="11"/>
        <v>355.58199999999999</v>
      </c>
      <c r="AO16" s="496">
        <f t="shared" si="11"/>
        <v>133.07999999999998</v>
      </c>
      <c r="AP16" s="496">
        <f t="shared" si="11"/>
        <v>51.769999999999996</v>
      </c>
      <c r="AQ16" s="496">
        <f t="shared" si="11"/>
        <v>220.12</v>
      </c>
      <c r="AR16" s="496">
        <f t="shared" si="11"/>
        <v>287.37299999999999</v>
      </c>
      <c r="AS16" s="496">
        <f t="shared" si="11"/>
        <v>368.37400000000002</v>
      </c>
      <c r="AT16" s="496">
        <f t="shared" si="11"/>
        <v>234.62759999999997</v>
      </c>
      <c r="AU16" s="496">
        <f t="shared" si="11"/>
        <v>173.07499999999999</v>
      </c>
      <c r="AV16" s="496">
        <f t="shared" si="11"/>
        <v>50.281999999999996</v>
      </c>
      <c r="AW16" s="382">
        <f t="shared" si="11"/>
        <v>92.68</v>
      </c>
      <c r="AX16" s="496">
        <f t="shared" ref="AX16:BE16" si="12">+AX17+AX18</f>
        <v>178.87699999999998</v>
      </c>
      <c r="AY16" s="496">
        <f t="shared" si="12"/>
        <v>205.91</v>
      </c>
      <c r="AZ16" s="496">
        <f t="shared" si="12"/>
        <v>314.42399999999998</v>
      </c>
      <c r="BA16" s="496">
        <f t="shared" si="12"/>
        <v>105.96000000000001</v>
      </c>
      <c r="BB16" s="496">
        <f t="shared" si="12"/>
        <v>34.049999999999997</v>
      </c>
      <c r="BC16" s="496">
        <f t="shared" si="12"/>
        <v>25.810000000000002</v>
      </c>
      <c r="BD16" s="496">
        <f t="shared" si="12"/>
        <v>30.37</v>
      </c>
      <c r="BE16" s="496">
        <f t="shared" si="12"/>
        <v>23.05</v>
      </c>
      <c r="BF16" s="496">
        <f t="shared" ref="BF16:BI16" si="13">+BF17+BF18</f>
        <v>91.37</v>
      </c>
      <c r="BG16" s="496">
        <f t="shared" si="13"/>
        <v>49.477377722</v>
      </c>
      <c r="BH16" s="496">
        <f t="shared" si="13"/>
        <v>26.897573522999998</v>
      </c>
      <c r="BI16" s="382">
        <f t="shared" si="13"/>
        <v>70.603580160000007</v>
      </c>
      <c r="BJ16" s="381"/>
      <c r="BK16" s="383">
        <f t="shared" si="5"/>
        <v>-1</v>
      </c>
      <c r="BM16" s="522"/>
    </row>
    <row r="17" spans="1:65" x14ac:dyDescent="0.25">
      <c r="A17" s="396" t="s">
        <v>160</v>
      </c>
      <c r="B17" s="380">
        <v>139.29</v>
      </c>
      <c r="C17" s="381">
        <v>195.33</v>
      </c>
      <c r="D17" s="381">
        <v>204.79</v>
      </c>
      <c r="E17" s="381">
        <v>139.9</v>
      </c>
      <c r="F17" s="381">
        <v>41.87</v>
      </c>
      <c r="G17" s="381">
        <v>185.78</v>
      </c>
      <c r="H17" s="381">
        <v>185.09</v>
      </c>
      <c r="I17" s="381">
        <v>55.44</v>
      </c>
      <c r="J17" s="381">
        <v>99.57</v>
      </c>
      <c r="K17" s="381">
        <v>114.66</v>
      </c>
      <c r="L17" s="381">
        <v>80.05</v>
      </c>
      <c r="M17" s="381">
        <v>39.4</v>
      </c>
      <c r="N17" s="380">
        <v>106.82808763</v>
      </c>
      <c r="O17" s="381">
        <v>68.795060519999993</v>
      </c>
      <c r="P17" s="381">
        <v>57.165528090000009</v>
      </c>
      <c r="Q17" s="381">
        <v>25.655412190000003</v>
      </c>
      <c r="R17" s="381">
        <v>16.892950929999998</v>
      </c>
      <c r="S17" s="381">
        <v>75.866795280000005</v>
      </c>
      <c r="T17" s="381">
        <v>251.35994388999998</v>
      </c>
      <c r="U17" s="381">
        <v>260.95228628999996</v>
      </c>
      <c r="V17" s="381">
        <v>176.66561488000002</v>
      </c>
      <c r="W17" s="381">
        <v>30.684575989999999</v>
      </c>
      <c r="X17" s="381">
        <v>9.2916758599999998</v>
      </c>
      <c r="Y17" s="382">
        <v>99.391812810000005</v>
      </c>
      <c r="Z17" s="381">
        <v>171.38</v>
      </c>
      <c r="AA17" s="381">
        <v>228.24</v>
      </c>
      <c r="AB17" s="381">
        <v>184.97</v>
      </c>
      <c r="AC17" s="381">
        <v>174.97</v>
      </c>
      <c r="AD17" s="381">
        <v>100.18</v>
      </c>
      <c r="AE17" s="381">
        <v>180.83</v>
      </c>
      <c r="AF17" s="381">
        <v>196.17</v>
      </c>
      <c r="AG17" s="381">
        <v>247.07</v>
      </c>
      <c r="AH17" s="381">
        <v>136.02000000000001</v>
      </c>
      <c r="AI17" s="381">
        <v>103.49</v>
      </c>
      <c r="AJ17" s="381">
        <v>9.8800000000000008</v>
      </c>
      <c r="AK17" s="382">
        <v>71.14</v>
      </c>
      <c r="AL17" s="496">
        <v>117.14100000000001</v>
      </c>
      <c r="AM17" s="496">
        <v>195.05600000000001</v>
      </c>
      <c r="AN17" s="496">
        <v>279.56799999999998</v>
      </c>
      <c r="AO17" s="496">
        <v>90.35</v>
      </c>
      <c r="AP17" s="496">
        <v>33.26</v>
      </c>
      <c r="AQ17" s="496">
        <v>201.15</v>
      </c>
      <c r="AR17" s="496">
        <v>235.98599999999999</v>
      </c>
      <c r="AS17" s="496">
        <v>259.90100000000001</v>
      </c>
      <c r="AT17" s="496">
        <v>170.09049999999999</v>
      </c>
      <c r="AU17" s="496">
        <v>93.06</v>
      </c>
      <c r="AV17" s="496">
        <v>19.059000000000001</v>
      </c>
      <c r="AW17" s="382">
        <v>72.48</v>
      </c>
      <c r="AX17" s="496">
        <v>166.70699999999999</v>
      </c>
      <c r="AY17" s="496">
        <v>188.64</v>
      </c>
      <c r="AZ17" s="496">
        <v>246.69300000000001</v>
      </c>
      <c r="BA17" s="496">
        <v>82.5</v>
      </c>
      <c r="BB17" s="496">
        <v>10.06</v>
      </c>
      <c r="BC17" s="496">
        <v>9.99</v>
      </c>
      <c r="BD17" s="496">
        <v>17.73</v>
      </c>
      <c r="BE17" s="496">
        <v>11.89</v>
      </c>
      <c r="BF17" s="496">
        <v>64.680000000000007</v>
      </c>
      <c r="BG17" s="496">
        <v>32.135142602000002</v>
      </c>
      <c r="BH17" s="496">
        <v>12.927675582000001</v>
      </c>
      <c r="BI17" s="382">
        <v>61.792147880000002</v>
      </c>
      <c r="BJ17" s="381"/>
      <c r="BK17" s="383">
        <f t="shared" si="5"/>
        <v>-1</v>
      </c>
      <c r="BM17" s="522"/>
    </row>
    <row r="18" spans="1:65" x14ac:dyDescent="0.25">
      <c r="A18" s="396" t="s">
        <v>161</v>
      </c>
      <c r="B18" s="380">
        <v>19.7</v>
      </c>
      <c r="C18" s="381">
        <v>55.77</v>
      </c>
      <c r="D18" s="381">
        <v>46.27</v>
      </c>
      <c r="E18" s="381">
        <v>20.260000000000002</v>
      </c>
      <c r="F18" s="381">
        <v>27.48</v>
      </c>
      <c r="G18" s="381">
        <v>32.31</v>
      </c>
      <c r="H18" s="381">
        <v>54.01</v>
      </c>
      <c r="I18" s="381">
        <v>43.07</v>
      </c>
      <c r="J18" s="381">
        <v>31.490541050000001</v>
      </c>
      <c r="K18" s="381">
        <v>42.59</v>
      </c>
      <c r="L18" s="381">
        <v>19.25</v>
      </c>
      <c r="M18" s="381">
        <v>17.18</v>
      </c>
      <c r="N18" s="380">
        <v>8.115777640000001</v>
      </c>
      <c r="O18" s="381">
        <v>33.763390110000003</v>
      </c>
      <c r="P18" s="381">
        <v>30.633772519999994</v>
      </c>
      <c r="Q18" s="381">
        <v>17.540514010000003</v>
      </c>
      <c r="R18" s="381">
        <v>31.363084899999997</v>
      </c>
      <c r="S18" s="381">
        <v>11.87012348</v>
      </c>
      <c r="T18" s="381">
        <v>46.938032249999999</v>
      </c>
      <c r="U18" s="381">
        <v>55.43655768</v>
      </c>
      <c r="V18" s="381">
        <v>35.833194569999996</v>
      </c>
      <c r="W18" s="381">
        <v>58.164721989999997</v>
      </c>
      <c r="X18" s="381">
        <v>13.926968710000001</v>
      </c>
      <c r="Y18" s="382">
        <v>23.132531820000001</v>
      </c>
      <c r="Z18" s="381">
        <v>25.312999999999999</v>
      </c>
      <c r="AA18" s="381">
        <v>97.59</v>
      </c>
      <c r="AB18" s="381">
        <v>51.09</v>
      </c>
      <c r="AC18" s="381">
        <v>39.200000000000003</v>
      </c>
      <c r="AD18" s="381">
        <v>33.42</v>
      </c>
      <c r="AE18" s="381">
        <v>23.74</v>
      </c>
      <c r="AF18" s="381">
        <v>83.19</v>
      </c>
      <c r="AG18" s="381">
        <v>67.91</v>
      </c>
      <c r="AH18" s="381">
        <v>37.51</v>
      </c>
      <c r="AI18" s="381">
        <v>24.4</v>
      </c>
      <c r="AJ18" s="381">
        <v>20.55</v>
      </c>
      <c r="AK18" s="382">
        <v>16.71</v>
      </c>
      <c r="AL18" s="496">
        <v>23.414000000000001</v>
      </c>
      <c r="AM18" s="496">
        <v>36.941000000000003</v>
      </c>
      <c r="AN18" s="496">
        <v>76.013999999999996</v>
      </c>
      <c r="AO18" s="496">
        <v>42.73</v>
      </c>
      <c r="AP18" s="496">
        <v>18.510000000000002</v>
      </c>
      <c r="AQ18" s="496">
        <v>18.97</v>
      </c>
      <c r="AR18" s="496">
        <v>51.387</v>
      </c>
      <c r="AS18" s="496">
        <v>108.473</v>
      </c>
      <c r="AT18" s="496">
        <v>64.537099999999995</v>
      </c>
      <c r="AU18" s="496">
        <v>80.015000000000001</v>
      </c>
      <c r="AV18" s="496">
        <v>31.222999999999999</v>
      </c>
      <c r="AW18" s="382">
        <v>20.2</v>
      </c>
      <c r="AX18" s="496">
        <v>12.17</v>
      </c>
      <c r="AY18" s="496">
        <v>17.27</v>
      </c>
      <c r="AZ18" s="496">
        <v>67.730999999999995</v>
      </c>
      <c r="BA18" s="496">
        <v>23.46</v>
      </c>
      <c r="BB18" s="496">
        <v>23.99</v>
      </c>
      <c r="BC18" s="496">
        <v>15.82</v>
      </c>
      <c r="BD18" s="496">
        <v>12.64</v>
      </c>
      <c r="BE18" s="496">
        <v>11.16</v>
      </c>
      <c r="BF18" s="496">
        <v>26.69</v>
      </c>
      <c r="BG18" s="496">
        <v>17.342235120000002</v>
      </c>
      <c r="BH18" s="496">
        <v>13.969897940999999</v>
      </c>
      <c r="BI18" s="382">
        <v>8.81143228</v>
      </c>
      <c r="BJ18" s="381"/>
      <c r="BK18" s="383">
        <f t="shared" si="5"/>
        <v>-1</v>
      </c>
      <c r="BM18" s="522"/>
    </row>
    <row r="19" spans="1:65" x14ac:dyDescent="0.25">
      <c r="A19" s="394" t="s">
        <v>207</v>
      </c>
      <c r="B19" s="372">
        <v>283.64213486</v>
      </c>
      <c r="C19" s="373">
        <v>285.06398187999991</v>
      </c>
      <c r="D19" s="373">
        <v>270.69229657</v>
      </c>
      <c r="E19" s="373">
        <v>231.58257355999999</v>
      </c>
      <c r="F19" s="373">
        <v>215.76980709999998</v>
      </c>
      <c r="G19" s="373">
        <v>212.21969917000001</v>
      </c>
      <c r="H19" s="373">
        <v>240.07819949999998</v>
      </c>
      <c r="I19" s="373">
        <v>244.33476257999999</v>
      </c>
      <c r="J19" s="373">
        <v>224.66208899999998</v>
      </c>
      <c r="K19" s="373">
        <v>212.27045257999998</v>
      </c>
      <c r="L19" s="373">
        <v>254.03802952999999</v>
      </c>
      <c r="M19" s="373">
        <v>300.07486117000002</v>
      </c>
      <c r="N19" s="372">
        <v>226.06915232</v>
      </c>
      <c r="O19" s="373">
        <v>166.32529214999997</v>
      </c>
      <c r="P19" s="373">
        <v>145.12029806000001</v>
      </c>
      <c r="Q19" s="373">
        <v>72.310813810000013</v>
      </c>
      <c r="R19" s="373">
        <v>60.599730900000012</v>
      </c>
      <c r="S19" s="373">
        <v>63.306735830000001</v>
      </c>
      <c r="T19" s="373">
        <v>129.98046693999999</v>
      </c>
      <c r="U19" s="373">
        <v>91.937615500000007</v>
      </c>
      <c r="V19" s="373">
        <v>91.135484599999998</v>
      </c>
      <c r="W19" s="373">
        <v>53.715729909999993</v>
      </c>
      <c r="X19" s="373">
        <v>67.989557599999998</v>
      </c>
      <c r="Y19" s="374">
        <v>194.39930690999998</v>
      </c>
      <c r="Z19" s="373">
        <v>264.91000000000003</v>
      </c>
      <c r="AA19" s="373">
        <v>116.1375295</v>
      </c>
      <c r="AB19" s="373">
        <v>154.05281801000001</v>
      </c>
      <c r="AC19" s="373">
        <v>149.16378193999998</v>
      </c>
      <c r="AD19" s="373">
        <v>107.31542001999999</v>
      </c>
      <c r="AE19" s="373">
        <v>124.96</v>
      </c>
      <c r="AF19" s="373">
        <v>175.06435697800001</v>
      </c>
      <c r="AG19" s="373">
        <v>136.83152232100002</v>
      </c>
      <c r="AH19" s="373">
        <v>400.37607560099997</v>
      </c>
      <c r="AI19" s="373">
        <v>502.22766058399998</v>
      </c>
      <c r="AJ19" s="373">
        <v>582.03508693700007</v>
      </c>
      <c r="AK19" s="374">
        <v>676.59441947699997</v>
      </c>
      <c r="AL19" s="494">
        <v>611.06349288000001</v>
      </c>
      <c r="AM19" s="494">
        <v>509.49149843199996</v>
      </c>
      <c r="AN19" s="494">
        <v>737.65181713900006</v>
      </c>
      <c r="AO19" s="494">
        <v>561.36620964999997</v>
      </c>
      <c r="AP19" s="494">
        <v>509.77451019900002</v>
      </c>
      <c r="AQ19" s="494">
        <v>632.116327727</v>
      </c>
      <c r="AR19" s="494">
        <v>267.83803988699998</v>
      </c>
      <c r="AS19" s="494">
        <v>454.11195765299999</v>
      </c>
      <c r="AT19" s="494">
        <v>329.786927488</v>
      </c>
      <c r="AU19" s="494">
        <v>336.66125489799998</v>
      </c>
      <c r="AV19" s="494">
        <v>369.60235891100001</v>
      </c>
      <c r="AW19" s="374">
        <v>585.27161013</v>
      </c>
      <c r="AX19" s="494">
        <v>416.98930422899997</v>
      </c>
      <c r="AY19" s="494">
        <v>426.92284583499998</v>
      </c>
      <c r="AZ19" s="494">
        <v>398.02431467700001</v>
      </c>
      <c r="BA19" s="494">
        <v>392.522369373</v>
      </c>
      <c r="BB19" s="494">
        <v>249.46821800999999</v>
      </c>
      <c r="BC19" s="494">
        <v>302.869050114</v>
      </c>
      <c r="BD19" s="494">
        <v>230.31125899200001</v>
      </c>
      <c r="BE19" s="494">
        <v>238.22712402799999</v>
      </c>
      <c r="BF19" s="494">
        <v>394.954001328</v>
      </c>
      <c r="BG19" s="494">
        <v>294.59117920999995</v>
      </c>
      <c r="BH19" s="494">
        <v>316.11154409400001</v>
      </c>
      <c r="BI19" s="374">
        <v>285.50496026899998</v>
      </c>
      <c r="BJ19" s="543"/>
      <c r="BK19" s="375">
        <f t="shared" si="5"/>
        <v>-1</v>
      </c>
      <c r="BM19" s="522"/>
    </row>
    <row r="20" spans="1:65" x14ac:dyDescent="0.25">
      <c r="A20" s="394" t="s">
        <v>208</v>
      </c>
      <c r="B20" s="372">
        <v>119.51932666999998</v>
      </c>
      <c r="C20" s="373">
        <v>118.20310365999997</v>
      </c>
      <c r="D20" s="373">
        <v>139.89676247999995</v>
      </c>
      <c r="E20" s="373">
        <v>121.49561178000012</v>
      </c>
      <c r="F20" s="373">
        <v>142.13365360000014</v>
      </c>
      <c r="G20" s="373">
        <v>147.88842725000012</v>
      </c>
      <c r="H20" s="373">
        <v>140.30403828000007</v>
      </c>
      <c r="I20" s="373">
        <v>137.77313160999995</v>
      </c>
      <c r="J20" s="373">
        <v>139.36251739999992</v>
      </c>
      <c r="K20" s="373">
        <v>135.61180265000002</v>
      </c>
      <c r="L20" s="373">
        <v>127.94042072000001</v>
      </c>
      <c r="M20" s="373">
        <v>129.94984657000001</v>
      </c>
      <c r="N20" s="372">
        <v>122.74741044999988</v>
      </c>
      <c r="O20" s="373">
        <v>119.55031502000011</v>
      </c>
      <c r="P20" s="373">
        <v>118.67784378000002</v>
      </c>
      <c r="Q20" s="373">
        <v>88.439131839999973</v>
      </c>
      <c r="R20" s="373">
        <v>101.31398634999996</v>
      </c>
      <c r="S20" s="373">
        <v>109.66227750999988</v>
      </c>
      <c r="T20" s="373">
        <v>116.80225274000004</v>
      </c>
      <c r="U20" s="373">
        <v>134.55435979999999</v>
      </c>
      <c r="V20" s="373">
        <v>162.12954149000026</v>
      </c>
      <c r="W20" s="373">
        <v>178.47045112000009</v>
      </c>
      <c r="X20" s="373">
        <v>142.48368866999994</v>
      </c>
      <c r="Y20" s="374">
        <v>163.43129448000005</v>
      </c>
      <c r="Z20" s="373">
        <v>92.466999999999999</v>
      </c>
      <c r="AA20" s="373">
        <v>132.7714406100001</v>
      </c>
      <c r="AB20" s="373">
        <v>141.11183596999999</v>
      </c>
      <c r="AC20" s="373">
        <v>167.18878669999998</v>
      </c>
      <c r="AD20" s="373">
        <v>176.92597215000006</v>
      </c>
      <c r="AE20" s="373">
        <v>129.79</v>
      </c>
      <c r="AF20" s="373">
        <v>173.92501484499999</v>
      </c>
      <c r="AG20" s="373">
        <v>175.643220055</v>
      </c>
      <c r="AH20" s="373">
        <v>170.06983592399999</v>
      </c>
      <c r="AI20" s="373">
        <v>219.344475819</v>
      </c>
      <c r="AJ20" s="373">
        <v>185.271643195</v>
      </c>
      <c r="AK20" s="374">
        <v>206.87265472799999</v>
      </c>
      <c r="AL20" s="494">
        <v>156.451571882</v>
      </c>
      <c r="AM20" s="494">
        <v>178.929890245</v>
      </c>
      <c r="AN20" s="494">
        <v>192.35492509700001</v>
      </c>
      <c r="AO20" s="494">
        <v>193.21256508899998</v>
      </c>
      <c r="AP20" s="494">
        <v>221.03853769999998</v>
      </c>
      <c r="AQ20" s="494">
        <v>211.192775283</v>
      </c>
      <c r="AR20" s="494">
        <v>209.46376417500002</v>
      </c>
      <c r="AS20" s="494">
        <v>202.86304303</v>
      </c>
      <c r="AT20" s="494">
        <v>224.40558643099999</v>
      </c>
      <c r="AU20" s="494">
        <v>215.67735050299999</v>
      </c>
      <c r="AV20" s="494">
        <v>153.70740136800001</v>
      </c>
      <c r="AW20" s="374">
        <v>189.42292292400001</v>
      </c>
      <c r="AX20" s="494">
        <v>135.622246636</v>
      </c>
      <c r="AY20" s="494">
        <v>155.8029511</v>
      </c>
      <c r="AZ20" s="494">
        <v>164.74943477000002</v>
      </c>
      <c r="BA20" s="494">
        <v>160.771437937</v>
      </c>
      <c r="BB20" s="494">
        <v>182.60882962299999</v>
      </c>
      <c r="BC20" s="494">
        <v>170.88017619499999</v>
      </c>
      <c r="BD20" s="494">
        <v>154.841347305</v>
      </c>
      <c r="BE20" s="494">
        <v>188.02104604900001</v>
      </c>
      <c r="BF20" s="494">
        <v>171.37016228600001</v>
      </c>
      <c r="BG20" s="494">
        <v>179.360775993</v>
      </c>
      <c r="BH20" s="494">
        <v>167.222863743</v>
      </c>
      <c r="BI20" s="374">
        <v>163.116788176</v>
      </c>
      <c r="BJ20" s="373"/>
      <c r="BK20" s="375">
        <f t="shared" si="5"/>
        <v>-1</v>
      </c>
      <c r="BM20" s="522"/>
    </row>
    <row r="21" spans="1:65" x14ac:dyDescent="0.25">
      <c r="A21" s="394" t="s">
        <v>209</v>
      </c>
      <c r="B21" s="372">
        <v>91.510275609999994</v>
      </c>
      <c r="C21" s="373">
        <v>77.97499803999996</v>
      </c>
      <c r="D21" s="373">
        <v>95.191204630000001</v>
      </c>
      <c r="E21" s="373">
        <v>92.459195459999989</v>
      </c>
      <c r="F21" s="373">
        <v>101.99033686000004</v>
      </c>
      <c r="G21" s="373">
        <v>88.130350820000004</v>
      </c>
      <c r="H21" s="373">
        <v>94.839671019999997</v>
      </c>
      <c r="I21" s="373">
        <v>98.67057336000002</v>
      </c>
      <c r="J21" s="373">
        <v>119.98781679000005</v>
      </c>
      <c r="K21" s="373">
        <v>103.48045887000001</v>
      </c>
      <c r="L21" s="373">
        <v>111.34084994</v>
      </c>
      <c r="M21" s="373">
        <v>116.03677571999999</v>
      </c>
      <c r="N21" s="372">
        <v>91.85124669999999</v>
      </c>
      <c r="O21" s="373">
        <v>80.960376809999985</v>
      </c>
      <c r="P21" s="373">
        <v>49.440395259999988</v>
      </c>
      <c r="Q21" s="373">
        <v>21.776275649999999</v>
      </c>
      <c r="R21" s="373">
        <v>36.520812579999998</v>
      </c>
      <c r="S21" s="373">
        <v>55.874692970000005</v>
      </c>
      <c r="T21" s="373">
        <v>63.775610779999994</v>
      </c>
      <c r="U21" s="373">
        <v>88.521867279999967</v>
      </c>
      <c r="V21" s="373">
        <v>93.034816830000025</v>
      </c>
      <c r="W21" s="373">
        <v>98.106061609999969</v>
      </c>
      <c r="X21" s="373">
        <v>80.834690420000015</v>
      </c>
      <c r="Y21" s="374">
        <v>94.750217859999978</v>
      </c>
      <c r="Z21" s="373">
        <v>80.983000000000004</v>
      </c>
      <c r="AA21" s="373">
        <v>105.68388137000001</v>
      </c>
      <c r="AB21" s="373">
        <v>120.17465235999997</v>
      </c>
      <c r="AC21" s="373">
        <v>135.62211894000001</v>
      </c>
      <c r="AD21" s="373">
        <v>110.52775993999997</v>
      </c>
      <c r="AE21" s="373">
        <v>103.89</v>
      </c>
      <c r="AF21" s="373">
        <v>144.145298537</v>
      </c>
      <c r="AG21" s="373">
        <v>119.548956307</v>
      </c>
      <c r="AH21" s="373">
        <v>138.51528553099999</v>
      </c>
      <c r="AI21" s="373">
        <v>138.052346422</v>
      </c>
      <c r="AJ21" s="373">
        <v>146.66329097099998</v>
      </c>
      <c r="AK21" s="374">
        <v>137.87386355999999</v>
      </c>
      <c r="AL21" s="494">
        <v>126.21244930500001</v>
      </c>
      <c r="AM21" s="494">
        <v>151.46068293399998</v>
      </c>
      <c r="AN21" s="494">
        <v>172.55810338800001</v>
      </c>
      <c r="AO21" s="494">
        <v>154.177807801</v>
      </c>
      <c r="AP21" s="494">
        <v>150.909769904</v>
      </c>
      <c r="AQ21" s="494">
        <v>146.51800676300002</v>
      </c>
      <c r="AR21" s="494">
        <v>124.006864823</v>
      </c>
      <c r="AS21" s="494">
        <v>108.469087802</v>
      </c>
      <c r="AT21" s="494">
        <v>124.95283009800001</v>
      </c>
      <c r="AU21" s="494">
        <v>111.364047414</v>
      </c>
      <c r="AV21" s="494">
        <v>121.48421721699999</v>
      </c>
      <c r="AW21" s="374">
        <v>132.73753851800001</v>
      </c>
      <c r="AX21" s="494">
        <v>109.712562757</v>
      </c>
      <c r="AY21" s="494">
        <v>130.66794218000001</v>
      </c>
      <c r="AZ21" s="494">
        <v>143.84614110499999</v>
      </c>
      <c r="BA21" s="494">
        <v>142.34855873800001</v>
      </c>
      <c r="BB21" s="494">
        <v>142.00228723500001</v>
      </c>
      <c r="BC21" s="494">
        <v>115.869165692</v>
      </c>
      <c r="BD21" s="494">
        <v>122.62334389599999</v>
      </c>
      <c r="BE21" s="494">
        <v>113.080154067</v>
      </c>
      <c r="BF21" s="494">
        <v>111.46671480099999</v>
      </c>
      <c r="BG21" s="494">
        <v>125.136828087</v>
      </c>
      <c r="BH21" s="494">
        <v>97.534073316000004</v>
      </c>
      <c r="BI21" s="374">
        <v>96.702524500999999</v>
      </c>
      <c r="BJ21" s="373"/>
      <c r="BK21" s="375">
        <f t="shared" si="5"/>
        <v>-1</v>
      </c>
      <c r="BM21" s="522"/>
    </row>
    <row r="22" spans="1:65" x14ac:dyDescent="0.25">
      <c r="A22" s="394" t="s">
        <v>162</v>
      </c>
      <c r="B22" s="372">
        <v>125.19695272000004</v>
      </c>
      <c r="C22" s="373">
        <v>107.28442733999998</v>
      </c>
      <c r="D22" s="373">
        <v>117.19009167</v>
      </c>
      <c r="E22" s="373">
        <v>104.90801082</v>
      </c>
      <c r="F22" s="373">
        <v>116.80840288999998</v>
      </c>
      <c r="G22" s="373">
        <v>115.10766871</v>
      </c>
      <c r="H22" s="373">
        <v>125.46788505999996</v>
      </c>
      <c r="I22" s="373">
        <v>101.53880618000001</v>
      </c>
      <c r="J22" s="373">
        <v>108.35764751999997</v>
      </c>
      <c r="K22" s="373">
        <v>110.42018326</v>
      </c>
      <c r="L22" s="373">
        <v>105.94653162999998</v>
      </c>
      <c r="M22" s="373">
        <v>115.40185700000002</v>
      </c>
      <c r="N22" s="372">
        <v>99.494272150000015</v>
      </c>
      <c r="O22" s="373">
        <v>110.79974438999999</v>
      </c>
      <c r="P22" s="373">
        <v>76.149042709999989</v>
      </c>
      <c r="Q22" s="373">
        <v>13.178947380000002</v>
      </c>
      <c r="R22" s="373">
        <v>29.165330660000006</v>
      </c>
      <c r="S22" s="373">
        <v>59.33394803000003</v>
      </c>
      <c r="T22" s="373">
        <v>92.839624540000045</v>
      </c>
      <c r="U22" s="373">
        <v>91.04377568000001</v>
      </c>
      <c r="V22" s="373">
        <v>114.74865656000004</v>
      </c>
      <c r="W22" s="373">
        <v>109.17267995000007</v>
      </c>
      <c r="X22" s="373">
        <v>103.65112730999991</v>
      </c>
      <c r="Y22" s="374">
        <v>124.57044157999992</v>
      </c>
      <c r="Z22" s="373">
        <v>73.108999999999995</v>
      </c>
      <c r="AA22" s="373">
        <v>118.27477853999994</v>
      </c>
      <c r="AB22" s="373">
        <v>131.23147112999993</v>
      </c>
      <c r="AC22" s="373">
        <v>108.11129791000005</v>
      </c>
      <c r="AD22" s="373">
        <v>135.75720960999999</v>
      </c>
      <c r="AE22" s="373">
        <v>127.5</v>
      </c>
      <c r="AF22" s="373">
        <v>141.12059266200001</v>
      </c>
      <c r="AG22" s="373">
        <v>153.36214822700001</v>
      </c>
      <c r="AH22" s="373">
        <v>149.72683439599999</v>
      </c>
      <c r="AI22" s="373">
        <v>165.598118508</v>
      </c>
      <c r="AJ22" s="373">
        <v>158.65049503200001</v>
      </c>
      <c r="AK22" s="374">
        <v>173.17389727399998</v>
      </c>
      <c r="AL22" s="494">
        <v>122.291901262</v>
      </c>
      <c r="AM22" s="494">
        <v>143.81924925099997</v>
      </c>
      <c r="AN22" s="494">
        <v>169.82453703099998</v>
      </c>
      <c r="AO22" s="494">
        <v>150.65931728999999</v>
      </c>
      <c r="AP22" s="494">
        <v>176.73913471900002</v>
      </c>
      <c r="AQ22" s="494">
        <v>164.18695427700001</v>
      </c>
      <c r="AR22" s="494">
        <v>171.45167519499998</v>
      </c>
      <c r="AS22" s="494">
        <v>170.69945720500002</v>
      </c>
      <c r="AT22" s="494">
        <v>159.57179073099999</v>
      </c>
      <c r="AU22" s="494">
        <v>160.44175988299997</v>
      </c>
      <c r="AV22" s="494">
        <v>134.90862131099999</v>
      </c>
      <c r="AW22" s="374">
        <v>146.083342896</v>
      </c>
      <c r="AX22" s="494">
        <v>144.284922666</v>
      </c>
      <c r="AY22" s="494">
        <v>140.48357415200002</v>
      </c>
      <c r="AZ22" s="494">
        <v>148.33600750700001</v>
      </c>
      <c r="BA22" s="494">
        <v>117.741714712</v>
      </c>
      <c r="BB22" s="494">
        <v>129.04763253300001</v>
      </c>
      <c r="BC22" s="494">
        <v>126.481984743</v>
      </c>
      <c r="BD22" s="494">
        <v>144.21808902500001</v>
      </c>
      <c r="BE22" s="494">
        <v>128.02229027799999</v>
      </c>
      <c r="BF22" s="494">
        <v>123.169026476</v>
      </c>
      <c r="BG22" s="494">
        <v>126.097292043</v>
      </c>
      <c r="BH22" s="494">
        <v>132.03812843099999</v>
      </c>
      <c r="BI22" s="374">
        <v>136.58745432499998</v>
      </c>
      <c r="BJ22" s="373"/>
      <c r="BK22" s="375">
        <f t="shared" si="5"/>
        <v>-1</v>
      </c>
      <c r="BM22" s="522"/>
    </row>
    <row r="23" spans="1:65" ht="15.75" thickBot="1" x14ac:dyDescent="0.3">
      <c r="A23" s="397" t="s">
        <v>72</v>
      </c>
      <c r="B23" s="384">
        <v>65.83</v>
      </c>
      <c r="C23" s="385">
        <v>62.17</v>
      </c>
      <c r="D23" s="385">
        <v>81.349999999999994</v>
      </c>
      <c r="E23" s="385">
        <v>73.69</v>
      </c>
      <c r="F23" s="385">
        <v>64.47</v>
      </c>
      <c r="G23" s="385">
        <v>59.51</v>
      </c>
      <c r="H23" s="385">
        <v>61.23</v>
      </c>
      <c r="I23" s="385">
        <v>54.36</v>
      </c>
      <c r="J23" s="385">
        <v>58.08</v>
      </c>
      <c r="K23" s="385">
        <v>58.2</v>
      </c>
      <c r="L23" s="385">
        <v>52.83</v>
      </c>
      <c r="M23" s="385">
        <v>51.03</v>
      </c>
      <c r="N23" s="384">
        <v>45.23</v>
      </c>
      <c r="O23" s="385">
        <v>50.91</v>
      </c>
      <c r="P23" s="385">
        <v>38.020000000000003</v>
      </c>
      <c r="Q23" s="385">
        <v>21.77</v>
      </c>
      <c r="R23" s="385">
        <v>25.06</v>
      </c>
      <c r="S23" s="385">
        <v>31.43</v>
      </c>
      <c r="T23" s="385">
        <v>43.71</v>
      </c>
      <c r="U23" s="385">
        <v>41.02</v>
      </c>
      <c r="V23" s="385">
        <v>51.69</v>
      </c>
      <c r="W23" s="385">
        <v>53.15</v>
      </c>
      <c r="X23" s="385">
        <v>56.19</v>
      </c>
      <c r="Y23" s="386">
        <v>61.63</v>
      </c>
      <c r="Z23" s="385">
        <v>9.9429999999999996</v>
      </c>
      <c r="AA23" s="385">
        <v>39.340000000000003</v>
      </c>
      <c r="AB23" s="385">
        <v>51.29</v>
      </c>
      <c r="AC23" s="385">
        <v>45.23</v>
      </c>
      <c r="AD23" s="385">
        <v>47.4</v>
      </c>
      <c r="AE23" s="385">
        <v>55.22</v>
      </c>
      <c r="AF23" s="385">
        <v>64.61</v>
      </c>
      <c r="AG23" s="385">
        <v>53.058</v>
      </c>
      <c r="AH23" s="385">
        <v>63.470999999999997</v>
      </c>
      <c r="AI23" s="385">
        <v>78.807000000000002</v>
      </c>
      <c r="AJ23" s="385">
        <v>69.650999999999996</v>
      </c>
      <c r="AK23" s="386">
        <v>75.756</v>
      </c>
      <c r="AL23" s="497">
        <v>130.74250000000001</v>
      </c>
      <c r="AM23" s="497">
        <v>65.177800000000005</v>
      </c>
      <c r="AN23" s="497">
        <v>73.695800000000006</v>
      </c>
      <c r="AO23" s="497">
        <v>59.17</v>
      </c>
      <c r="AP23" s="497">
        <v>76.423599999999993</v>
      </c>
      <c r="AQ23" s="497">
        <v>69.541499999999999</v>
      </c>
      <c r="AR23" s="497">
        <v>70.401899999999998</v>
      </c>
      <c r="AS23" s="497">
        <v>70.139200000000002</v>
      </c>
      <c r="AT23" s="497">
        <v>70.016099999999994</v>
      </c>
      <c r="AU23" s="497">
        <v>60.71</v>
      </c>
      <c r="AV23" s="497">
        <v>58.360900000000001</v>
      </c>
      <c r="AW23" s="386">
        <v>56.694099999999999</v>
      </c>
      <c r="AX23" s="497">
        <v>48.529786131000037</v>
      </c>
      <c r="AY23" s="497">
        <v>42.669530522999821</v>
      </c>
      <c r="AZ23" s="497">
        <v>57.533613153999795</v>
      </c>
      <c r="BA23" s="497">
        <v>47.870103965000453</v>
      </c>
      <c r="BB23" s="497">
        <v>39.208595998000419</v>
      </c>
      <c r="BC23" s="497">
        <v>40.26374619000012</v>
      </c>
      <c r="BD23" s="497">
        <v>45.496651547999704</v>
      </c>
      <c r="BE23" s="497">
        <v>63.128484243999537</v>
      </c>
      <c r="BF23" s="497">
        <v>66.229949995000425</v>
      </c>
      <c r="BG23" s="497">
        <v>63.563472293999666</v>
      </c>
      <c r="BH23" s="497">
        <v>55.463157419999789</v>
      </c>
      <c r="BI23" s="386">
        <v>65.852841920999708</v>
      </c>
      <c r="BJ23" s="497"/>
      <c r="BK23" s="387">
        <f t="shared" si="5"/>
        <v>-1</v>
      </c>
      <c r="BM23" s="522"/>
    </row>
    <row r="24" spans="1:65" x14ac:dyDescent="0.25">
      <c r="A24" s="398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523"/>
      <c r="BF24" s="523"/>
      <c r="BG24" s="523"/>
      <c r="BH24" s="523"/>
      <c r="BI24" s="523"/>
      <c r="BJ24" s="523"/>
      <c r="BK24" s="25"/>
      <c r="BL24" s="614"/>
      <c r="BM24" s="522"/>
    </row>
    <row r="25" spans="1:65" x14ac:dyDescent="0.25">
      <c r="A25" s="296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23"/>
      <c r="BF25" s="523"/>
      <c r="BG25" s="523"/>
      <c r="BH25" s="523"/>
      <c r="BI25" s="523"/>
      <c r="BJ25" s="523"/>
      <c r="BK25" s="25"/>
    </row>
    <row r="26" spans="1:65" x14ac:dyDescent="0.25">
      <c r="A26" s="341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23"/>
      <c r="BF26" s="523"/>
      <c r="BG26" s="523"/>
      <c r="BH26" s="523"/>
      <c r="BI26" s="523"/>
      <c r="BJ26" s="523"/>
      <c r="BK26" s="25"/>
    </row>
    <row r="27" spans="1:65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523"/>
      <c r="BF27" s="523"/>
      <c r="BG27" s="523"/>
      <c r="BH27" s="523"/>
      <c r="BI27" s="523"/>
      <c r="BJ27" s="523"/>
    </row>
    <row r="28" spans="1:65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23"/>
      <c r="BF28" s="523"/>
      <c r="BG28" s="523"/>
      <c r="BH28" s="523"/>
      <c r="BI28" s="523"/>
      <c r="BJ28" s="523"/>
    </row>
    <row r="29" spans="1:65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523"/>
      <c r="BF29" s="523"/>
      <c r="BG29" s="523"/>
      <c r="BH29" s="523"/>
      <c r="BI29" s="523"/>
      <c r="BJ29" s="523"/>
    </row>
    <row r="30" spans="1:65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523"/>
      <c r="BF30" s="523"/>
      <c r="BG30" s="523"/>
      <c r="BH30" s="523"/>
      <c r="BI30" s="523"/>
      <c r="BJ30" s="523"/>
    </row>
    <row r="31" spans="1:65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523"/>
      <c r="BF31" s="523"/>
      <c r="BG31" s="523"/>
      <c r="BH31" s="523"/>
      <c r="BI31" s="523"/>
      <c r="BJ31" s="523"/>
    </row>
    <row r="32" spans="1:65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523"/>
      <c r="BF32" s="523"/>
      <c r="BG32" s="523"/>
      <c r="BH32" s="523"/>
      <c r="BI32" s="523"/>
      <c r="BJ32" s="523"/>
    </row>
    <row r="33" spans="2:6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523"/>
      <c r="BF33" s="523"/>
      <c r="BG33" s="523"/>
      <c r="BH33" s="523"/>
      <c r="BI33" s="523"/>
      <c r="BJ33" s="523"/>
    </row>
    <row r="34" spans="2:62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523"/>
      <c r="BF34" s="523"/>
      <c r="BG34" s="523"/>
      <c r="BH34" s="523"/>
      <c r="BI34" s="523"/>
      <c r="BJ34" s="523"/>
    </row>
    <row r="35" spans="2:6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523"/>
      <c r="BF35" s="523"/>
      <c r="BG35" s="523"/>
      <c r="BH35" s="523"/>
      <c r="BI35" s="523"/>
      <c r="BJ35" s="523"/>
    </row>
    <row r="36" spans="2:62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523"/>
      <c r="BF36" s="523"/>
      <c r="BG36" s="523"/>
      <c r="BH36" s="523"/>
      <c r="BI36" s="523"/>
      <c r="BJ36" s="523"/>
    </row>
    <row r="37" spans="2:62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523"/>
      <c r="BF37" s="523"/>
      <c r="BG37" s="523"/>
      <c r="BH37" s="523"/>
      <c r="BI37" s="523"/>
      <c r="BJ37" s="523"/>
    </row>
    <row r="38" spans="2:62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523"/>
      <c r="BF38" s="523"/>
      <c r="BG38" s="523"/>
      <c r="BH38" s="523"/>
      <c r="BI38" s="523"/>
      <c r="BJ38" s="523"/>
    </row>
    <row r="39" spans="2:62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523"/>
      <c r="BF39" s="523"/>
      <c r="BG39" s="523"/>
      <c r="BH39" s="523"/>
      <c r="BI39" s="523"/>
      <c r="BJ39" s="523"/>
    </row>
    <row r="40" spans="2:62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23"/>
      <c r="BF40" s="523"/>
      <c r="BG40" s="523"/>
      <c r="BH40" s="523"/>
      <c r="BI40" s="523"/>
      <c r="BJ40" s="523"/>
    </row>
    <row r="41" spans="2:62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523"/>
      <c r="BF41" s="523"/>
      <c r="BG41" s="523"/>
      <c r="BH41" s="523"/>
      <c r="BI41" s="523"/>
      <c r="BJ41" s="523"/>
    </row>
    <row r="42" spans="2:62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523"/>
      <c r="BF42" s="523"/>
      <c r="BG42" s="523"/>
      <c r="BH42" s="523"/>
      <c r="BI42" s="523"/>
      <c r="BJ42" s="523"/>
    </row>
    <row r="43" spans="2:62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523"/>
      <c r="BF43" s="523"/>
      <c r="BG43" s="523"/>
      <c r="BH43" s="523"/>
      <c r="BI43" s="523"/>
      <c r="BJ43" s="523"/>
    </row>
  </sheetData>
  <sortState ref="S27:U41">
    <sortCondition descending="1" ref="T27:T41"/>
  </sortState>
  <mergeCells count="7">
    <mergeCell ref="AX6:BI6"/>
    <mergeCell ref="BJ6:BK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N67"/>
  <sheetViews>
    <sheetView showGridLines="0" zoomScaleNormal="100" workbookViewId="0">
      <pane xSplit="1" ySplit="7" topLeftCell="AV8" activePane="bottomRight" state="frozen"/>
      <selection activeCell="AD14" sqref="AD14"/>
      <selection pane="topRight" activeCell="AD14" sqref="AD14"/>
      <selection pane="bottomLeft" activeCell="AD14" sqref="AD14"/>
      <selection pane="bottomRight" activeCell="BK9" sqref="BK9"/>
    </sheetView>
  </sheetViews>
  <sheetFormatPr baseColWidth="10" defaultRowHeight="15" x14ac:dyDescent="0.25"/>
  <cols>
    <col min="1" max="1" width="27.140625" style="92" customWidth="1"/>
    <col min="2" max="2" width="10.140625" style="92" bestFit="1" customWidth="1"/>
    <col min="3" max="3" width="10.5703125" style="92" bestFit="1" customWidth="1"/>
    <col min="4" max="4" width="10.42578125" style="92" bestFit="1" customWidth="1"/>
    <col min="5" max="5" width="10.140625" style="92" bestFit="1" customWidth="1"/>
    <col min="6" max="6" width="10.42578125" style="92" bestFit="1" customWidth="1"/>
    <col min="7" max="7" width="9.5703125" style="92" bestFit="1" customWidth="1"/>
    <col min="8" max="8" width="10.140625" style="92" bestFit="1" customWidth="1"/>
    <col min="9" max="9" width="10" style="92" bestFit="1" customWidth="1"/>
    <col min="10" max="10" width="9.42578125" style="92" bestFit="1" customWidth="1"/>
    <col min="11" max="11" width="10" style="92" bestFit="1" customWidth="1"/>
    <col min="12" max="12" width="10.42578125" style="92" bestFit="1" customWidth="1"/>
    <col min="13" max="13" width="11" style="92" bestFit="1" customWidth="1"/>
    <col min="14" max="14" width="10.5703125" style="92" bestFit="1" customWidth="1"/>
    <col min="15" max="15" width="10.42578125" style="92" bestFit="1" customWidth="1"/>
    <col min="16" max="16" width="9.5703125" style="92" bestFit="1" customWidth="1"/>
    <col min="17" max="17" width="9.28515625" style="92" bestFit="1" customWidth="1"/>
    <col min="18" max="18" width="8.85546875" style="92" bestFit="1" customWidth="1"/>
    <col min="19" max="20" width="9.28515625" style="92" bestFit="1" customWidth="1"/>
    <col min="21" max="22" width="10.140625" style="92" bestFit="1" customWidth="1"/>
    <col min="23" max="23" width="10" style="92" bestFit="1" customWidth="1"/>
    <col min="24" max="24" width="11.5703125" style="92" bestFit="1" customWidth="1"/>
    <col min="25" max="26" width="9.7109375" style="92" bestFit="1" customWidth="1"/>
    <col min="27" max="27" width="10.7109375" style="92" bestFit="1" customWidth="1"/>
    <col min="28" max="28" width="11.7109375" style="92" bestFit="1" customWidth="1"/>
    <col min="29" max="31" width="10.7109375" style="92" bestFit="1" customWidth="1"/>
    <col min="32" max="32" width="11.7109375" style="92" bestFit="1" customWidth="1"/>
    <col min="33" max="34" width="10.7109375" style="92" bestFit="1" customWidth="1"/>
    <col min="35" max="35" width="11.42578125" style="92" bestFit="1" customWidth="1"/>
    <col min="36" max="36" width="11.7109375" style="92" bestFit="1" customWidth="1"/>
    <col min="37" max="62" width="11.7109375" style="92" customWidth="1"/>
    <col min="63" max="63" width="11.42578125" style="92" bestFit="1" customWidth="1"/>
    <col min="64" max="64" width="11.85546875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25</v>
      </c>
    </row>
    <row r="4" spans="1:66" x14ac:dyDescent="0.25">
      <c r="A4" s="9" t="s">
        <v>227</v>
      </c>
    </row>
    <row r="5" spans="1:66" x14ac:dyDescent="0.25">
      <c r="A5" s="124" t="s">
        <v>199</v>
      </c>
    </row>
    <row r="6" spans="1:66" x14ac:dyDescent="0.25">
      <c r="A6" s="616" t="s">
        <v>191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7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>
        <v>2024</v>
      </c>
      <c r="BK6" s="618"/>
    </row>
    <row r="7" spans="1:66" ht="30" customHeight="1" x14ac:dyDescent="0.25">
      <c r="A7" s="620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73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501" t="s">
        <v>1</v>
      </c>
      <c r="AM7" s="501" t="s">
        <v>2</v>
      </c>
      <c r="AN7" s="501" t="s">
        <v>3</v>
      </c>
      <c r="AO7" s="501" t="s">
        <v>4</v>
      </c>
      <c r="AP7" s="501" t="s">
        <v>5</v>
      </c>
      <c r="AQ7" s="501" t="s">
        <v>6</v>
      </c>
      <c r="AR7" s="501" t="s">
        <v>7</v>
      </c>
      <c r="AS7" s="501" t="s">
        <v>8</v>
      </c>
      <c r="AT7" s="501" t="s">
        <v>255</v>
      </c>
      <c r="AU7" s="501" t="s">
        <v>10</v>
      </c>
      <c r="AV7" s="501" t="s">
        <v>11</v>
      </c>
      <c r="AW7" s="501" t="s">
        <v>12</v>
      </c>
      <c r="AX7" s="545" t="s">
        <v>1</v>
      </c>
      <c r="AY7" s="545" t="s">
        <v>2</v>
      </c>
      <c r="AZ7" s="545" t="s">
        <v>3</v>
      </c>
      <c r="BA7" s="545" t="s">
        <v>4</v>
      </c>
      <c r="BB7" s="545" t="s">
        <v>5</v>
      </c>
      <c r="BC7" s="545" t="s">
        <v>6</v>
      </c>
      <c r="BD7" s="545" t="s">
        <v>7</v>
      </c>
      <c r="BE7" s="545" t="str">
        <f>+'Cdr 1 '!BE7</f>
        <v>Ago</v>
      </c>
      <c r="BF7" s="545" t="str">
        <f>+'Cdr 1 '!BF7</f>
        <v>Sept</v>
      </c>
      <c r="BG7" s="545" t="str">
        <f>+'Cdr 1 '!BG7</f>
        <v>Oct</v>
      </c>
      <c r="BH7" s="545" t="str">
        <f>+'Cdr 1 '!BH7</f>
        <v>Nov</v>
      </c>
      <c r="BI7" s="545" t="str">
        <f>+'Cdr 1 '!BI7</f>
        <v>Dic</v>
      </c>
      <c r="BJ7" s="546" t="str">
        <f>+'Cdr 1 '!BJ7</f>
        <v>Ene</v>
      </c>
      <c r="BK7" s="510" t="str">
        <f>'Cdr 1 '!BK7</f>
        <v>Var. % 
Ene 24/23</v>
      </c>
    </row>
    <row r="8" spans="1:66" x14ac:dyDescent="0.25">
      <c r="A8" s="125" t="s">
        <v>13</v>
      </c>
      <c r="B8" s="126">
        <f t="shared" ref="B8:Y8" si="0">SUM(B9:B19)</f>
        <v>14552.328519999997</v>
      </c>
      <c r="C8" s="127">
        <f t="shared" si="0"/>
        <v>20902.08236</v>
      </c>
      <c r="D8" s="127">
        <f t="shared" si="0"/>
        <v>18881.871419999999</v>
      </c>
      <c r="E8" s="127">
        <f t="shared" si="0"/>
        <v>10339.52534</v>
      </c>
      <c r="F8" s="127">
        <f t="shared" si="0"/>
        <v>9501.44758</v>
      </c>
      <c r="G8" s="127">
        <f t="shared" si="0"/>
        <v>13411.137680000003</v>
      </c>
      <c r="H8" s="127">
        <f t="shared" si="0"/>
        <v>10840.744019999998</v>
      </c>
      <c r="I8" s="127">
        <f t="shared" si="0"/>
        <v>11480.536900000001</v>
      </c>
      <c r="J8" s="127">
        <f t="shared" si="0"/>
        <v>4780.1681600000002</v>
      </c>
      <c r="K8" s="127">
        <f t="shared" si="0"/>
        <v>11071.939200000003</v>
      </c>
      <c r="L8" s="127">
        <f t="shared" si="0"/>
        <v>11553.193319999998</v>
      </c>
      <c r="M8" s="410">
        <f t="shared" si="0"/>
        <v>9488.1547400000018</v>
      </c>
      <c r="N8" s="126">
        <f t="shared" si="0"/>
        <v>10738.910763842887</v>
      </c>
      <c r="O8" s="127">
        <f t="shared" si="0"/>
        <v>22071.925765296332</v>
      </c>
      <c r="P8" s="127">
        <f t="shared" si="0"/>
        <v>9531.4170994086235</v>
      </c>
      <c r="Q8" s="127">
        <f t="shared" si="0"/>
        <v>5067.932813589433</v>
      </c>
      <c r="R8" s="127">
        <f t="shared" si="0"/>
        <v>6187.0606261451585</v>
      </c>
      <c r="S8" s="127">
        <f t="shared" si="0"/>
        <v>9627.2567954727547</v>
      </c>
      <c r="T8" s="127">
        <f t="shared" si="0"/>
        <v>9984.7464119581327</v>
      </c>
      <c r="U8" s="127">
        <f t="shared" si="0"/>
        <v>10764.77131</v>
      </c>
      <c r="V8" s="127">
        <f t="shared" si="0"/>
        <v>14203.56388</v>
      </c>
      <c r="W8" s="127">
        <f t="shared" si="0"/>
        <v>19610.601329999998</v>
      </c>
      <c r="X8" s="127">
        <f t="shared" si="0"/>
        <v>12544.406679608444</v>
      </c>
      <c r="Y8" s="410">
        <f t="shared" si="0"/>
        <v>16373.053995431374</v>
      </c>
      <c r="Z8" s="126">
        <f t="shared" ref="Z8:AS8" si="1">SUM(Z9:Z19)</f>
        <v>13713.39</v>
      </c>
      <c r="AA8" s="127">
        <f t="shared" si="1"/>
        <v>25552.780000000002</v>
      </c>
      <c r="AB8" s="127">
        <f t="shared" si="1"/>
        <v>17280.559999999998</v>
      </c>
      <c r="AC8" s="127">
        <f t="shared" si="1"/>
        <v>9462.130000000001</v>
      </c>
      <c r="AD8" s="127">
        <f t="shared" si="1"/>
        <v>12465.629999999997</v>
      </c>
      <c r="AE8" s="127">
        <f t="shared" si="1"/>
        <v>6346.2199999999993</v>
      </c>
      <c r="AF8" s="127">
        <f t="shared" si="1"/>
        <v>6244.64</v>
      </c>
      <c r="AG8" s="127">
        <f t="shared" si="1"/>
        <v>8142.6500000000015</v>
      </c>
      <c r="AH8" s="127">
        <f t="shared" si="1"/>
        <v>4376.9899999999989</v>
      </c>
      <c r="AI8" s="127">
        <f t="shared" si="1"/>
        <v>9093.08</v>
      </c>
      <c r="AJ8" s="127">
        <f t="shared" si="1"/>
        <v>21520.820000000003</v>
      </c>
      <c r="AK8" s="410">
        <f t="shared" si="1"/>
        <v>15833</v>
      </c>
      <c r="AL8" s="126">
        <f t="shared" si="1"/>
        <v>22008.874259999993</v>
      </c>
      <c r="AM8" s="127">
        <f t="shared" si="1"/>
        <v>15653.599070000002</v>
      </c>
      <c r="AN8" s="127">
        <f t="shared" si="1"/>
        <v>13250.257809999996</v>
      </c>
      <c r="AO8" s="127">
        <f t="shared" si="1"/>
        <v>10918.793895158246</v>
      </c>
      <c r="AP8" s="127">
        <f t="shared" si="1"/>
        <v>9057.5844399999987</v>
      </c>
      <c r="AQ8" s="127">
        <f t="shared" si="1"/>
        <v>9832.2648224615386</v>
      </c>
      <c r="AR8" s="127">
        <f t="shared" si="1"/>
        <v>7181.1130200000007</v>
      </c>
      <c r="AS8" s="127">
        <f t="shared" si="1"/>
        <v>8543.5502523076939</v>
      </c>
      <c r="AT8" s="127">
        <f t="shared" ref="AT8:AZ8" si="2">SUM(AT9:AT19)</f>
        <v>8603.6551223076931</v>
      </c>
      <c r="AU8" s="127">
        <f t="shared" si="2"/>
        <v>20690.563589999998</v>
      </c>
      <c r="AV8" s="127">
        <f t="shared" si="2"/>
        <v>19836.045900000005</v>
      </c>
      <c r="AW8" s="410">
        <f t="shared" si="2"/>
        <v>15305.548339575596</v>
      </c>
      <c r="AX8" s="126">
        <f t="shared" si="2"/>
        <v>12025.9</v>
      </c>
      <c r="AY8" s="127">
        <f t="shared" si="2"/>
        <v>23999.79</v>
      </c>
      <c r="AZ8" s="127">
        <f t="shared" si="2"/>
        <v>19376.13</v>
      </c>
      <c r="BA8" s="127">
        <f t="shared" ref="BA8:BF8" si="3">SUM(BA9:BA19)</f>
        <v>7724.03</v>
      </c>
      <c r="BB8" s="127">
        <f t="shared" ref="BB8" si="4">SUM(BB9:BB19)</f>
        <v>4580.66</v>
      </c>
      <c r="BC8" s="127">
        <f t="shared" si="3"/>
        <v>7831.9400000000005</v>
      </c>
      <c r="BD8" s="127">
        <f t="shared" si="3"/>
        <v>13510.730000000001</v>
      </c>
      <c r="BE8" s="127">
        <f t="shared" si="3"/>
        <v>14053.57</v>
      </c>
      <c r="BF8" s="127">
        <f t="shared" si="3"/>
        <v>16807.93</v>
      </c>
      <c r="BG8" s="127">
        <f t="shared" ref="BG8:BH8" si="5">SUM(BG9:BG19)</f>
        <v>15361.759999999998</v>
      </c>
      <c r="BH8" s="127">
        <f t="shared" si="5"/>
        <v>14695.919999999998</v>
      </c>
      <c r="BI8" s="410">
        <f t="shared" ref="BI8:BJ8" si="6">SUM(BI9:BI19)</f>
        <v>18237.689999999999</v>
      </c>
      <c r="BJ8" s="126">
        <f t="shared" si="6"/>
        <v>20313.339999999997</v>
      </c>
      <c r="BK8" s="128">
        <f>+IFERROR(BJ8/AX8-1,"-")</f>
        <v>0.68913262209065418</v>
      </c>
      <c r="BM8" s="522"/>
    </row>
    <row r="9" spans="1:66" x14ac:dyDescent="0.25">
      <c r="A9" s="129" t="s">
        <v>27</v>
      </c>
      <c r="B9" s="130">
        <v>50.15</v>
      </c>
      <c r="C9" s="131">
        <v>24.5</v>
      </c>
      <c r="D9" s="131">
        <v>0</v>
      </c>
      <c r="E9" s="131">
        <v>0</v>
      </c>
      <c r="F9" s="131">
        <v>0</v>
      </c>
      <c r="G9" s="131">
        <v>0</v>
      </c>
      <c r="H9" s="131">
        <v>22.73</v>
      </c>
      <c r="I9" s="131">
        <v>13.48</v>
      </c>
      <c r="J9" s="131">
        <v>11.9</v>
      </c>
      <c r="K9" s="131">
        <v>0</v>
      </c>
      <c r="L9" s="131">
        <v>0</v>
      </c>
      <c r="M9" s="132">
        <v>0</v>
      </c>
      <c r="N9" s="131">
        <v>27.55</v>
      </c>
      <c r="O9" s="131">
        <v>4.1574999999999998</v>
      </c>
      <c r="P9" s="131">
        <v>1.4392500000000001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22.002500000000001</v>
      </c>
      <c r="W9" s="131">
        <v>0</v>
      </c>
      <c r="X9" s="131">
        <v>0</v>
      </c>
      <c r="Y9" s="131">
        <v>0</v>
      </c>
      <c r="Z9" s="130">
        <v>5.98</v>
      </c>
      <c r="AA9" s="131">
        <v>19.03</v>
      </c>
      <c r="AB9" s="131">
        <v>12.18</v>
      </c>
      <c r="AC9" s="133">
        <v>0</v>
      </c>
      <c r="AD9" s="133">
        <v>0</v>
      </c>
      <c r="AE9" s="133">
        <v>0</v>
      </c>
      <c r="AF9" s="133">
        <v>0</v>
      </c>
      <c r="AG9" s="133">
        <v>3.56</v>
      </c>
      <c r="AH9" s="133">
        <v>14.74</v>
      </c>
      <c r="AI9" s="133">
        <v>0</v>
      </c>
      <c r="AJ9" s="133">
        <v>0</v>
      </c>
      <c r="AK9" s="133">
        <v>0</v>
      </c>
      <c r="AL9" s="130">
        <v>20.433499999999999</v>
      </c>
      <c r="AM9" s="131">
        <v>29.177499999999998</v>
      </c>
      <c r="AN9" s="131">
        <v>22.767499999999998</v>
      </c>
      <c r="AO9" s="133">
        <v>0</v>
      </c>
      <c r="AP9" s="133">
        <v>0</v>
      </c>
      <c r="AQ9" s="133">
        <v>0</v>
      </c>
      <c r="AR9" s="133">
        <v>17.447499999999998</v>
      </c>
      <c r="AS9" s="133">
        <v>22.95975</v>
      </c>
      <c r="AT9" s="133">
        <v>22.90925</v>
      </c>
      <c r="AU9" s="133">
        <v>0</v>
      </c>
      <c r="AV9" s="133">
        <v>0</v>
      </c>
      <c r="AW9" s="133">
        <v>0</v>
      </c>
      <c r="AX9" s="130">
        <v>29.15</v>
      </c>
      <c r="AY9" s="131">
        <v>24.64</v>
      </c>
      <c r="AZ9" s="131">
        <v>75.510000000000005</v>
      </c>
      <c r="BA9" s="133">
        <v>0</v>
      </c>
      <c r="BB9" s="133">
        <v>0</v>
      </c>
      <c r="BC9" s="133">
        <v>0</v>
      </c>
      <c r="BD9" s="133">
        <v>5.99</v>
      </c>
      <c r="BE9" s="133">
        <v>13.85</v>
      </c>
      <c r="BF9" s="133">
        <v>19.18</v>
      </c>
      <c r="BG9" s="133">
        <v>0</v>
      </c>
      <c r="BH9" s="133">
        <v>0</v>
      </c>
      <c r="BI9" s="133">
        <v>0</v>
      </c>
      <c r="BJ9" s="130">
        <v>16.940000000000001</v>
      </c>
      <c r="BK9" s="135">
        <f t="shared" ref="BK9:BK19" si="7">+IFERROR(BJ9/AX9-1,"-")</f>
        <v>-0.41886792452830179</v>
      </c>
      <c r="BL9" s="65"/>
      <c r="BM9" s="522"/>
    </row>
    <row r="10" spans="1:66" s="34" customFormat="1" x14ac:dyDescent="0.25">
      <c r="A10" s="136" t="s">
        <v>21</v>
      </c>
      <c r="B10" s="137">
        <v>7001.6813999999995</v>
      </c>
      <c r="C10" s="138">
        <v>4193.1305000000002</v>
      </c>
      <c r="D10" s="138">
        <v>6902.4508000000005</v>
      </c>
      <c r="E10" s="138">
        <v>4182.7049999999999</v>
      </c>
      <c r="F10" s="138">
        <v>4611.2371000000003</v>
      </c>
      <c r="G10" s="138">
        <v>9085.3471000000009</v>
      </c>
      <c r="H10" s="138">
        <v>5178.8914999999997</v>
      </c>
      <c r="I10" s="138">
        <v>5644.0646999999999</v>
      </c>
      <c r="J10" s="138">
        <v>2115.9897999999998</v>
      </c>
      <c r="K10" s="138">
        <v>3707.4784</v>
      </c>
      <c r="L10" s="138">
        <v>6839.5204999999996</v>
      </c>
      <c r="M10" s="139">
        <v>1183.0494999999999</v>
      </c>
      <c r="N10" s="414">
        <v>0</v>
      </c>
      <c r="O10" s="414">
        <v>1.6</v>
      </c>
      <c r="P10" s="414">
        <v>375.99150000000003</v>
      </c>
      <c r="Q10" s="414">
        <v>1015.1384999999997</v>
      </c>
      <c r="R10" s="414">
        <v>3375.0229999999997</v>
      </c>
      <c r="S10" s="414">
        <v>5355.7825000000003</v>
      </c>
      <c r="T10" s="414">
        <v>4646.9499000000014</v>
      </c>
      <c r="U10" s="414">
        <v>4955.7424999999985</v>
      </c>
      <c r="V10" s="414">
        <v>5491.4299000000001</v>
      </c>
      <c r="W10" s="414">
        <v>4790.2174999999988</v>
      </c>
      <c r="X10" s="414">
        <v>5460.5109999999995</v>
      </c>
      <c r="Y10" s="414">
        <v>5367.2131999999992</v>
      </c>
      <c r="Z10" s="134">
        <v>2625.93</v>
      </c>
      <c r="AA10" s="131">
        <v>2093.48</v>
      </c>
      <c r="AB10" s="131">
        <v>299.14</v>
      </c>
      <c r="AC10" s="131">
        <v>1740.8</v>
      </c>
      <c r="AD10" s="131">
        <v>5893.7</v>
      </c>
      <c r="AE10" s="131">
        <v>2374.7199999999998</v>
      </c>
      <c r="AF10" s="131">
        <v>3450.38</v>
      </c>
      <c r="AG10" s="131">
        <v>4882.01</v>
      </c>
      <c r="AH10" s="131">
        <v>1641.97</v>
      </c>
      <c r="AI10" s="131">
        <v>5374.91</v>
      </c>
      <c r="AJ10" s="131">
        <v>10480.85</v>
      </c>
      <c r="AK10" s="131">
        <v>7581.26</v>
      </c>
      <c r="AL10" s="134">
        <v>888.65790000000015</v>
      </c>
      <c r="AM10" s="131">
        <v>338.17620000000005</v>
      </c>
      <c r="AN10" s="131">
        <v>922.18420000000003</v>
      </c>
      <c r="AO10" s="131">
        <v>209.9</v>
      </c>
      <c r="AP10" s="131">
        <v>1144.6185999999998</v>
      </c>
      <c r="AQ10" s="131">
        <v>4642.7415000000001</v>
      </c>
      <c r="AR10" s="131">
        <v>4603.6651000000002</v>
      </c>
      <c r="AS10" s="131">
        <v>4625.5768000000007</v>
      </c>
      <c r="AT10" s="131">
        <v>5762.7280999999994</v>
      </c>
      <c r="AU10" s="131">
        <v>4696.1792999999998</v>
      </c>
      <c r="AV10" s="131">
        <v>9632.8320000000022</v>
      </c>
      <c r="AW10" s="131">
        <v>7736.5288999999993</v>
      </c>
      <c r="AX10" s="134">
        <v>1748.17</v>
      </c>
      <c r="AY10" s="131">
        <v>2725.82</v>
      </c>
      <c r="AZ10" s="131">
        <v>884.86</v>
      </c>
      <c r="BA10" s="131">
        <v>77.38</v>
      </c>
      <c r="BB10" s="131">
        <v>74.53</v>
      </c>
      <c r="BC10" s="131">
        <v>242.04</v>
      </c>
      <c r="BD10" s="131">
        <v>795.45</v>
      </c>
      <c r="BE10" s="131">
        <v>6196.69</v>
      </c>
      <c r="BF10" s="131">
        <v>5110.03</v>
      </c>
      <c r="BG10" s="131">
        <v>8272.23</v>
      </c>
      <c r="BH10" s="131">
        <v>6651.83</v>
      </c>
      <c r="BI10" s="131">
        <v>5845.54</v>
      </c>
      <c r="BJ10" s="134">
        <v>3263.75</v>
      </c>
      <c r="BK10" s="141">
        <f t="shared" si="7"/>
        <v>0.86695229868948664</v>
      </c>
      <c r="BL10" s="473"/>
      <c r="BM10" s="474"/>
      <c r="BN10" s="474"/>
    </row>
    <row r="11" spans="1:66" s="34" customFormat="1" x14ac:dyDescent="0.25">
      <c r="A11" s="136" t="s">
        <v>29</v>
      </c>
      <c r="B11" s="137">
        <v>1714.4699999999998</v>
      </c>
      <c r="C11" s="138">
        <v>1206.279</v>
      </c>
      <c r="D11" s="138">
        <v>1792.2059999999999</v>
      </c>
      <c r="E11" s="138">
        <v>1562.2259999999999</v>
      </c>
      <c r="F11" s="138">
        <v>1429.9740000000002</v>
      </c>
      <c r="G11" s="138">
        <v>1511.4946</v>
      </c>
      <c r="H11" s="138">
        <v>1230.9316000000001</v>
      </c>
      <c r="I11" s="138">
        <v>1553.64</v>
      </c>
      <c r="J11" s="138">
        <v>1542.7106000000001</v>
      </c>
      <c r="K11" s="138">
        <v>2000.2015999999999</v>
      </c>
      <c r="L11" s="138">
        <v>1208.7197199999998</v>
      </c>
      <c r="M11" s="139">
        <v>1086.4446</v>
      </c>
      <c r="N11" s="414">
        <v>319.51939000000004</v>
      </c>
      <c r="O11" s="414">
        <v>246.04231421742017</v>
      </c>
      <c r="P11" s="414">
        <v>179.56631940862439</v>
      </c>
      <c r="Q11" s="414">
        <v>219.5783235894321</v>
      </c>
      <c r="R11" s="414">
        <v>36.477376145159241</v>
      </c>
      <c r="S11" s="414">
        <v>947.71019547275296</v>
      </c>
      <c r="T11" s="414">
        <v>161.0170119581316</v>
      </c>
      <c r="U11" s="414">
        <v>20.742460000000001</v>
      </c>
      <c r="V11" s="414">
        <v>124.55328</v>
      </c>
      <c r="W11" s="414">
        <v>440.47492999999997</v>
      </c>
      <c r="X11" s="414">
        <v>49.723419999999997</v>
      </c>
      <c r="Y11" s="414">
        <v>45.633381999999997</v>
      </c>
      <c r="Z11" s="130">
        <v>14.42</v>
      </c>
      <c r="AA11" s="131">
        <v>84.26</v>
      </c>
      <c r="AB11" s="131">
        <v>30.57</v>
      </c>
      <c r="AC11" s="131">
        <v>56.52</v>
      </c>
      <c r="AD11" s="131">
        <v>188.99</v>
      </c>
      <c r="AE11" s="131">
        <v>10.050000000000001</v>
      </c>
      <c r="AF11" s="131">
        <v>491.27</v>
      </c>
      <c r="AG11" s="131">
        <v>307.48</v>
      </c>
      <c r="AH11" s="131">
        <v>91.6</v>
      </c>
      <c r="AI11" s="131">
        <v>24.66</v>
      </c>
      <c r="AJ11" s="131">
        <v>190.88</v>
      </c>
      <c r="AK11" s="131">
        <v>21.21</v>
      </c>
      <c r="AL11" s="130">
        <v>54.01728</v>
      </c>
      <c r="AM11" s="131">
        <v>245.72217000000001</v>
      </c>
      <c r="AN11" s="131">
        <v>150.77331000000001</v>
      </c>
      <c r="AO11" s="131">
        <v>590.83888515824481</v>
      </c>
      <c r="AP11" s="131">
        <v>635.78138999999999</v>
      </c>
      <c r="AQ11" s="131">
        <v>154.10958399999998</v>
      </c>
      <c r="AR11" s="131">
        <v>527.73719999999992</v>
      </c>
      <c r="AS11" s="131">
        <v>266.01731000000001</v>
      </c>
      <c r="AT11" s="131">
        <v>278.72937999999999</v>
      </c>
      <c r="AU11" s="131">
        <v>2160.8204999999998</v>
      </c>
      <c r="AV11" s="131">
        <v>250.13499999999999</v>
      </c>
      <c r="AW11" s="131">
        <v>439.78183957559679</v>
      </c>
      <c r="AX11" s="130">
        <v>195.94</v>
      </c>
      <c r="AY11" s="131">
        <v>165.9</v>
      </c>
      <c r="AZ11" s="131">
        <v>303.5</v>
      </c>
      <c r="BA11" s="131">
        <v>276.08999999999997</v>
      </c>
      <c r="BB11" s="131">
        <v>87.19</v>
      </c>
      <c r="BC11" s="131">
        <v>50.29</v>
      </c>
      <c r="BD11" s="131">
        <v>319.20999999999998</v>
      </c>
      <c r="BE11" s="131">
        <v>422.61</v>
      </c>
      <c r="BF11" s="131">
        <v>277.05</v>
      </c>
      <c r="BG11" s="131">
        <v>233.26</v>
      </c>
      <c r="BH11" s="131">
        <v>268.79000000000002</v>
      </c>
      <c r="BI11" s="131">
        <v>14.49</v>
      </c>
      <c r="BJ11" s="130">
        <v>45.44</v>
      </c>
      <c r="BK11" s="141">
        <f t="shared" si="7"/>
        <v>-0.7680922731448403</v>
      </c>
      <c r="BL11" s="65"/>
    </row>
    <row r="12" spans="1:66" s="34" customFormat="1" x14ac:dyDescent="0.25">
      <c r="A12" s="136" t="s">
        <v>30</v>
      </c>
      <c r="B12" s="137">
        <v>505.06299999999999</v>
      </c>
      <c r="C12" s="138">
        <v>408.94</v>
      </c>
      <c r="D12" s="138">
        <v>122.96800000000002</v>
      </c>
      <c r="E12" s="138">
        <v>651.00299999999993</v>
      </c>
      <c r="F12" s="138">
        <v>519.85940000000005</v>
      </c>
      <c r="G12" s="138">
        <v>174.78</v>
      </c>
      <c r="H12" s="138">
        <v>0</v>
      </c>
      <c r="I12" s="138">
        <v>0</v>
      </c>
      <c r="J12" s="138">
        <v>176.69739999999999</v>
      </c>
      <c r="K12" s="138">
        <v>0</v>
      </c>
      <c r="L12" s="138">
        <v>290.4246</v>
      </c>
      <c r="M12" s="139">
        <v>291.80079999999998</v>
      </c>
      <c r="N12" s="414">
        <v>1223.6455538428859</v>
      </c>
      <c r="O12" s="414">
        <v>1332.77318507891</v>
      </c>
      <c r="P12" s="414">
        <v>1177.42553</v>
      </c>
      <c r="Q12" s="414">
        <v>1327.23839</v>
      </c>
      <c r="R12" s="414">
        <v>848.33375000000001</v>
      </c>
      <c r="S12" s="414">
        <v>1364.3680000000002</v>
      </c>
      <c r="T12" s="414">
        <v>2104.1392499999993</v>
      </c>
      <c r="U12" s="414">
        <v>2760.0762</v>
      </c>
      <c r="V12" s="414">
        <v>2300.2572</v>
      </c>
      <c r="W12" s="414">
        <v>1325.3578</v>
      </c>
      <c r="X12" s="414">
        <v>1918.4386044284443</v>
      </c>
      <c r="Y12" s="414">
        <v>1048.7841634313759</v>
      </c>
      <c r="Z12" s="134">
        <v>1695.06</v>
      </c>
      <c r="AA12" s="131">
        <v>1705.54</v>
      </c>
      <c r="AB12" s="131">
        <v>2113.35</v>
      </c>
      <c r="AC12" s="131">
        <v>2154.4</v>
      </c>
      <c r="AD12" s="131">
        <v>1828.66</v>
      </c>
      <c r="AE12" s="131">
        <v>1902.96</v>
      </c>
      <c r="AF12" s="131">
        <v>723.17</v>
      </c>
      <c r="AG12" s="131">
        <v>1658.86</v>
      </c>
      <c r="AH12" s="131">
        <v>1752.23</v>
      </c>
      <c r="AI12" s="131">
        <v>1504.32</v>
      </c>
      <c r="AJ12" s="131">
        <v>1310.26</v>
      </c>
      <c r="AK12" s="131">
        <v>532.79</v>
      </c>
      <c r="AL12" s="134">
        <v>1183.42751</v>
      </c>
      <c r="AM12" s="131">
        <v>1236.2365</v>
      </c>
      <c r="AN12" s="131">
        <v>1719.7655</v>
      </c>
      <c r="AO12" s="131">
        <v>704.85255999999993</v>
      </c>
      <c r="AP12" s="131">
        <v>1340.46055</v>
      </c>
      <c r="AQ12" s="131">
        <v>2081.8348000000001</v>
      </c>
      <c r="AR12" s="131">
        <v>1074.3125</v>
      </c>
      <c r="AS12" s="131">
        <v>1488.0758000000003</v>
      </c>
      <c r="AT12" s="131">
        <v>1696.4375</v>
      </c>
      <c r="AU12" s="131">
        <v>1458.866</v>
      </c>
      <c r="AV12" s="131">
        <v>1454.942</v>
      </c>
      <c r="AW12" s="131">
        <v>924.59249999999997</v>
      </c>
      <c r="AX12" s="134">
        <v>2265.19</v>
      </c>
      <c r="AY12" s="131">
        <v>1674.7</v>
      </c>
      <c r="AZ12" s="131">
        <v>2141.86</v>
      </c>
      <c r="BA12" s="131">
        <v>1332.42</v>
      </c>
      <c r="BB12" s="131">
        <v>2297.06</v>
      </c>
      <c r="BC12" s="131">
        <v>1689.35</v>
      </c>
      <c r="BD12" s="131">
        <v>806.29</v>
      </c>
      <c r="BE12" s="131">
        <v>2470.7600000000002</v>
      </c>
      <c r="BF12" s="131">
        <v>2180.9699999999998</v>
      </c>
      <c r="BG12" s="131">
        <v>2596.9699999999998</v>
      </c>
      <c r="BH12" s="131">
        <v>1320.75</v>
      </c>
      <c r="BI12" s="131">
        <v>1024.2</v>
      </c>
      <c r="BJ12" s="134">
        <v>1381.68</v>
      </c>
      <c r="BK12" s="141">
        <f t="shared" si="7"/>
        <v>-0.39003792176373719</v>
      </c>
      <c r="BL12" s="65"/>
    </row>
    <row r="13" spans="1:66" s="34" customFormat="1" x14ac:dyDescent="0.25">
      <c r="A13" s="136" t="s">
        <v>31</v>
      </c>
      <c r="B13" s="137">
        <v>231.05501999999998</v>
      </c>
      <c r="C13" s="138">
        <v>559.05893999999989</v>
      </c>
      <c r="D13" s="138">
        <v>817.10910000000001</v>
      </c>
      <c r="E13" s="138">
        <v>2032.2784999999999</v>
      </c>
      <c r="F13" s="138">
        <v>1150.5621799999999</v>
      </c>
      <c r="G13" s="138">
        <v>80.067000000000007</v>
      </c>
      <c r="H13" s="138">
        <v>0.7</v>
      </c>
      <c r="I13" s="138">
        <v>0</v>
      </c>
      <c r="J13" s="138">
        <v>6.9850000000000003</v>
      </c>
      <c r="K13" s="138">
        <v>39.388999999999996</v>
      </c>
      <c r="L13" s="138">
        <v>1895.2425000000001</v>
      </c>
      <c r="M13" s="139">
        <v>5432.0764399999989</v>
      </c>
      <c r="N13" s="414">
        <v>3878.0148800000011</v>
      </c>
      <c r="O13" s="414">
        <v>1343.2633999999998</v>
      </c>
      <c r="P13" s="414">
        <v>3374.9803000000002</v>
      </c>
      <c r="Q13" s="414">
        <v>319.69749999999999</v>
      </c>
      <c r="R13" s="414">
        <v>479.41899999999998</v>
      </c>
      <c r="S13" s="414">
        <v>83.493099999999998</v>
      </c>
      <c r="T13" s="414">
        <v>142.15900000000002</v>
      </c>
      <c r="U13" s="414">
        <v>7.7159999999999993</v>
      </c>
      <c r="V13" s="414">
        <v>532.91139999999984</v>
      </c>
      <c r="W13" s="414">
        <v>3411.8867499999997</v>
      </c>
      <c r="X13" s="414">
        <v>1812.6475</v>
      </c>
      <c r="Y13" s="414">
        <v>6996.6241000000018</v>
      </c>
      <c r="Z13" s="130">
        <v>4795.6400000000003</v>
      </c>
      <c r="AA13" s="131">
        <v>5943.01</v>
      </c>
      <c r="AB13" s="131">
        <v>6521.1</v>
      </c>
      <c r="AC13" s="131">
        <v>2113.7600000000002</v>
      </c>
      <c r="AD13" s="131">
        <v>2432.27</v>
      </c>
      <c r="AE13" s="131">
        <v>177</v>
      </c>
      <c r="AF13" s="131">
        <v>3.63</v>
      </c>
      <c r="AG13" s="131">
        <v>0</v>
      </c>
      <c r="AH13" s="131">
        <v>13.49</v>
      </c>
      <c r="AI13" s="131">
        <v>438.08</v>
      </c>
      <c r="AJ13" s="131">
        <v>1464.25</v>
      </c>
      <c r="AK13" s="131">
        <v>512.71</v>
      </c>
      <c r="AL13" s="130">
        <v>2443.9614000000006</v>
      </c>
      <c r="AM13" s="131">
        <v>4329.4880000000003</v>
      </c>
      <c r="AN13" s="131">
        <v>942.48079999999993</v>
      </c>
      <c r="AO13" s="131">
        <v>3534.9322000000016</v>
      </c>
      <c r="AP13" s="131">
        <v>161.73209999999997</v>
      </c>
      <c r="AQ13" s="131">
        <v>149.73439999999999</v>
      </c>
      <c r="AR13" s="131">
        <v>529.59</v>
      </c>
      <c r="AS13" s="131">
        <v>0</v>
      </c>
      <c r="AT13" s="131">
        <v>0</v>
      </c>
      <c r="AU13" s="131">
        <v>11965.454190000006</v>
      </c>
      <c r="AV13" s="131">
        <v>989.59019999999987</v>
      </c>
      <c r="AW13" s="131">
        <v>82.406000000000006</v>
      </c>
      <c r="AX13" s="130">
        <v>806.04</v>
      </c>
      <c r="AY13" s="131">
        <v>1678.23</v>
      </c>
      <c r="AZ13" s="131">
        <v>4488.29</v>
      </c>
      <c r="BA13" s="131">
        <v>2584.7399999999998</v>
      </c>
      <c r="BB13" s="131">
        <v>1046.1500000000001</v>
      </c>
      <c r="BC13" s="131">
        <v>688.08</v>
      </c>
      <c r="BD13" s="131">
        <v>525.32000000000005</v>
      </c>
      <c r="BE13" s="131">
        <v>650.52</v>
      </c>
      <c r="BF13" s="131">
        <v>4340.68</v>
      </c>
      <c r="BG13" s="131">
        <v>2696.51</v>
      </c>
      <c r="BH13" s="131">
        <v>2964.74</v>
      </c>
      <c r="BI13" s="131">
        <v>8153.92</v>
      </c>
      <c r="BJ13" s="130">
        <v>10250.56</v>
      </c>
      <c r="BK13" s="141">
        <f t="shared" si="7"/>
        <v>11.717185251352291</v>
      </c>
      <c r="BL13" s="65"/>
    </row>
    <row r="14" spans="1:66" s="34" customFormat="1" x14ac:dyDescent="0.25">
      <c r="A14" s="136" t="s">
        <v>32</v>
      </c>
      <c r="B14" s="137">
        <v>1013.8543999999999</v>
      </c>
      <c r="C14" s="138">
        <v>7371.8934200000031</v>
      </c>
      <c r="D14" s="138">
        <v>6988.2171199999993</v>
      </c>
      <c r="E14" s="138">
        <v>591.11923999999999</v>
      </c>
      <c r="F14" s="138">
        <v>540.80200000000002</v>
      </c>
      <c r="G14" s="138">
        <v>651.03188</v>
      </c>
      <c r="H14" s="138">
        <v>678.1437199999998</v>
      </c>
      <c r="I14" s="138">
        <v>581.77739999999994</v>
      </c>
      <c r="J14" s="138">
        <v>135.81136000000001</v>
      </c>
      <c r="K14" s="138">
        <v>354.53319999999997</v>
      </c>
      <c r="L14" s="138">
        <v>254.345</v>
      </c>
      <c r="M14" s="139">
        <v>437.25540000000001</v>
      </c>
      <c r="N14" s="414">
        <v>2043.2906</v>
      </c>
      <c r="O14" s="414">
        <v>7898.2459500000014</v>
      </c>
      <c r="P14" s="414">
        <v>1109.7622000000003</v>
      </c>
      <c r="Q14" s="414">
        <v>2049.4070999999999</v>
      </c>
      <c r="R14" s="414">
        <v>1039.575</v>
      </c>
      <c r="S14" s="414">
        <v>956.24639999999999</v>
      </c>
      <c r="T14" s="414">
        <v>1731.3135000000002</v>
      </c>
      <c r="U14" s="414">
        <v>1035.797</v>
      </c>
      <c r="V14" s="414">
        <v>2802.8332999999998</v>
      </c>
      <c r="W14" s="414">
        <v>6666.0720499999952</v>
      </c>
      <c r="X14" s="414">
        <v>2088.2870000000003</v>
      </c>
      <c r="Y14" s="414">
        <v>2298.4083000000001</v>
      </c>
      <c r="Z14" s="130">
        <v>2644.28</v>
      </c>
      <c r="AA14" s="131">
        <v>5644.58</v>
      </c>
      <c r="AB14" s="131">
        <v>7567.14</v>
      </c>
      <c r="AC14" s="131">
        <v>1793.52</v>
      </c>
      <c r="AD14" s="131">
        <v>773.53</v>
      </c>
      <c r="AE14" s="131">
        <v>471.71</v>
      </c>
      <c r="AF14" s="131">
        <v>825.18</v>
      </c>
      <c r="AG14" s="131">
        <v>526.29999999999995</v>
      </c>
      <c r="AH14" s="131">
        <v>298.88</v>
      </c>
      <c r="AI14" s="131">
        <v>525.16</v>
      </c>
      <c r="AJ14" s="131">
        <v>7300.06</v>
      </c>
      <c r="AK14" s="131">
        <v>4860.6400000000003</v>
      </c>
      <c r="AL14" s="130">
        <v>2256.8568500000001</v>
      </c>
      <c r="AM14" s="131">
        <v>4314.7119999999995</v>
      </c>
      <c r="AN14" s="131">
        <v>5290.9083999999984</v>
      </c>
      <c r="AO14" s="131">
        <v>5061.9277500000007</v>
      </c>
      <c r="AP14" s="131">
        <v>4593.9988999999996</v>
      </c>
      <c r="AQ14" s="131">
        <v>1225.6358</v>
      </c>
      <c r="AR14" s="131">
        <v>177.464</v>
      </c>
      <c r="AS14" s="131">
        <v>1612.5968999999998</v>
      </c>
      <c r="AT14" s="131">
        <v>596.98419999999999</v>
      </c>
      <c r="AU14" s="131">
        <v>212.56900000000002</v>
      </c>
      <c r="AV14" s="131">
        <v>4165.5451999999996</v>
      </c>
      <c r="AW14" s="131">
        <v>1152.0768</v>
      </c>
      <c r="AX14" s="130">
        <v>944.28</v>
      </c>
      <c r="AY14" s="131">
        <v>4077.83</v>
      </c>
      <c r="AZ14" s="131">
        <v>4163.17</v>
      </c>
      <c r="BA14" s="131">
        <v>1201.8900000000001</v>
      </c>
      <c r="BB14" s="131">
        <v>590.84</v>
      </c>
      <c r="BC14" s="131">
        <v>2731.6</v>
      </c>
      <c r="BD14" s="131">
        <v>2494.46</v>
      </c>
      <c r="BE14" s="131">
        <v>426.04</v>
      </c>
      <c r="BF14" s="131">
        <v>156.94999999999999</v>
      </c>
      <c r="BG14" s="131">
        <v>40.54</v>
      </c>
      <c r="BH14" s="131">
        <v>81.14</v>
      </c>
      <c r="BI14" s="131">
        <v>274.42</v>
      </c>
      <c r="BJ14" s="130">
        <v>3982.53</v>
      </c>
      <c r="BK14" s="141">
        <f t="shared" si="7"/>
        <v>3.2175308171305126</v>
      </c>
      <c r="BL14" s="65"/>
    </row>
    <row r="15" spans="1:66" s="34" customFormat="1" x14ac:dyDescent="0.25">
      <c r="A15" s="136" t="s">
        <v>34</v>
      </c>
      <c r="B15" s="137">
        <v>3865.6401999999998</v>
      </c>
      <c r="C15" s="138">
        <v>7056.7199999999984</v>
      </c>
      <c r="D15" s="138">
        <v>2197.2503999999994</v>
      </c>
      <c r="E15" s="138">
        <v>652.55399999999997</v>
      </c>
      <c r="F15" s="138">
        <v>921.1400000000001</v>
      </c>
      <c r="G15" s="138">
        <v>1204.7752</v>
      </c>
      <c r="H15" s="138">
        <v>3088.1441000000009</v>
      </c>
      <c r="I15" s="138">
        <v>3210.2531999999997</v>
      </c>
      <c r="J15" s="138">
        <v>567.99680000000001</v>
      </c>
      <c r="K15" s="138">
        <v>4404.5390000000007</v>
      </c>
      <c r="L15" s="138">
        <v>358.08800000000002</v>
      </c>
      <c r="M15" s="139">
        <v>206.33099999999999</v>
      </c>
      <c r="N15" s="138">
        <v>3182.5593400000002</v>
      </c>
      <c r="O15" s="138">
        <v>10919.331199999999</v>
      </c>
      <c r="P15" s="138">
        <v>3162.7773000000007</v>
      </c>
      <c r="Q15" s="138">
        <v>130.03</v>
      </c>
      <c r="R15" s="138">
        <v>179.06099999999998</v>
      </c>
      <c r="S15" s="138">
        <v>204.18100000000001</v>
      </c>
      <c r="T15" s="138">
        <v>579.01560000000006</v>
      </c>
      <c r="U15" s="138">
        <v>1528.1955999999998</v>
      </c>
      <c r="V15" s="138">
        <v>2409.4882000000002</v>
      </c>
      <c r="W15" s="138">
        <v>2830.3483000000006</v>
      </c>
      <c r="X15" s="138">
        <v>1093.20995518</v>
      </c>
      <c r="Y15" s="138">
        <v>499.02119999999996</v>
      </c>
      <c r="Z15" s="134">
        <v>1149.6199999999999</v>
      </c>
      <c r="AA15" s="131">
        <v>9282.9599999999991</v>
      </c>
      <c r="AB15" s="131">
        <v>370.69</v>
      </c>
      <c r="AC15" s="131">
        <v>629.76</v>
      </c>
      <c r="AD15" s="131">
        <v>393.46</v>
      </c>
      <c r="AE15" s="131">
        <v>732.88</v>
      </c>
      <c r="AF15" s="131">
        <v>463.78</v>
      </c>
      <c r="AG15" s="131">
        <v>12.75</v>
      </c>
      <c r="AH15" s="131">
        <v>221.19</v>
      </c>
      <c r="AI15" s="131">
        <v>190.28</v>
      </c>
      <c r="AJ15" s="131">
        <v>26.56</v>
      </c>
      <c r="AK15" s="131">
        <v>1500.65</v>
      </c>
      <c r="AL15" s="134">
        <v>15067.571199999993</v>
      </c>
      <c r="AM15" s="131">
        <v>5097.7347</v>
      </c>
      <c r="AN15" s="131">
        <v>4118.1113999999998</v>
      </c>
      <c r="AO15" s="131">
        <v>666.74069999999995</v>
      </c>
      <c r="AP15" s="131">
        <v>872.04089999999985</v>
      </c>
      <c r="AQ15" s="131">
        <v>1237.9405000000002</v>
      </c>
      <c r="AR15" s="131">
        <v>0</v>
      </c>
      <c r="AS15" s="131">
        <v>46</v>
      </c>
      <c r="AT15" s="131">
        <v>13</v>
      </c>
      <c r="AU15" s="131">
        <v>57.847700000000003</v>
      </c>
      <c r="AV15" s="131">
        <v>3239.4723000000022</v>
      </c>
      <c r="AW15" s="131">
        <v>4940.1314999999977</v>
      </c>
      <c r="AX15" s="134">
        <v>5020.55</v>
      </c>
      <c r="AY15" s="131">
        <v>13561.67</v>
      </c>
      <c r="AZ15" s="131">
        <v>5389.03</v>
      </c>
      <c r="BA15" s="131">
        <v>1279.67</v>
      </c>
      <c r="BB15" s="131">
        <v>320.31</v>
      </c>
      <c r="BC15" s="131">
        <v>1346.08</v>
      </c>
      <c r="BD15" s="131">
        <v>7283.7</v>
      </c>
      <c r="BE15" s="131">
        <v>2600.5</v>
      </c>
      <c r="BF15" s="131">
        <v>3593.82</v>
      </c>
      <c r="BG15" s="131">
        <v>260.89999999999998</v>
      </c>
      <c r="BH15" s="131">
        <v>1727.35</v>
      </c>
      <c r="BI15" s="131">
        <v>1758.16</v>
      </c>
      <c r="BJ15" s="134">
        <v>342.47</v>
      </c>
      <c r="BK15" s="141">
        <f t="shared" si="7"/>
        <v>-0.93178635806833909</v>
      </c>
      <c r="BL15" s="65"/>
    </row>
    <row r="16" spans="1:66" s="34" customFormat="1" x14ac:dyDescent="0.25">
      <c r="A16" s="136" t="s">
        <v>35</v>
      </c>
      <c r="B16" s="137">
        <v>37.826000000000001</v>
      </c>
      <c r="C16" s="138">
        <v>0</v>
      </c>
      <c r="D16" s="138">
        <v>8.2330000000000005</v>
      </c>
      <c r="E16" s="138">
        <v>49.964600000000004</v>
      </c>
      <c r="F16" s="138">
        <v>37.957700000000003</v>
      </c>
      <c r="G16" s="138">
        <v>43.9377</v>
      </c>
      <c r="H16" s="138">
        <v>173.3235</v>
      </c>
      <c r="I16" s="138">
        <v>129.15370000000001</v>
      </c>
      <c r="J16" s="138">
        <v>160.53309999999999</v>
      </c>
      <c r="K16" s="138">
        <v>39.100000000000009</v>
      </c>
      <c r="L16" s="138">
        <v>20.585999999999999</v>
      </c>
      <c r="M16" s="139">
        <v>91.99199999999999</v>
      </c>
      <c r="N16" s="138">
        <v>11.491</v>
      </c>
      <c r="O16" s="138">
        <v>221.56700000000001</v>
      </c>
      <c r="P16" s="138">
        <v>90.326000000000008</v>
      </c>
      <c r="Q16" s="138">
        <v>4.3319999999999999</v>
      </c>
      <c r="R16" s="138">
        <v>139.53100000000001</v>
      </c>
      <c r="S16" s="138">
        <v>564.18629999999985</v>
      </c>
      <c r="T16" s="138">
        <v>507.5428</v>
      </c>
      <c r="U16" s="138">
        <v>292.45169999999996</v>
      </c>
      <c r="V16" s="138">
        <v>391.28000000000003</v>
      </c>
      <c r="W16" s="138">
        <v>43.0976</v>
      </c>
      <c r="X16" s="138">
        <v>51.527000000000001</v>
      </c>
      <c r="Y16" s="138">
        <v>24.156500000000001</v>
      </c>
      <c r="Z16" s="130">
        <v>29.58</v>
      </c>
      <c r="AA16" s="131">
        <v>14.24</v>
      </c>
      <c r="AB16" s="131">
        <v>23.94</v>
      </c>
      <c r="AC16" s="131">
        <v>22.82</v>
      </c>
      <c r="AD16" s="131">
        <v>217.16</v>
      </c>
      <c r="AE16" s="131">
        <v>221.8</v>
      </c>
      <c r="AF16" s="131">
        <v>116.86</v>
      </c>
      <c r="AG16" s="131">
        <v>82.08</v>
      </c>
      <c r="AH16" s="131">
        <v>116.88</v>
      </c>
      <c r="AI16" s="131">
        <v>89.13</v>
      </c>
      <c r="AJ16" s="131">
        <v>42.02</v>
      </c>
      <c r="AK16" s="131">
        <v>13.68</v>
      </c>
      <c r="AL16" s="130">
        <v>6.5369999999999999</v>
      </c>
      <c r="AM16" s="131">
        <v>62.351999999999997</v>
      </c>
      <c r="AN16" s="131">
        <v>56.826500000000003</v>
      </c>
      <c r="AO16" s="131">
        <v>43.050999999999995</v>
      </c>
      <c r="AP16" s="131">
        <v>213.233</v>
      </c>
      <c r="AQ16" s="131">
        <v>219.70949999999993</v>
      </c>
      <c r="AR16" s="131">
        <v>116.19372</v>
      </c>
      <c r="AS16" s="131">
        <v>308.16210000000001</v>
      </c>
      <c r="AT16" s="131">
        <v>137.82400000000001</v>
      </c>
      <c r="AU16" s="131">
        <v>89.620999999999995</v>
      </c>
      <c r="AV16" s="131">
        <v>58.231200000000001</v>
      </c>
      <c r="AW16" s="131">
        <v>8.4215</v>
      </c>
      <c r="AX16" s="130">
        <v>4.75</v>
      </c>
      <c r="AY16" s="131">
        <v>45.26</v>
      </c>
      <c r="AZ16" s="131">
        <v>64.66</v>
      </c>
      <c r="BA16" s="131">
        <v>143.11000000000001</v>
      </c>
      <c r="BB16" s="131">
        <v>139.93</v>
      </c>
      <c r="BC16" s="131">
        <v>149.1</v>
      </c>
      <c r="BD16" s="131">
        <v>185.79</v>
      </c>
      <c r="BE16" s="131">
        <v>214.38</v>
      </c>
      <c r="BF16" s="131">
        <v>177.85</v>
      </c>
      <c r="BG16" s="131">
        <v>81.55</v>
      </c>
      <c r="BH16" s="131">
        <v>115.82</v>
      </c>
      <c r="BI16" s="131">
        <v>35.04</v>
      </c>
      <c r="BJ16" s="130">
        <v>62.67</v>
      </c>
      <c r="BK16" s="141">
        <f t="shared" si="7"/>
        <v>12.193684210526316</v>
      </c>
      <c r="BL16" s="65"/>
    </row>
    <row r="17" spans="1:65" s="34" customFormat="1" x14ac:dyDescent="0.25">
      <c r="A17" s="136" t="s">
        <v>36</v>
      </c>
      <c r="B17" s="137">
        <v>38.7515</v>
      </c>
      <c r="C17" s="138">
        <v>75.162500000000009</v>
      </c>
      <c r="D17" s="138">
        <v>34.814999999999998</v>
      </c>
      <c r="E17" s="138">
        <v>15.065</v>
      </c>
      <c r="F17" s="138">
        <v>75.021200000000007</v>
      </c>
      <c r="G17" s="138">
        <v>23.684200000000001</v>
      </c>
      <c r="H17" s="138">
        <v>80.035600000000002</v>
      </c>
      <c r="I17" s="138">
        <v>84.603899999999982</v>
      </c>
      <c r="J17" s="138">
        <v>54.864099999999993</v>
      </c>
      <c r="K17" s="138">
        <v>36.957999999999998</v>
      </c>
      <c r="L17" s="138">
        <v>30.684999999999999</v>
      </c>
      <c r="M17" s="139">
        <v>62.423999999999999</v>
      </c>
      <c r="N17" s="138">
        <v>25.295999999999999</v>
      </c>
      <c r="O17" s="138">
        <v>104.945216</v>
      </c>
      <c r="P17" s="138">
        <v>59.148700000000005</v>
      </c>
      <c r="Q17" s="138">
        <v>0</v>
      </c>
      <c r="R17" s="138">
        <v>54.442500000000003</v>
      </c>
      <c r="S17" s="138">
        <v>91.696299999999994</v>
      </c>
      <c r="T17" s="138">
        <v>69.726349999999996</v>
      </c>
      <c r="U17" s="138">
        <v>121.43084999999999</v>
      </c>
      <c r="V17" s="138">
        <v>121.79310000000001</v>
      </c>
      <c r="W17" s="138">
        <v>96.589400000000012</v>
      </c>
      <c r="X17" s="138">
        <v>69.319199999999995</v>
      </c>
      <c r="Y17" s="138">
        <v>81.76915000000001</v>
      </c>
      <c r="Z17" s="130">
        <v>65.239999999999995</v>
      </c>
      <c r="AA17" s="131">
        <v>40.43</v>
      </c>
      <c r="AB17" s="131">
        <v>87.07</v>
      </c>
      <c r="AC17" s="131">
        <v>81.62</v>
      </c>
      <c r="AD17" s="131">
        <v>59.88</v>
      </c>
      <c r="AE17" s="131">
        <v>78.28</v>
      </c>
      <c r="AF17" s="131">
        <v>58.56</v>
      </c>
      <c r="AG17" s="131">
        <v>62.84</v>
      </c>
      <c r="AH17" s="131">
        <v>66.94</v>
      </c>
      <c r="AI17" s="131">
        <v>62.53</v>
      </c>
      <c r="AJ17" s="131">
        <v>54.72</v>
      </c>
      <c r="AK17" s="131">
        <v>23.65</v>
      </c>
      <c r="AL17" s="130">
        <v>87.411619999999999</v>
      </c>
      <c r="AM17" s="131">
        <v>0</v>
      </c>
      <c r="AN17" s="131">
        <v>20.444199999999999</v>
      </c>
      <c r="AO17" s="131">
        <v>105.86579999999999</v>
      </c>
      <c r="AP17" s="131">
        <v>95.719000000000008</v>
      </c>
      <c r="AQ17" s="131">
        <v>116.64720000000001</v>
      </c>
      <c r="AR17" s="131">
        <v>125.953</v>
      </c>
      <c r="AS17" s="131">
        <v>165.01390000000001</v>
      </c>
      <c r="AT17" s="131">
        <v>89.912999999999997</v>
      </c>
      <c r="AU17" s="131">
        <v>44.5349</v>
      </c>
      <c r="AV17" s="131">
        <v>44.250999999999998</v>
      </c>
      <c r="AW17" s="131">
        <v>21.609300000000001</v>
      </c>
      <c r="AX17" s="130">
        <v>72.05</v>
      </c>
      <c r="AY17" s="131">
        <v>45.74</v>
      </c>
      <c r="AZ17" s="131">
        <v>22.07</v>
      </c>
      <c r="BA17" s="131">
        <v>16.03</v>
      </c>
      <c r="BB17" s="131">
        <v>24.65</v>
      </c>
      <c r="BC17" s="131">
        <v>16.64</v>
      </c>
      <c r="BD17" s="131">
        <v>0</v>
      </c>
      <c r="BE17" s="131">
        <v>9.17</v>
      </c>
      <c r="BF17" s="131">
        <v>0</v>
      </c>
      <c r="BG17" s="131">
        <v>0</v>
      </c>
      <c r="BH17" s="131">
        <v>0</v>
      </c>
      <c r="BI17" s="131" t="s">
        <v>28</v>
      </c>
      <c r="BJ17" s="130">
        <v>0</v>
      </c>
      <c r="BK17" s="141">
        <f t="shared" si="7"/>
        <v>-1</v>
      </c>
      <c r="BL17" s="65"/>
    </row>
    <row r="18" spans="1:65" x14ac:dyDescent="0.25">
      <c r="A18" s="129" t="s">
        <v>37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0.28000000000000003</v>
      </c>
      <c r="M18" s="132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0.04</v>
      </c>
      <c r="V18" s="131">
        <v>0</v>
      </c>
      <c r="W18" s="131">
        <v>2.5000000000000001E-2</v>
      </c>
      <c r="X18" s="131">
        <v>0</v>
      </c>
      <c r="Y18" s="131">
        <v>5</v>
      </c>
      <c r="Z18" s="134">
        <v>3.25</v>
      </c>
      <c r="AA18" s="133">
        <v>0</v>
      </c>
      <c r="AB18" s="133">
        <v>0</v>
      </c>
      <c r="AC18" s="131">
        <v>8.74</v>
      </c>
      <c r="AD18" s="131">
        <v>4.49</v>
      </c>
      <c r="AE18" s="131">
        <v>11.48</v>
      </c>
      <c r="AF18" s="131">
        <v>2.64</v>
      </c>
      <c r="AG18" s="131">
        <v>3.31</v>
      </c>
      <c r="AH18" s="131">
        <v>0</v>
      </c>
      <c r="AI18" s="131">
        <v>0</v>
      </c>
      <c r="AJ18" s="131">
        <v>24.41</v>
      </c>
      <c r="AK18" s="131">
        <v>10.39</v>
      </c>
      <c r="AL18" s="134">
        <v>0</v>
      </c>
      <c r="AM18" s="133">
        <v>0</v>
      </c>
      <c r="AN18" s="133">
        <v>0</v>
      </c>
      <c r="AO18" s="131">
        <v>0.68500000000000005</v>
      </c>
      <c r="AP18" s="131">
        <v>0</v>
      </c>
      <c r="AQ18" s="131">
        <v>3.9115384615384623</v>
      </c>
      <c r="AR18" s="131">
        <v>8.75</v>
      </c>
      <c r="AS18" s="131">
        <v>9.1076923076923091</v>
      </c>
      <c r="AT18" s="131">
        <v>5.0896923076923084</v>
      </c>
      <c r="AU18" s="131">
        <v>4.6710000000000003</v>
      </c>
      <c r="AV18" s="131">
        <v>0.64700000000000002</v>
      </c>
      <c r="AW18" s="131">
        <v>0</v>
      </c>
      <c r="AX18" s="134">
        <v>0</v>
      </c>
      <c r="AY18" s="133">
        <v>0</v>
      </c>
      <c r="AZ18" s="133">
        <v>0.37</v>
      </c>
      <c r="BA18" s="131">
        <v>0</v>
      </c>
      <c r="BB18" s="131">
        <v>0</v>
      </c>
      <c r="BC18" s="131">
        <v>0</v>
      </c>
      <c r="BD18" s="131">
        <v>0</v>
      </c>
      <c r="BE18" s="131">
        <v>3</v>
      </c>
      <c r="BF18" s="131">
        <v>0</v>
      </c>
      <c r="BG18" s="131">
        <v>1.22</v>
      </c>
      <c r="BH18" s="131">
        <v>1.1000000000000001</v>
      </c>
      <c r="BI18" s="131">
        <v>4.8</v>
      </c>
      <c r="BJ18" s="134">
        <v>0</v>
      </c>
      <c r="BK18" s="141" t="str">
        <f t="shared" si="7"/>
        <v>-</v>
      </c>
      <c r="BL18" s="65"/>
      <c r="BM18" s="522"/>
    </row>
    <row r="19" spans="1:65" x14ac:dyDescent="0.25">
      <c r="A19" s="142" t="s">
        <v>38</v>
      </c>
      <c r="B19" s="143">
        <v>93.836999999999989</v>
      </c>
      <c r="C19" s="144">
        <v>6.3980000000000246</v>
      </c>
      <c r="D19" s="144">
        <v>18.622000000000014</v>
      </c>
      <c r="E19" s="144">
        <v>602.6099999999999</v>
      </c>
      <c r="F19" s="144">
        <v>214.89400000000001</v>
      </c>
      <c r="G19" s="144">
        <v>636.02</v>
      </c>
      <c r="H19" s="144">
        <v>387.84399999999999</v>
      </c>
      <c r="I19" s="144">
        <v>263.56400000000002</v>
      </c>
      <c r="J19" s="144">
        <v>6.6800000000000068</v>
      </c>
      <c r="K19" s="144">
        <v>489.74</v>
      </c>
      <c r="L19" s="144">
        <v>655.30199999999991</v>
      </c>
      <c r="M19" s="145">
        <v>696.78099999999995</v>
      </c>
      <c r="N19" s="144">
        <v>27.544</v>
      </c>
      <c r="O19" s="144">
        <v>0</v>
      </c>
      <c r="P19" s="144">
        <v>0</v>
      </c>
      <c r="Q19" s="144">
        <v>2.5110000000000001</v>
      </c>
      <c r="R19" s="144">
        <v>35.198</v>
      </c>
      <c r="S19" s="144">
        <v>59.593000000000004</v>
      </c>
      <c r="T19" s="144">
        <v>42.883000000000003</v>
      </c>
      <c r="U19" s="144">
        <v>42.579000000000001</v>
      </c>
      <c r="V19" s="144">
        <v>7.0150000000000006</v>
      </c>
      <c r="W19" s="144">
        <v>6.532</v>
      </c>
      <c r="X19" s="144">
        <v>0.74299999999999999</v>
      </c>
      <c r="Y19" s="144">
        <v>6.444</v>
      </c>
      <c r="Z19" s="143">
        <v>684.39</v>
      </c>
      <c r="AA19" s="144">
        <v>725.25</v>
      </c>
      <c r="AB19" s="144">
        <v>255.38</v>
      </c>
      <c r="AC19" s="144">
        <v>860.19</v>
      </c>
      <c r="AD19" s="144">
        <v>673.49</v>
      </c>
      <c r="AE19" s="144">
        <v>365.34</v>
      </c>
      <c r="AF19" s="144">
        <v>109.17</v>
      </c>
      <c r="AG19" s="144">
        <v>603.46</v>
      </c>
      <c r="AH19" s="144">
        <v>159.07</v>
      </c>
      <c r="AI19" s="144">
        <v>884.01</v>
      </c>
      <c r="AJ19" s="144">
        <v>626.80999999999995</v>
      </c>
      <c r="AK19" s="144">
        <v>776.02</v>
      </c>
      <c r="AL19" s="143">
        <v>0</v>
      </c>
      <c r="AM19" s="144">
        <v>0</v>
      </c>
      <c r="AN19" s="144">
        <v>5.9960000000000004</v>
      </c>
      <c r="AO19" s="144">
        <v>0</v>
      </c>
      <c r="AP19" s="144">
        <v>0</v>
      </c>
      <c r="AQ19" s="144">
        <v>0</v>
      </c>
      <c r="AR19" s="144">
        <v>0</v>
      </c>
      <c r="AS19" s="144">
        <v>0.04</v>
      </c>
      <c r="AT19" s="144">
        <v>0.04</v>
      </c>
      <c r="AU19" s="144">
        <v>0</v>
      </c>
      <c r="AV19" s="144">
        <v>0.4</v>
      </c>
      <c r="AW19" s="144">
        <v>0</v>
      </c>
      <c r="AX19" s="143">
        <v>939.78</v>
      </c>
      <c r="AY19" s="144">
        <v>0</v>
      </c>
      <c r="AZ19" s="144">
        <v>1842.81</v>
      </c>
      <c r="BA19" s="144">
        <v>812.7</v>
      </c>
      <c r="BB19" s="144">
        <v>0</v>
      </c>
      <c r="BC19" s="144">
        <v>918.76</v>
      </c>
      <c r="BD19" s="144">
        <v>1094.52</v>
      </c>
      <c r="BE19" s="144">
        <v>1046.05</v>
      </c>
      <c r="BF19" s="144">
        <v>951.4</v>
      </c>
      <c r="BG19" s="144">
        <v>1178.58</v>
      </c>
      <c r="BH19" s="144">
        <v>1564.4</v>
      </c>
      <c r="BI19" s="144">
        <v>1127.1199999999999</v>
      </c>
      <c r="BJ19" s="143">
        <v>967.3</v>
      </c>
      <c r="BK19" s="146">
        <f t="shared" si="7"/>
        <v>2.9283449317925481E-2</v>
      </c>
      <c r="BL19" s="65"/>
      <c r="BM19" s="522"/>
    </row>
    <row r="20" spans="1:65" x14ac:dyDescent="0.25">
      <c r="A20" s="116" t="s">
        <v>23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65"/>
    </row>
    <row r="21" spans="1:65" x14ac:dyDescent="0.25">
      <c r="A21" s="11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65"/>
      <c r="BM21" s="65"/>
    </row>
    <row r="22" spans="1:65" x14ac:dyDescent="0.25">
      <c r="A22" s="116" t="s">
        <v>196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D22" s="147"/>
      <c r="AE22" s="147"/>
      <c r="AF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65"/>
      <c r="BM22" s="65"/>
    </row>
    <row r="23" spans="1:65" x14ac:dyDescent="0.2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50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20"/>
      <c r="BL23" s="65"/>
      <c r="BM23" s="65"/>
    </row>
    <row r="24" spans="1:65" x14ac:dyDescent="0.25">
      <c r="B24" s="147"/>
      <c r="H24" s="147"/>
      <c r="Y24" s="147"/>
      <c r="Z24" s="148"/>
      <c r="AA24" s="149"/>
      <c r="AB24" s="149"/>
      <c r="AC24" s="149"/>
      <c r="AD24" s="149"/>
      <c r="AE24" s="149"/>
      <c r="AF24" s="149"/>
      <c r="AG24" s="149"/>
      <c r="AH24" s="149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20"/>
      <c r="BL24" s="65"/>
      <c r="BM24" s="65"/>
    </row>
    <row r="25" spans="1:65" x14ac:dyDescent="0.25">
      <c r="H25" s="147"/>
      <c r="U25" s="147"/>
      <c r="V25" s="147"/>
      <c r="W25" s="147"/>
      <c r="X25" s="147"/>
      <c r="Y25" s="147"/>
      <c r="Z25" s="148"/>
      <c r="AA25" s="149"/>
      <c r="AB25" s="149"/>
      <c r="AC25" s="149"/>
      <c r="AD25" s="149"/>
      <c r="AE25" s="149"/>
      <c r="AF25" s="149"/>
      <c r="AG25" s="149"/>
      <c r="AH25" s="149"/>
      <c r="AI25" s="15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20"/>
      <c r="BL25" s="65"/>
      <c r="BM25" s="65"/>
    </row>
    <row r="26" spans="1:65" x14ac:dyDescent="0.25">
      <c r="H26" s="147"/>
      <c r="Q26" s="151"/>
      <c r="Z26" s="148"/>
      <c r="AA26" s="149"/>
      <c r="AB26" s="149"/>
      <c r="AC26" s="149"/>
      <c r="AD26" s="149"/>
      <c r="AE26" s="149"/>
      <c r="AF26" s="149"/>
      <c r="AG26" s="149"/>
      <c r="AH26" s="149"/>
      <c r="AI26" s="150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20"/>
      <c r="BL26" s="65"/>
      <c r="BM26" s="65"/>
    </row>
    <row r="27" spans="1:65" x14ac:dyDescent="0.25">
      <c r="Q27" s="152"/>
      <c r="Z27" s="148"/>
      <c r="AA27" s="149"/>
      <c r="AB27" s="149"/>
      <c r="AC27" s="149"/>
      <c r="AD27" s="149"/>
      <c r="AE27" s="149"/>
      <c r="AF27" s="149"/>
      <c r="AG27" s="149"/>
      <c r="AH27" s="149"/>
      <c r="AI27" s="15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20"/>
      <c r="BL27" s="65"/>
      <c r="BM27" s="65"/>
    </row>
    <row r="28" spans="1:65" x14ac:dyDescent="0.25">
      <c r="Q28" s="152"/>
      <c r="Z28" s="148"/>
      <c r="AA28" s="119"/>
      <c r="AB28" s="149"/>
      <c r="AC28" s="149"/>
      <c r="AD28" s="149"/>
      <c r="AE28" s="149"/>
      <c r="AF28" s="149"/>
      <c r="AG28" s="149"/>
      <c r="AH28" s="149"/>
      <c r="AI28" s="150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20"/>
      <c r="BL28" s="65"/>
      <c r="BM28" s="65"/>
    </row>
    <row r="29" spans="1:65" x14ac:dyDescent="0.25">
      <c r="Q29" s="152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20"/>
    </row>
    <row r="30" spans="1:65" x14ac:dyDescent="0.25">
      <c r="Q30" s="152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20"/>
    </row>
    <row r="31" spans="1:65" x14ac:dyDescent="0.25">
      <c r="Q31" s="153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</row>
    <row r="32" spans="1:65" x14ac:dyDescent="0.25">
      <c r="Q32" s="152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50"/>
      <c r="BA32" s="150"/>
      <c r="BB32" s="150"/>
    </row>
    <row r="33" spans="17:63" x14ac:dyDescent="0.25">
      <c r="Q33" s="152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20"/>
    </row>
    <row r="34" spans="17:63" x14ac:dyDescent="0.25">
      <c r="Q34" s="153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20"/>
    </row>
    <row r="35" spans="17:63" x14ac:dyDescent="0.25">
      <c r="Q35" s="153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7:63" x14ac:dyDescent="0.25">
      <c r="Q36" s="153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7:63" x14ac:dyDescent="0.25">
      <c r="Q37" s="153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7:63" x14ac:dyDescent="0.25"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7:63" x14ac:dyDescent="0.25"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</row>
    <row r="40" spans="17:63" x14ac:dyDescent="0.25"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</row>
    <row r="41" spans="17:63" x14ac:dyDescent="0.25"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</row>
    <row r="42" spans="17:63" x14ac:dyDescent="0.25"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</row>
    <row r="43" spans="17:63" x14ac:dyDescent="0.25"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</row>
    <row r="44" spans="17:63" x14ac:dyDescent="0.25"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</row>
    <row r="45" spans="17:63" x14ac:dyDescent="0.25"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</row>
    <row r="46" spans="17:63" x14ac:dyDescent="0.25"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</row>
    <row r="47" spans="17:63" x14ac:dyDescent="0.25"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</row>
    <row r="48" spans="17:63" x14ac:dyDescent="0.25"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36:51" x14ac:dyDescent="0.25"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6:51" x14ac:dyDescent="0.25"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</row>
    <row r="51" spans="36:51" x14ac:dyDescent="0.25"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36:51" x14ac:dyDescent="0.25"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</row>
    <row r="53" spans="36:51" x14ac:dyDescent="0.25"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</row>
    <row r="54" spans="36:51" x14ac:dyDescent="0.25"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</row>
    <row r="55" spans="36:51" x14ac:dyDescent="0.25"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</row>
    <row r="56" spans="36:51" x14ac:dyDescent="0.25"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</row>
    <row r="57" spans="36:51" x14ac:dyDescent="0.25"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</row>
    <row r="58" spans="36:51" x14ac:dyDescent="0.25"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</row>
    <row r="59" spans="36:51" x14ac:dyDescent="0.25"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</row>
    <row r="60" spans="36:51" x14ac:dyDescent="0.25"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</row>
    <row r="61" spans="36:51" x14ac:dyDescent="0.25"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</row>
    <row r="62" spans="36:51" x14ac:dyDescent="0.25"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</row>
    <row r="63" spans="36:51" x14ac:dyDescent="0.25"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</row>
    <row r="64" spans="36:51" x14ac:dyDescent="0.25"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</row>
    <row r="65" spans="36:51" x14ac:dyDescent="0.25"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</row>
    <row r="66" spans="36:51" x14ac:dyDescent="0.25"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</row>
    <row r="67" spans="36:51" x14ac:dyDescent="0.25"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</row>
  </sheetData>
  <sortState ref="Q27:Q35">
    <sortCondition ref="Q26:Q35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N73"/>
  <sheetViews>
    <sheetView showGridLines="0" zoomScaleNormal="100" workbookViewId="0">
      <pane xSplit="1" ySplit="7" topLeftCell="AW8" activePane="bottomRight" state="frozen"/>
      <selection activeCell="AD14" sqref="AD14"/>
      <selection pane="topRight" activeCell="AD14" sqref="AD14"/>
      <selection pane="bottomLeft" activeCell="AD14" sqref="AD14"/>
      <selection pane="bottomRight" activeCell="BK9" sqref="BK9"/>
    </sheetView>
  </sheetViews>
  <sheetFormatPr baseColWidth="10" defaultRowHeight="15" x14ac:dyDescent="0.25"/>
  <cols>
    <col min="1" max="1" width="18.140625" style="92" customWidth="1"/>
    <col min="2" max="3" width="10.28515625" style="92" bestFit="1" customWidth="1"/>
    <col min="4" max="4" width="10" style="92" bestFit="1" customWidth="1"/>
    <col min="5" max="5" width="10.28515625" style="92" bestFit="1" customWidth="1"/>
    <col min="6" max="7" width="10" style="92" bestFit="1" customWidth="1"/>
    <col min="8" max="8" width="10.28515625" style="92" bestFit="1" customWidth="1"/>
    <col min="9" max="9" width="9.5703125" style="92" bestFit="1" customWidth="1"/>
    <col min="10" max="10" width="10.28515625" style="92" bestFit="1" customWidth="1"/>
    <col min="11" max="11" width="10" style="92" bestFit="1" customWidth="1"/>
    <col min="12" max="12" width="10.28515625" style="92" bestFit="1" customWidth="1"/>
    <col min="13" max="13" width="9.5703125" style="92" bestFit="1" customWidth="1"/>
    <col min="14" max="14" width="10.28515625" style="92" bestFit="1" customWidth="1"/>
    <col min="15" max="16" width="10" style="92" bestFit="1" customWidth="1"/>
    <col min="17" max="18" width="9.5703125" style="92" bestFit="1" customWidth="1"/>
    <col min="19" max="20" width="10.28515625" style="92" bestFit="1" customWidth="1"/>
    <col min="21" max="21" width="9.5703125" style="92" bestFit="1" customWidth="1"/>
    <col min="22" max="23" width="10.7109375" style="92" bestFit="1" customWidth="1"/>
    <col min="24" max="24" width="10" style="92" bestFit="1" customWidth="1"/>
    <col min="25" max="25" width="10.28515625" style="92" bestFit="1" customWidth="1"/>
    <col min="26" max="26" width="10" style="92" bestFit="1" customWidth="1"/>
    <col min="27" max="27" width="10.7109375" style="92" bestFit="1" customWidth="1"/>
    <col min="28" max="31" width="10.28515625" style="92" bestFit="1" customWidth="1"/>
    <col min="32" max="62" width="10.28515625" style="92" customWidth="1"/>
    <col min="63" max="63" width="12.42578125" style="92" customWidth="1"/>
    <col min="64" max="64" width="11.85546875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39</v>
      </c>
    </row>
    <row r="4" spans="1:66" ht="13.5" customHeight="1" x14ac:dyDescent="0.25">
      <c r="A4" s="9" t="s">
        <v>228</v>
      </c>
    </row>
    <row r="5" spans="1:66" x14ac:dyDescent="0.25">
      <c r="A5" s="124" t="s">
        <v>199</v>
      </c>
    </row>
    <row r="6" spans="1:66" x14ac:dyDescent="0.25">
      <c r="A6" s="623" t="s">
        <v>191</v>
      </c>
      <c r="B6" s="625">
        <v>2019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5">
        <v>2020</v>
      </c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6" ht="25.5" x14ac:dyDescent="0.25">
      <c r="A7" s="624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6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2'!BE7</f>
        <v>Ago</v>
      </c>
      <c r="BF7" s="547" t="str">
        <f>+'Cdr 2'!BF7</f>
        <v>Sept</v>
      </c>
      <c r="BG7" s="547" t="str">
        <f>+'Cdr 2'!BG7</f>
        <v>Oct</v>
      </c>
      <c r="BH7" s="547" t="str">
        <f>+'Cdr 2'!BH7</f>
        <v>Nov</v>
      </c>
      <c r="BI7" s="552" t="str">
        <f>+'Cdr 2'!BI7</f>
        <v>Dic</v>
      </c>
      <c r="BJ7" s="544" t="str">
        <f>+'Cdr 2'!BJ7</f>
        <v>Ene</v>
      </c>
      <c r="BK7" s="508" t="str">
        <f>'Cdr 1 '!BK7</f>
        <v>Var. % 
Ene 24/23</v>
      </c>
    </row>
    <row r="8" spans="1:66" x14ac:dyDescent="0.25">
      <c r="A8" s="154" t="s">
        <v>13</v>
      </c>
      <c r="B8" s="126">
        <f t="shared" ref="B8:AT8" si="0">SUM(B9:B25)</f>
        <v>90585</v>
      </c>
      <c r="C8" s="127">
        <f t="shared" si="0"/>
        <v>117840.99999999999</v>
      </c>
      <c r="D8" s="127">
        <f t="shared" si="0"/>
        <v>95912.000000000015</v>
      </c>
      <c r="E8" s="127">
        <f t="shared" si="0"/>
        <v>50734</v>
      </c>
      <c r="F8" s="127">
        <f t="shared" si="0"/>
        <v>48816</v>
      </c>
      <c r="G8" s="127">
        <f t="shared" si="0"/>
        <v>72590.999999999971</v>
      </c>
      <c r="H8" s="127">
        <f t="shared" si="0"/>
        <v>74685.999999999985</v>
      </c>
      <c r="I8" s="127">
        <f t="shared" si="0"/>
        <v>61420.999999999993</v>
      </c>
      <c r="J8" s="127">
        <f t="shared" si="0"/>
        <v>46860</v>
      </c>
      <c r="K8" s="127">
        <f t="shared" si="0"/>
        <v>53517.000000000007</v>
      </c>
      <c r="L8" s="127">
        <f t="shared" si="0"/>
        <v>36760</v>
      </c>
      <c r="M8" s="410">
        <f t="shared" si="0"/>
        <v>31413.999999999996</v>
      </c>
      <c r="N8" s="126">
        <f t="shared" si="0"/>
        <v>58244.747129241448</v>
      </c>
      <c r="O8" s="127">
        <f t="shared" si="0"/>
        <v>81782.809390977185</v>
      </c>
      <c r="P8" s="127">
        <f t="shared" si="0"/>
        <v>24510.784335884964</v>
      </c>
      <c r="Q8" s="127">
        <f t="shared" si="0"/>
        <v>10312.934749667709</v>
      </c>
      <c r="R8" s="127">
        <f t="shared" si="0"/>
        <v>12654.07763009558</v>
      </c>
      <c r="S8" s="127">
        <f t="shared" si="0"/>
        <v>47758.328230647377</v>
      </c>
      <c r="T8" s="127">
        <f t="shared" si="0"/>
        <v>96557.852160145063</v>
      </c>
      <c r="U8" s="127">
        <f t="shared" si="0"/>
        <v>81172.322639388003</v>
      </c>
      <c r="V8" s="127">
        <f t="shared" si="0"/>
        <v>116549.47576991701</v>
      </c>
      <c r="W8" s="127">
        <f t="shared" si="0"/>
        <v>101772.96314505379</v>
      </c>
      <c r="X8" s="127">
        <f t="shared" si="0"/>
        <v>54489.073606766695</v>
      </c>
      <c r="Y8" s="410">
        <f t="shared" si="0"/>
        <v>63535.447676193013</v>
      </c>
      <c r="Z8" s="100">
        <f t="shared" si="0"/>
        <v>61646.76</v>
      </c>
      <c r="AA8" s="101">
        <f t="shared" si="0"/>
        <v>127218.70000000001</v>
      </c>
      <c r="AB8" s="101">
        <f t="shared" si="0"/>
        <v>83055.5</v>
      </c>
      <c r="AC8" s="101">
        <f t="shared" si="0"/>
        <v>54433.350000000006</v>
      </c>
      <c r="AD8" s="101">
        <f t="shared" si="0"/>
        <v>70794.489999999991</v>
      </c>
      <c r="AE8" s="101">
        <f t="shared" si="0"/>
        <v>77804.19</v>
      </c>
      <c r="AF8" s="101">
        <f t="shared" si="0"/>
        <v>61622.219999999994</v>
      </c>
      <c r="AG8" s="101">
        <f t="shared" si="0"/>
        <v>57767.170000000006</v>
      </c>
      <c r="AH8" s="101">
        <f t="shared" si="0"/>
        <v>30255.030000000002</v>
      </c>
      <c r="AI8" s="101">
        <f t="shared" si="0"/>
        <v>32717.680000000004</v>
      </c>
      <c r="AJ8" s="101">
        <f t="shared" si="0"/>
        <v>36381.78</v>
      </c>
      <c r="AK8" s="101">
        <f t="shared" si="0"/>
        <v>47643.38</v>
      </c>
      <c r="AL8" s="100">
        <f t="shared" si="0"/>
        <v>113374.43873636448</v>
      </c>
      <c r="AM8" s="101">
        <f t="shared" si="0"/>
        <v>49294.574751121494</v>
      </c>
      <c r="AN8" s="101">
        <f t="shared" si="0"/>
        <v>42809.480206124063</v>
      </c>
      <c r="AO8" s="101">
        <f t="shared" si="0"/>
        <v>51117.432925275694</v>
      </c>
      <c r="AP8" s="101">
        <f t="shared" si="0"/>
        <v>39599.401269839633</v>
      </c>
      <c r="AQ8" s="101">
        <f t="shared" si="0"/>
        <v>52105.624468283488</v>
      </c>
      <c r="AR8" s="101">
        <f t="shared" si="0"/>
        <v>38004.524345367208</v>
      </c>
      <c r="AS8" s="101">
        <f t="shared" si="0"/>
        <v>35804.189576400648</v>
      </c>
      <c r="AT8" s="101">
        <f t="shared" si="0"/>
        <v>44881.099133442163</v>
      </c>
      <c r="AU8" s="101">
        <f t="shared" ref="AU8:AZ8" si="1">SUM(AU9:AU25)</f>
        <v>37405.328841569099</v>
      </c>
      <c r="AV8" s="101">
        <f t="shared" si="1"/>
        <v>84418.902907859214</v>
      </c>
      <c r="AW8" s="101">
        <f t="shared" si="1"/>
        <v>83748.046596278029</v>
      </c>
      <c r="AX8" s="100">
        <f t="shared" si="1"/>
        <v>83514.289999999994</v>
      </c>
      <c r="AY8" s="553">
        <f t="shared" si="1"/>
        <v>167867.12</v>
      </c>
      <c r="AZ8" s="553">
        <f t="shared" si="1"/>
        <v>131931.13</v>
      </c>
      <c r="BA8" s="553">
        <f t="shared" ref="BA8:BF8" si="2">SUM(BA9:BA25)</f>
        <v>83289.569999999992</v>
      </c>
      <c r="BB8" s="553">
        <f t="shared" ref="BB8" si="3">SUM(BB9:BB25)</f>
        <v>78512.66</v>
      </c>
      <c r="BC8" s="553">
        <f t="shared" si="2"/>
        <v>69737.8</v>
      </c>
      <c r="BD8" s="553">
        <f t="shared" si="2"/>
        <v>61953.43</v>
      </c>
      <c r="BE8" s="553">
        <f t="shared" si="2"/>
        <v>35271.210000000006</v>
      </c>
      <c r="BF8" s="553">
        <f t="shared" si="2"/>
        <v>41729.69</v>
      </c>
      <c r="BG8" s="553">
        <f>SUM(BG9:BG25)</f>
        <v>28827.56</v>
      </c>
      <c r="BH8" s="553">
        <f>SUM(BH9:BH25)</f>
        <v>34911.270000000004</v>
      </c>
      <c r="BI8" s="554">
        <f>SUM(BI9:BI25)</f>
        <v>58896.560000000005</v>
      </c>
      <c r="BJ8" s="101">
        <f>SUM(BJ9:BJ25)</f>
        <v>65230.3</v>
      </c>
      <c r="BK8" s="128">
        <f>+IFERROR(BJ8/AX8-1,"-")</f>
        <v>-0.21893247251458392</v>
      </c>
      <c r="BM8" s="522"/>
    </row>
    <row r="9" spans="1:66" s="34" customFormat="1" x14ac:dyDescent="0.25">
      <c r="A9" s="136" t="s">
        <v>21</v>
      </c>
      <c r="B9" s="156">
        <v>2622.1469999999999</v>
      </c>
      <c r="C9" s="157">
        <v>3031.56</v>
      </c>
      <c r="D9" s="157">
        <v>2507.1460000000002</v>
      </c>
      <c r="E9" s="157">
        <v>3715.6770000000006</v>
      </c>
      <c r="F9" s="157">
        <v>1831.328</v>
      </c>
      <c r="G9" s="157">
        <v>1664.981</v>
      </c>
      <c r="H9" s="157">
        <v>3034.3740000000003</v>
      </c>
      <c r="I9" s="157">
        <v>3091.2350000000001</v>
      </c>
      <c r="J9" s="157">
        <v>1600.6180000000002</v>
      </c>
      <c r="K9" s="157">
        <v>1008.894</v>
      </c>
      <c r="L9" s="157">
        <v>1263.8140000000001</v>
      </c>
      <c r="M9" s="157">
        <v>812.12599999999986</v>
      </c>
      <c r="N9" s="134">
        <v>390.64500000000004</v>
      </c>
      <c r="O9" s="133">
        <v>943.98</v>
      </c>
      <c r="P9" s="133">
        <v>783.96640000000002</v>
      </c>
      <c r="Q9" s="133">
        <v>1582.1524999999999</v>
      </c>
      <c r="R9" s="133">
        <v>812.5230499999999</v>
      </c>
      <c r="S9" s="133">
        <v>1226.0570500000001</v>
      </c>
      <c r="T9" s="133">
        <v>1277.8611500000002</v>
      </c>
      <c r="U9" s="133">
        <v>972.80140000000017</v>
      </c>
      <c r="V9" s="133">
        <v>1516.6659500000001</v>
      </c>
      <c r="W9" s="131">
        <v>3806.1462000000006</v>
      </c>
      <c r="X9" s="131">
        <v>851.65645000000006</v>
      </c>
      <c r="Y9" s="133">
        <v>2490.6459500000005</v>
      </c>
      <c r="Z9" s="158">
        <v>3893.89</v>
      </c>
      <c r="AA9" s="159">
        <v>3826.98</v>
      </c>
      <c r="AB9" s="159">
        <v>3241.44</v>
      </c>
      <c r="AC9" s="159">
        <v>963.19</v>
      </c>
      <c r="AD9" s="159">
        <v>1701.52</v>
      </c>
      <c r="AE9" s="159">
        <v>475.48</v>
      </c>
      <c r="AF9" s="159">
        <v>635</v>
      </c>
      <c r="AG9" s="159">
        <v>1331.52</v>
      </c>
      <c r="AH9" s="159">
        <v>739.09</v>
      </c>
      <c r="AI9" s="159">
        <v>326.98</v>
      </c>
      <c r="AJ9" s="159">
        <v>1718.52</v>
      </c>
      <c r="AK9" s="159">
        <v>1862.75</v>
      </c>
      <c r="AL9" s="158">
        <v>1268.8200000000002</v>
      </c>
      <c r="AM9" s="159">
        <v>896.32850000000008</v>
      </c>
      <c r="AN9" s="159">
        <v>2727.1650000000004</v>
      </c>
      <c r="AO9" s="159">
        <v>541.476</v>
      </c>
      <c r="AP9" s="159">
        <v>62.386499999999998</v>
      </c>
      <c r="AQ9" s="159">
        <v>153.155</v>
      </c>
      <c r="AR9" s="159">
        <v>237.21400000000003</v>
      </c>
      <c r="AS9" s="159">
        <v>1215.9160000000002</v>
      </c>
      <c r="AT9" s="159">
        <v>378.74950000000001</v>
      </c>
      <c r="AU9" s="159">
        <v>707.34500000000003</v>
      </c>
      <c r="AV9" s="159">
        <v>2183.261</v>
      </c>
      <c r="AW9" s="159">
        <v>2655.9395</v>
      </c>
      <c r="AX9" s="158">
        <v>1058.9100000000001</v>
      </c>
      <c r="AY9" s="555">
        <v>1875.38</v>
      </c>
      <c r="AZ9" s="555">
        <v>398.4</v>
      </c>
      <c r="BA9" s="555">
        <v>9.9</v>
      </c>
      <c r="BB9" s="555">
        <v>10.18</v>
      </c>
      <c r="BC9" s="555">
        <v>0</v>
      </c>
      <c r="BD9" s="555">
        <v>46.48</v>
      </c>
      <c r="BE9" s="555">
        <v>1403.82</v>
      </c>
      <c r="BF9" s="555">
        <v>1354.63</v>
      </c>
      <c r="BG9" s="555">
        <v>1117.97</v>
      </c>
      <c r="BH9" s="555">
        <v>3850.36</v>
      </c>
      <c r="BI9" s="556">
        <v>3125.84</v>
      </c>
      <c r="BJ9" s="159">
        <v>2837.34</v>
      </c>
      <c r="BK9" s="135">
        <f t="shared" ref="BK9:BK25" si="4">+IFERROR(BJ9/AX9-1,"-")</f>
        <v>1.6794911748873842</v>
      </c>
      <c r="BL9" s="65"/>
      <c r="BM9" s="522"/>
      <c r="BN9" s="91"/>
    </row>
    <row r="10" spans="1:66" s="34" customFormat="1" x14ac:dyDescent="0.25">
      <c r="A10" s="136" t="s">
        <v>40</v>
      </c>
      <c r="B10" s="156">
        <v>359.78699999999998</v>
      </c>
      <c r="C10" s="157">
        <v>310.76800000000003</v>
      </c>
      <c r="D10" s="157">
        <v>394.786</v>
      </c>
      <c r="E10" s="157">
        <v>330.30100000000004</v>
      </c>
      <c r="F10" s="157">
        <v>380.99400000000003</v>
      </c>
      <c r="G10" s="157">
        <v>331.09199999999998</v>
      </c>
      <c r="H10" s="157">
        <v>307.15600000000001</v>
      </c>
      <c r="I10" s="157">
        <v>359.4</v>
      </c>
      <c r="J10" s="157">
        <v>302.97399999999999</v>
      </c>
      <c r="K10" s="157">
        <v>362.38800000000003</v>
      </c>
      <c r="L10" s="157">
        <v>320.62700000000001</v>
      </c>
      <c r="M10" s="157">
        <v>260.41300000000001</v>
      </c>
      <c r="N10" s="158">
        <v>359.63499999999999</v>
      </c>
      <c r="O10" s="157">
        <v>341.64800000000002</v>
      </c>
      <c r="P10" s="157">
        <v>196.71199999999999</v>
      </c>
      <c r="Q10" s="157">
        <v>40.313000000000002</v>
      </c>
      <c r="R10" s="157">
        <v>191.66499999999999</v>
      </c>
      <c r="S10" s="157">
        <v>147.001</v>
      </c>
      <c r="T10" s="157">
        <v>221.92699999999999</v>
      </c>
      <c r="U10" s="157">
        <v>287.51499999999999</v>
      </c>
      <c r="V10" s="157">
        <v>239.52099999999999</v>
      </c>
      <c r="W10" s="157">
        <v>278.75599999999997</v>
      </c>
      <c r="X10" s="157">
        <v>177.13800000000001</v>
      </c>
      <c r="Y10" s="157">
        <v>269.09399999999999</v>
      </c>
      <c r="Z10" s="158">
        <v>241.02</v>
      </c>
      <c r="AA10" s="159">
        <v>104</v>
      </c>
      <c r="AB10" s="159">
        <v>152.43</v>
      </c>
      <c r="AC10" s="159">
        <v>48.07</v>
      </c>
      <c r="AD10" s="159">
        <v>112.08</v>
      </c>
      <c r="AE10" s="159">
        <v>64.069999999999993</v>
      </c>
      <c r="AF10" s="159">
        <v>201.14</v>
      </c>
      <c r="AG10" s="159">
        <v>273.42</v>
      </c>
      <c r="AH10" s="159">
        <v>253.95</v>
      </c>
      <c r="AI10" s="159">
        <v>258.5</v>
      </c>
      <c r="AJ10" s="159">
        <v>250.28</v>
      </c>
      <c r="AK10" s="159">
        <v>249.23</v>
      </c>
      <c r="AL10" s="158">
        <v>108</v>
      </c>
      <c r="AM10" s="159">
        <v>338.428</v>
      </c>
      <c r="AN10" s="159">
        <v>189.447</v>
      </c>
      <c r="AO10" s="159">
        <v>234.048</v>
      </c>
      <c r="AP10" s="159">
        <v>219.32599999999999</v>
      </c>
      <c r="AQ10" s="159">
        <v>315.60400000000004</v>
      </c>
      <c r="AR10" s="159">
        <v>280.28300000000002</v>
      </c>
      <c r="AS10" s="159">
        <v>308.05</v>
      </c>
      <c r="AT10" s="159">
        <v>268.36400000000003</v>
      </c>
      <c r="AU10" s="159">
        <v>289.24099999999999</v>
      </c>
      <c r="AV10" s="159">
        <v>222.864</v>
      </c>
      <c r="AW10" s="159">
        <v>375.45799999999997</v>
      </c>
      <c r="AX10" s="158">
        <v>294.95</v>
      </c>
      <c r="AY10" s="555">
        <v>311.07</v>
      </c>
      <c r="AZ10" s="555">
        <v>103.9</v>
      </c>
      <c r="BA10" s="555">
        <v>133.51</v>
      </c>
      <c r="BB10" s="555">
        <v>174.1</v>
      </c>
      <c r="BC10" s="555">
        <v>246.38</v>
      </c>
      <c r="BD10" s="555">
        <v>253.63</v>
      </c>
      <c r="BE10" s="555">
        <v>351.1</v>
      </c>
      <c r="BF10" s="555">
        <v>348.8</v>
      </c>
      <c r="BG10" s="555">
        <v>364.82</v>
      </c>
      <c r="BH10" s="555">
        <v>314.44</v>
      </c>
      <c r="BI10" s="556">
        <v>372.54</v>
      </c>
      <c r="BJ10" s="159">
        <v>354.1</v>
      </c>
      <c r="BK10" s="141">
        <f t="shared" si="4"/>
        <v>0.20054246482454663</v>
      </c>
      <c r="BL10" s="65"/>
      <c r="BM10" s="522"/>
      <c r="BN10" s="91"/>
    </row>
    <row r="11" spans="1:66" s="34" customFormat="1" x14ac:dyDescent="0.25">
      <c r="A11" s="136" t="s">
        <v>29</v>
      </c>
      <c r="B11" s="156">
        <v>602.1160000000001</v>
      </c>
      <c r="C11" s="157">
        <v>1007.2280470150839</v>
      </c>
      <c r="D11" s="157">
        <v>352.596</v>
      </c>
      <c r="E11" s="157">
        <v>519.85900000000004</v>
      </c>
      <c r="F11" s="157">
        <v>1403.9060999999999</v>
      </c>
      <c r="G11" s="157">
        <v>1201.2885999999999</v>
      </c>
      <c r="H11" s="157">
        <v>1334.5043999999998</v>
      </c>
      <c r="I11" s="157">
        <v>683.37299999999993</v>
      </c>
      <c r="J11" s="157">
        <v>692.54150000000004</v>
      </c>
      <c r="K11" s="157">
        <v>1000.8</v>
      </c>
      <c r="L11" s="157">
        <v>1176.2649999999999</v>
      </c>
      <c r="M11" s="157">
        <v>699.24800000000005</v>
      </c>
      <c r="N11" s="158">
        <v>182.76900000000001</v>
      </c>
      <c r="O11" s="157">
        <v>139.55948578257969</v>
      </c>
      <c r="P11" s="157">
        <v>227.46568059137599</v>
      </c>
      <c r="Q11" s="157">
        <v>101.64367641056789</v>
      </c>
      <c r="R11" s="157">
        <v>29.27862385484076</v>
      </c>
      <c r="S11" s="157">
        <v>354.190554527247</v>
      </c>
      <c r="T11" s="157">
        <v>120.58948804186844</v>
      </c>
      <c r="U11" s="157">
        <v>33.106699999999996</v>
      </c>
      <c r="V11" s="157">
        <v>130.457219516176</v>
      </c>
      <c r="W11" s="157">
        <v>42.007066032933295</v>
      </c>
      <c r="X11" s="157">
        <v>95.575580000000002</v>
      </c>
      <c r="Y11" s="157">
        <v>69.430927999999994</v>
      </c>
      <c r="Z11" s="158">
        <v>509.89</v>
      </c>
      <c r="AA11" s="159">
        <v>304.86</v>
      </c>
      <c r="AB11" s="159">
        <v>722.79</v>
      </c>
      <c r="AC11" s="159">
        <v>422.1</v>
      </c>
      <c r="AD11" s="159">
        <v>318.70999999999998</v>
      </c>
      <c r="AE11" s="159">
        <v>154.88999999999999</v>
      </c>
      <c r="AF11" s="159">
        <v>66.489999999999995</v>
      </c>
      <c r="AG11" s="159">
        <v>23.17</v>
      </c>
      <c r="AH11" s="159">
        <v>235.77</v>
      </c>
      <c r="AI11" s="159">
        <v>106.17</v>
      </c>
      <c r="AJ11" s="159">
        <v>464.26</v>
      </c>
      <c r="AK11" s="159">
        <v>211.21</v>
      </c>
      <c r="AL11" s="158">
        <v>12.957494870211169</v>
      </c>
      <c r="AM11" s="159">
        <v>280.21002207473816</v>
      </c>
      <c r="AN11" s="159">
        <v>188.58597529096517</v>
      </c>
      <c r="AO11" s="159">
        <v>179.12311484175518</v>
      </c>
      <c r="AP11" s="159">
        <v>209.8981112676056</v>
      </c>
      <c r="AQ11" s="159">
        <v>111.48291632985183</v>
      </c>
      <c r="AR11" s="159">
        <v>0</v>
      </c>
      <c r="AS11" s="159">
        <v>597.86936479752001</v>
      </c>
      <c r="AT11" s="159">
        <v>136.685123672434</v>
      </c>
      <c r="AU11" s="159">
        <v>0</v>
      </c>
      <c r="AV11" s="159">
        <v>3.1619999999999999</v>
      </c>
      <c r="AW11" s="159">
        <v>131.62015918508794</v>
      </c>
      <c r="AX11" s="158">
        <v>117.37</v>
      </c>
      <c r="AY11" s="555">
        <v>218.93</v>
      </c>
      <c r="AZ11" s="555">
        <v>572.19000000000005</v>
      </c>
      <c r="BA11" s="555">
        <v>63.04</v>
      </c>
      <c r="BB11" s="555">
        <v>13.55</v>
      </c>
      <c r="BC11" s="555">
        <v>55.36</v>
      </c>
      <c r="BD11" s="555">
        <v>116.51</v>
      </c>
      <c r="BE11" s="555">
        <v>129.75</v>
      </c>
      <c r="BF11" s="555">
        <v>49.41</v>
      </c>
      <c r="BG11" s="555">
        <v>23.94</v>
      </c>
      <c r="BH11" s="555">
        <v>407.04</v>
      </c>
      <c r="BI11" s="556">
        <v>392.96</v>
      </c>
      <c r="BJ11" s="159">
        <v>175.32</v>
      </c>
      <c r="BK11" s="141">
        <f t="shared" si="4"/>
        <v>0.4937377524069182</v>
      </c>
      <c r="BL11" s="65"/>
      <c r="BM11" s="522"/>
      <c r="BN11" s="91"/>
    </row>
    <row r="12" spans="1:66" s="34" customFormat="1" x14ac:dyDescent="0.25">
      <c r="A12" s="136" t="s">
        <v>30</v>
      </c>
      <c r="B12" s="160">
        <v>1065.3456699999999</v>
      </c>
      <c r="C12" s="157">
        <v>980.57550000000003</v>
      </c>
      <c r="D12" s="157">
        <v>543.67729999999995</v>
      </c>
      <c r="E12" s="157">
        <v>1974.412</v>
      </c>
      <c r="F12" s="157">
        <v>978.0711</v>
      </c>
      <c r="G12" s="157">
        <v>812.7595</v>
      </c>
      <c r="H12" s="157">
        <v>625.11450000000002</v>
      </c>
      <c r="I12" s="157">
        <v>163.785</v>
      </c>
      <c r="J12" s="157">
        <v>103.9665</v>
      </c>
      <c r="K12" s="157">
        <v>350.69499999999999</v>
      </c>
      <c r="L12" s="157">
        <v>1162.0854999999999</v>
      </c>
      <c r="M12" s="157">
        <v>1298.3664999999999</v>
      </c>
      <c r="N12" s="158">
        <v>27.125</v>
      </c>
      <c r="O12" s="157">
        <v>28.109414921090387</v>
      </c>
      <c r="P12" s="157">
        <v>32.816470000000002</v>
      </c>
      <c r="Q12" s="157">
        <v>20.883459999999989</v>
      </c>
      <c r="R12" s="157">
        <v>427.48000000000008</v>
      </c>
      <c r="S12" s="157">
        <v>81.877199999999988</v>
      </c>
      <c r="T12" s="157">
        <v>50.077500000000001</v>
      </c>
      <c r="U12" s="157">
        <v>0</v>
      </c>
      <c r="V12" s="157">
        <v>0</v>
      </c>
      <c r="W12" s="157">
        <v>0</v>
      </c>
      <c r="X12" s="157">
        <v>179.61726999999999</v>
      </c>
      <c r="Y12" s="157">
        <v>106.68929656862437</v>
      </c>
      <c r="Z12" s="158">
        <v>530.80999999999995</v>
      </c>
      <c r="AA12" s="159">
        <v>1053.43</v>
      </c>
      <c r="AB12" s="159">
        <v>1874.99</v>
      </c>
      <c r="AC12" s="159">
        <v>834.79</v>
      </c>
      <c r="AD12" s="159">
        <v>973.04</v>
      </c>
      <c r="AE12" s="159">
        <v>456.79</v>
      </c>
      <c r="AF12" s="159">
        <v>2.71</v>
      </c>
      <c r="AG12" s="159">
        <v>0</v>
      </c>
      <c r="AH12" s="159">
        <v>536.61</v>
      </c>
      <c r="AI12" s="159">
        <v>401.88</v>
      </c>
      <c r="AJ12" s="159">
        <v>836.86</v>
      </c>
      <c r="AK12" s="159">
        <v>663.49</v>
      </c>
      <c r="AL12" s="158">
        <v>478.79572074481803</v>
      </c>
      <c r="AM12" s="159">
        <v>187.01600000000002</v>
      </c>
      <c r="AN12" s="159">
        <v>107.486</v>
      </c>
      <c r="AO12" s="159">
        <v>126.07426143880706</v>
      </c>
      <c r="AP12" s="159">
        <v>136.54919999999998</v>
      </c>
      <c r="AQ12" s="159">
        <v>64.171200000000056</v>
      </c>
      <c r="AR12" s="159">
        <v>264.76400000000001</v>
      </c>
      <c r="AS12" s="159">
        <v>763.28599999999994</v>
      </c>
      <c r="AT12" s="159">
        <v>209.44500000000002</v>
      </c>
      <c r="AU12" s="159">
        <v>0</v>
      </c>
      <c r="AV12" s="159">
        <v>313.24700000000001</v>
      </c>
      <c r="AW12" s="159">
        <v>369.31099999999998</v>
      </c>
      <c r="AX12" s="158">
        <v>890.69</v>
      </c>
      <c r="AY12" s="555">
        <v>0</v>
      </c>
      <c r="AZ12" s="555">
        <v>2814.72</v>
      </c>
      <c r="BA12" s="555">
        <v>1009.58</v>
      </c>
      <c r="BB12" s="555">
        <v>245.12</v>
      </c>
      <c r="BC12" s="555">
        <v>202.41</v>
      </c>
      <c r="BD12" s="555">
        <v>16.45</v>
      </c>
      <c r="BE12" s="555">
        <v>0</v>
      </c>
      <c r="BF12" s="555">
        <v>52.88</v>
      </c>
      <c r="BG12" s="555"/>
      <c r="BH12" s="555">
        <v>1552.27</v>
      </c>
      <c r="BI12" s="556">
        <v>830.79</v>
      </c>
      <c r="BJ12" s="159">
        <v>728.84</v>
      </c>
      <c r="BK12" s="141">
        <f t="shared" si="4"/>
        <v>-0.18171305392448556</v>
      </c>
      <c r="BL12" s="65"/>
      <c r="BM12" s="522"/>
      <c r="BN12" s="91"/>
    </row>
    <row r="13" spans="1:66" s="34" customFormat="1" x14ac:dyDescent="0.25">
      <c r="A13" s="136" t="s">
        <v>31</v>
      </c>
      <c r="B13" s="160">
        <v>123.46300000000001</v>
      </c>
      <c r="C13" s="157">
        <v>406.32600000000002</v>
      </c>
      <c r="D13" s="157">
        <v>276.892</v>
      </c>
      <c r="E13" s="157">
        <v>203.87100000000001</v>
      </c>
      <c r="F13" s="157">
        <v>459.0025</v>
      </c>
      <c r="G13" s="157">
        <v>0</v>
      </c>
      <c r="H13" s="157">
        <v>0.53500000000000003</v>
      </c>
      <c r="I13" s="157">
        <v>0</v>
      </c>
      <c r="J13" s="157">
        <v>0</v>
      </c>
      <c r="K13" s="157">
        <v>149.70400000000001</v>
      </c>
      <c r="L13" s="157">
        <v>486.39100000000008</v>
      </c>
      <c r="M13" s="157">
        <v>665.2</v>
      </c>
      <c r="N13" s="158">
        <v>578.75699999999995</v>
      </c>
      <c r="O13" s="157">
        <v>617.00126</v>
      </c>
      <c r="P13" s="157">
        <v>615.84410000000025</v>
      </c>
      <c r="Q13" s="157">
        <v>0</v>
      </c>
      <c r="R13" s="157">
        <v>49.327500000000001</v>
      </c>
      <c r="S13" s="157">
        <v>8.6229999999999993</v>
      </c>
      <c r="T13" s="157">
        <v>52.08</v>
      </c>
      <c r="U13" s="157">
        <v>133.523</v>
      </c>
      <c r="V13" s="157">
        <v>281.09119999999996</v>
      </c>
      <c r="W13" s="157">
        <v>864.24409297780949</v>
      </c>
      <c r="X13" s="157">
        <v>52.252000000000002</v>
      </c>
      <c r="Y13" s="157">
        <v>1299.8732</v>
      </c>
      <c r="Z13" s="158">
        <v>665.26</v>
      </c>
      <c r="AA13" s="159">
        <v>1439.23</v>
      </c>
      <c r="AB13" s="159">
        <v>543.01</v>
      </c>
      <c r="AC13" s="159">
        <v>81.25</v>
      </c>
      <c r="AD13" s="159">
        <v>24.45</v>
      </c>
      <c r="AE13" s="159">
        <v>0.59</v>
      </c>
      <c r="AF13" s="159">
        <v>0</v>
      </c>
      <c r="AG13" s="159">
        <v>0</v>
      </c>
      <c r="AH13" s="159">
        <v>0</v>
      </c>
      <c r="AI13" s="159">
        <v>163.71</v>
      </c>
      <c r="AJ13" s="159">
        <v>308.23</v>
      </c>
      <c r="AK13" s="159">
        <v>72.27</v>
      </c>
      <c r="AL13" s="158">
        <v>787.36288808199447</v>
      </c>
      <c r="AM13" s="159">
        <v>1887.4201999999998</v>
      </c>
      <c r="AN13" s="159">
        <v>163.99770000000001</v>
      </c>
      <c r="AO13" s="159">
        <v>955.18379999999991</v>
      </c>
      <c r="AP13" s="159">
        <v>170.07290000000003</v>
      </c>
      <c r="AQ13" s="159">
        <v>122.68350507444411</v>
      </c>
      <c r="AR13" s="159">
        <v>115.6357</v>
      </c>
      <c r="AS13" s="164">
        <v>0</v>
      </c>
      <c r="AT13" s="164">
        <v>0</v>
      </c>
      <c r="AU13" s="159">
        <v>4345.4504450000004</v>
      </c>
      <c r="AV13" s="159">
        <v>180.82740000000001</v>
      </c>
      <c r="AW13" s="159">
        <v>378.53440000000001</v>
      </c>
      <c r="AX13" s="158">
        <v>429.61</v>
      </c>
      <c r="AY13" s="555">
        <v>544.17999999999995</v>
      </c>
      <c r="AZ13" s="555">
        <v>1725.85</v>
      </c>
      <c r="BA13" s="555">
        <v>771.91</v>
      </c>
      <c r="BB13" s="555">
        <v>324.13</v>
      </c>
      <c r="BC13" s="555">
        <v>206.93</v>
      </c>
      <c r="BD13" s="555">
        <v>257.31</v>
      </c>
      <c r="BE13" s="555">
        <v>215.18</v>
      </c>
      <c r="BF13" s="555">
        <v>771.67</v>
      </c>
      <c r="BG13" s="555">
        <v>1863.49</v>
      </c>
      <c r="BH13" s="555">
        <v>1965.48</v>
      </c>
      <c r="BI13" s="556">
        <v>4249.9799999999996</v>
      </c>
      <c r="BJ13" s="159">
        <v>8151.56</v>
      </c>
      <c r="BK13" s="141">
        <f t="shared" si="4"/>
        <v>17.974325551081215</v>
      </c>
      <c r="BL13" s="65"/>
      <c r="BM13" s="522"/>
      <c r="BN13" s="91"/>
    </row>
    <row r="14" spans="1:66" s="2" customFormat="1" x14ac:dyDescent="0.25">
      <c r="A14" s="136" t="s">
        <v>32</v>
      </c>
      <c r="B14" s="161">
        <v>7081.1470000000008</v>
      </c>
      <c r="C14" s="162">
        <v>8750.1659999999993</v>
      </c>
      <c r="D14" s="162">
        <v>3593.8380000000006</v>
      </c>
      <c r="E14" s="162">
        <v>0</v>
      </c>
      <c r="F14" s="162">
        <v>0</v>
      </c>
      <c r="G14" s="162">
        <v>0</v>
      </c>
      <c r="H14" s="162">
        <v>181.85599999999999</v>
      </c>
      <c r="I14" s="162">
        <v>0</v>
      </c>
      <c r="J14" s="162">
        <v>0</v>
      </c>
      <c r="K14" s="162">
        <v>422.55799999999999</v>
      </c>
      <c r="L14" s="162">
        <v>0</v>
      </c>
      <c r="M14" s="162">
        <v>0</v>
      </c>
      <c r="N14" s="163">
        <v>9144.7650000000012</v>
      </c>
      <c r="O14" s="162">
        <v>16693.08701533006</v>
      </c>
      <c r="P14" s="162">
        <v>634.58271034854897</v>
      </c>
      <c r="Q14" s="162">
        <v>117.158</v>
      </c>
      <c r="R14" s="162">
        <v>6.8000000000000005E-2</v>
      </c>
      <c r="S14" s="162">
        <v>0</v>
      </c>
      <c r="T14" s="162">
        <v>0</v>
      </c>
      <c r="U14" s="162">
        <v>0</v>
      </c>
      <c r="V14" s="162">
        <v>4637.8838881975007</v>
      </c>
      <c r="W14" s="162">
        <v>5162.0126095278902</v>
      </c>
      <c r="X14" s="162">
        <v>80.105500000000006</v>
      </c>
      <c r="Y14" s="162">
        <v>261.63350000000003</v>
      </c>
      <c r="Z14" s="163">
        <v>1518.96</v>
      </c>
      <c r="AA14" s="159">
        <v>13164.77</v>
      </c>
      <c r="AB14" s="159">
        <v>11059.32</v>
      </c>
      <c r="AC14" s="159">
        <v>1.79</v>
      </c>
      <c r="AD14" s="164">
        <v>0</v>
      </c>
      <c r="AE14" s="164">
        <v>0</v>
      </c>
      <c r="AF14" s="164">
        <v>0</v>
      </c>
      <c r="AG14" s="164">
        <v>0</v>
      </c>
      <c r="AH14" s="164">
        <v>36.79</v>
      </c>
      <c r="AI14" s="164">
        <v>0</v>
      </c>
      <c r="AJ14" s="164">
        <v>1131.6099999999999</v>
      </c>
      <c r="AK14" s="164">
        <v>981.24</v>
      </c>
      <c r="AL14" s="158">
        <v>6604.4523444796032</v>
      </c>
      <c r="AM14" s="164">
        <v>1384.6399000000006</v>
      </c>
      <c r="AN14" s="164">
        <v>2011.1708000000001</v>
      </c>
      <c r="AO14" s="164">
        <v>1371.8699999999992</v>
      </c>
      <c r="AP14" s="159">
        <v>2183.9249899999995</v>
      </c>
      <c r="AQ14" s="159">
        <v>592.60267893479852</v>
      </c>
      <c r="AR14" s="159">
        <v>0</v>
      </c>
      <c r="AS14" s="164">
        <v>0</v>
      </c>
      <c r="AT14" s="164">
        <v>0</v>
      </c>
      <c r="AU14" s="159">
        <v>0</v>
      </c>
      <c r="AV14" s="159">
        <v>1948.2021</v>
      </c>
      <c r="AW14" s="159">
        <v>619.87600000000009</v>
      </c>
      <c r="AX14" s="158">
        <v>1040.9100000000001</v>
      </c>
      <c r="AY14" s="557">
        <v>9474.42</v>
      </c>
      <c r="AZ14" s="557">
        <v>12725.41</v>
      </c>
      <c r="BA14" s="557">
        <v>1370.3</v>
      </c>
      <c r="BB14" s="557">
        <v>0</v>
      </c>
      <c r="BC14" s="557">
        <v>3318.79</v>
      </c>
      <c r="BD14" s="557">
        <v>3695.92</v>
      </c>
      <c r="BE14" s="557">
        <v>41.75</v>
      </c>
      <c r="BF14" s="557">
        <v>0.24</v>
      </c>
      <c r="BG14" s="557"/>
      <c r="BH14" s="557">
        <v>0</v>
      </c>
      <c r="BI14" s="558">
        <v>318.33</v>
      </c>
      <c r="BJ14" s="164">
        <v>19318.43</v>
      </c>
      <c r="BK14" s="141">
        <f t="shared" si="4"/>
        <v>17.55917418412735</v>
      </c>
      <c r="BL14" s="65"/>
      <c r="BM14" s="522"/>
      <c r="BN14" s="91"/>
    </row>
    <row r="15" spans="1:66" s="34" customFormat="1" x14ac:dyDescent="0.25">
      <c r="A15" s="136" t="s">
        <v>33</v>
      </c>
      <c r="B15" s="156">
        <v>0.98699999999999999</v>
      </c>
      <c r="C15" s="157">
        <v>0.81</v>
      </c>
      <c r="D15" s="157">
        <v>11.93</v>
      </c>
      <c r="E15" s="157">
        <v>12.129999999999999</v>
      </c>
      <c r="F15" s="157">
        <v>2445.6806000000006</v>
      </c>
      <c r="G15" s="157">
        <v>2219.7984000000001</v>
      </c>
      <c r="H15" s="157">
        <v>748.54565000000002</v>
      </c>
      <c r="I15" s="157">
        <v>54.554149999999993</v>
      </c>
      <c r="J15" s="157">
        <v>41.304000000000002</v>
      </c>
      <c r="K15" s="157">
        <v>145.5652</v>
      </c>
      <c r="L15" s="157">
        <v>22.110050000000001</v>
      </c>
      <c r="M15" s="157">
        <v>0</v>
      </c>
      <c r="N15" s="163">
        <v>33.219000000000001</v>
      </c>
      <c r="O15" s="157">
        <v>70.359500000000011</v>
      </c>
      <c r="P15" s="157">
        <v>35.885999999999996</v>
      </c>
      <c r="Q15" s="157">
        <v>27.561</v>
      </c>
      <c r="R15" s="157">
        <v>177.19900000000001</v>
      </c>
      <c r="S15" s="157">
        <v>212.14943</v>
      </c>
      <c r="T15" s="157">
        <v>113.96827</v>
      </c>
      <c r="U15" s="157">
        <v>0</v>
      </c>
      <c r="V15" s="157">
        <v>0.1</v>
      </c>
      <c r="W15" s="157">
        <v>0.97</v>
      </c>
      <c r="X15" s="157">
        <v>0</v>
      </c>
      <c r="Y15" s="157">
        <v>0</v>
      </c>
      <c r="Z15" s="163">
        <v>0</v>
      </c>
      <c r="AA15" s="164">
        <v>0</v>
      </c>
      <c r="AB15" s="164">
        <v>0</v>
      </c>
      <c r="AC15" s="159">
        <v>4.5599999999999996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58">
        <v>0</v>
      </c>
      <c r="AM15" s="164">
        <v>1.8160000000000001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164">
        <v>0</v>
      </c>
      <c r="AU15" s="164">
        <v>0</v>
      </c>
      <c r="AV15" s="164">
        <v>0</v>
      </c>
      <c r="AW15" s="164">
        <v>0</v>
      </c>
      <c r="AX15" s="158">
        <v>0</v>
      </c>
      <c r="AY15" s="557">
        <v>0</v>
      </c>
      <c r="AZ15" s="557">
        <v>0</v>
      </c>
      <c r="BA15" s="557">
        <v>0</v>
      </c>
      <c r="BB15" s="557">
        <v>0</v>
      </c>
      <c r="BC15" s="557">
        <v>0</v>
      </c>
      <c r="BD15" s="557">
        <v>0</v>
      </c>
      <c r="BE15" s="557">
        <v>0</v>
      </c>
      <c r="BF15" s="557">
        <v>11.14</v>
      </c>
      <c r="BG15" s="557">
        <v>6.45</v>
      </c>
      <c r="BH15" s="557">
        <v>50.42</v>
      </c>
      <c r="BI15" s="558">
        <v>221.25</v>
      </c>
      <c r="BJ15" s="164">
        <v>0</v>
      </c>
      <c r="BK15" s="141" t="str">
        <f t="shared" si="4"/>
        <v>-</v>
      </c>
      <c r="BL15" s="65"/>
      <c r="BM15" s="522"/>
      <c r="BN15" s="91"/>
    </row>
    <row r="16" spans="1:66" s="34" customFormat="1" x14ac:dyDescent="0.25">
      <c r="A16" s="136" t="s">
        <v>41</v>
      </c>
      <c r="B16" s="156">
        <v>5429.2029685185198</v>
      </c>
      <c r="C16" s="157">
        <v>3099.4628299999999</v>
      </c>
      <c r="D16" s="157">
        <v>1778.6087268899112</v>
      </c>
      <c r="E16" s="157">
        <v>1695.048457768489</v>
      </c>
      <c r="F16" s="157">
        <v>4173.246903621889</v>
      </c>
      <c r="G16" s="157">
        <v>1155.3658585852756</v>
      </c>
      <c r="H16" s="157">
        <v>7509.9124759848</v>
      </c>
      <c r="I16" s="157">
        <v>5506.0299049869573</v>
      </c>
      <c r="J16" s="157">
        <v>6653.9397156409768</v>
      </c>
      <c r="K16" s="157">
        <v>8505.5713026882677</v>
      </c>
      <c r="L16" s="157">
        <v>5579.0717044444436</v>
      </c>
      <c r="M16" s="157">
        <v>2027.4023933333335</v>
      </c>
      <c r="N16" s="158">
        <v>4698.443638772198</v>
      </c>
      <c r="O16" s="157">
        <v>3907.3181647058827</v>
      </c>
      <c r="P16" s="157">
        <v>2387.4009788235294</v>
      </c>
      <c r="Q16" s="157">
        <v>563.2007877882354</v>
      </c>
      <c r="R16" s="157">
        <v>771.04354030588229</v>
      </c>
      <c r="S16" s="157">
        <v>943.01926109803958</v>
      </c>
      <c r="T16" s="157">
        <v>1220.049235469281</v>
      </c>
      <c r="U16" s="157">
        <v>6099.2198399999997</v>
      </c>
      <c r="V16" s="157">
        <v>7206.8701856627449</v>
      </c>
      <c r="W16" s="157">
        <v>7532.3076296366007</v>
      </c>
      <c r="X16" s="157">
        <v>7861.8338830885341</v>
      </c>
      <c r="Y16" s="157">
        <v>4373.0149601621033</v>
      </c>
      <c r="Z16" s="158">
        <v>4034.95</v>
      </c>
      <c r="AA16" s="159">
        <v>4171.43</v>
      </c>
      <c r="AB16" s="159">
        <v>3970.64</v>
      </c>
      <c r="AC16" s="159">
        <v>3154.65</v>
      </c>
      <c r="AD16" s="159">
        <v>2187.02</v>
      </c>
      <c r="AE16" s="159">
        <v>2136.71</v>
      </c>
      <c r="AF16" s="159">
        <v>999.48</v>
      </c>
      <c r="AG16" s="159">
        <v>1555.17</v>
      </c>
      <c r="AH16" s="159">
        <v>2489.86</v>
      </c>
      <c r="AI16" s="159">
        <v>2652.23</v>
      </c>
      <c r="AJ16" s="159">
        <v>3032.3</v>
      </c>
      <c r="AK16" s="159">
        <v>1906.71</v>
      </c>
      <c r="AL16" s="158">
        <v>3791.5291751672439</v>
      </c>
      <c r="AM16" s="159">
        <v>4042.4023490997374</v>
      </c>
      <c r="AN16" s="159">
        <v>2846.9185489051893</v>
      </c>
      <c r="AO16" s="159">
        <v>1215.1087655335932</v>
      </c>
      <c r="AP16" s="159">
        <v>1710.7323036000003</v>
      </c>
      <c r="AQ16" s="159">
        <v>1468.9528312000002</v>
      </c>
      <c r="AR16" s="159">
        <v>1420.2141247182885</v>
      </c>
      <c r="AS16" s="159">
        <v>803.89047200000027</v>
      </c>
      <c r="AT16" s="159">
        <v>2262.1261592172964</v>
      </c>
      <c r="AU16" s="159">
        <v>1924.4551200108715</v>
      </c>
      <c r="AV16" s="159">
        <v>2117.0534734553485</v>
      </c>
      <c r="AW16" s="159">
        <v>2525.8833378919157</v>
      </c>
      <c r="AX16" s="158">
        <v>981.91</v>
      </c>
      <c r="AY16" s="555">
        <v>2134.2199999999998</v>
      </c>
      <c r="AZ16" s="555">
        <v>1277.46</v>
      </c>
      <c r="BA16" s="555">
        <v>475.88</v>
      </c>
      <c r="BB16" s="555">
        <v>380.49</v>
      </c>
      <c r="BC16" s="555">
        <v>291.45</v>
      </c>
      <c r="BD16" s="555">
        <v>486.86</v>
      </c>
      <c r="BE16" s="555">
        <v>854.46</v>
      </c>
      <c r="BF16" s="555">
        <v>568.41</v>
      </c>
      <c r="BG16" s="555">
        <v>2382.64</v>
      </c>
      <c r="BH16" s="555">
        <v>1366.87</v>
      </c>
      <c r="BI16" s="556">
        <v>1289.95</v>
      </c>
      <c r="BJ16" s="159">
        <v>1937.27</v>
      </c>
      <c r="BK16" s="141">
        <f t="shared" si="4"/>
        <v>0.97296086199346177</v>
      </c>
      <c r="BL16" s="65"/>
      <c r="BM16" s="522"/>
      <c r="BN16" s="91"/>
    </row>
    <row r="17" spans="1:66" s="34" customFormat="1" x14ac:dyDescent="0.25">
      <c r="A17" s="136" t="s">
        <v>34</v>
      </c>
      <c r="B17" s="156">
        <v>10794.528700000001</v>
      </c>
      <c r="C17" s="157">
        <v>42124.328500000003</v>
      </c>
      <c r="D17" s="157">
        <v>10081.290000000001</v>
      </c>
      <c r="E17" s="157">
        <v>0</v>
      </c>
      <c r="F17" s="157">
        <v>4.71</v>
      </c>
      <c r="G17" s="157">
        <v>203.2595</v>
      </c>
      <c r="H17" s="157">
        <v>309.16849999999994</v>
      </c>
      <c r="I17" s="157">
        <v>338.14049999999992</v>
      </c>
      <c r="J17" s="157">
        <v>27.369</v>
      </c>
      <c r="K17" s="157">
        <v>6911.451</v>
      </c>
      <c r="L17" s="157">
        <v>0</v>
      </c>
      <c r="M17" s="157">
        <v>0</v>
      </c>
      <c r="N17" s="158">
        <v>15677.577999999998</v>
      </c>
      <c r="O17" s="157">
        <v>40039.537174669946</v>
      </c>
      <c r="P17" s="157">
        <v>5750.7935896514491</v>
      </c>
      <c r="Q17" s="157">
        <v>0</v>
      </c>
      <c r="R17" s="157">
        <v>8.4030000000000005</v>
      </c>
      <c r="S17" s="157">
        <v>8.7810000000000006</v>
      </c>
      <c r="T17" s="157">
        <v>27.302</v>
      </c>
      <c r="U17" s="157">
        <v>64.819999999999993</v>
      </c>
      <c r="V17" s="157">
        <v>9860.2844118024987</v>
      </c>
      <c r="W17" s="157">
        <v>7350.7109974943005</v>
      </c>
      <c r="X17" s="157">
        <v>176.20250000000001</v>
      </c>
      <c r="Y17" s="157">
        <v>16.794800000000002</v>
      </c>
      <c r="Z17" s="158">
        <v>2549.62</v>
      </c>
      <c r="AA17" s="159">
        <v>48795.13</v>
      </c>
      <c r="AB17" s="159">
        <v>514.73</v>
      </c>
      <c r="AC17" s="159">
        <v>25.48</v>
      </c>
      <c r="AD17" s="165">
        <v>38.72</v>
      </c>
      <c r="AE17" s="164">
        <v>0</v>
      </c>
      <c r="AF17" s="164">
        <v>0.11</v>
      </c>
      <c r="AG17" s="164">
        <v>0</v>
      </c>
      <c r="AH17" s="164">
        <v>636.39</v>
      </c>
      <c r="AI17" s="164">
        <v>118.02</v>
      </c>
      <c r="AJ17" s="164">
        <v>163.66</v>
      </c>
      <c r="AK17" s="164">
        <v>2025.15</v>
      </c>
      <c r="AL17" s="158">
        <v>50002.906767438406</v>
      </c>
      <c r="AM17" s="164">
        <v>3415.6441000000009</v>
      </c>
      <c r="AN17" s="164">
        <v>3791.5697000000009</v>
      </c>
      <c r="AO17" s="164">
        <v>319.89210000000003</v>
      </c>
      <c r="AP17" s="159">
        <v>711.90902500000016</v>
      </c>
      <c r="AQ17" s="159">
        <v>2241.1994859907577</v>
      </c>
      <c r="AR17" s="159">
        <v>0</v>
      </c>
      <c r="AS17" s="159">
        <v>0</v>
      </c>
      <c r="AT17" s="159">
        <v>0</v>
      </c>
      <c r="AU17" s="159">
        <v>5.5936000000000003</v>
      </c>
      <c r="AV17" s="159">
        <v>5768.235200000001</v>
      </c>
      <c r="AW17" s="159">
        <v>4057.2560700000008</v>
      </c>
      <c r="AX17" s="158">
        <v>7088.28</v>
      </c>
      <c r="AY17" s="557">
        <v>49105.54</v>
      </c>
      <c r="AZ17" s="557">
        <v>17070.650000000001</v>
      </c>
      <c r="BA17" s="557">
        <v>915.39</v>
      </c>
      <c r="BB17" s="557">
        <v>0</v>
      </c>
      <c r="BC17" s="557">
        <v>5271.8</v>
      </c>
      <c r="BD17" s="557">
        <v>16993.099999999999</v>
      </c>
      <c r="BE17" s="557">
        <v>1711.08</v>
      </c>
      <c r="BF17" s="557">
        <v>16269.73</v>
      </c>
      <c r="BG17" s="557">
        <v>19.010000000000002</v>
      </c>
      <c r="BH17" s="557">
        <v>4211.5</v>
      </c>
      <c r="BI17" s="558">
        <v>8643.52</v>
      </c>
      <c r="BJ17" s="164">
        <v>4903.24</v>
      </c>
      <c r="BK17" s="141">
        <f t="shared" si="4"/>
        <v>-0.3082609603458103</v>
      </c>
      <c r="BL17" s="65"/>
      <c r="BM17" s="522"/>
      <c r="BN17" s="91"/>
    </row>
    <row r="18" spans="1:66" s="34" customFormat="1" x14ac:dyDescent="0.25">
      <c r="A18" s="136" t="s">
        <v>42</v>
      </c>
      <c r="B18" s="156">
        <v>4986.7305384506762</v>
      </c>
      <c r="C18" s="157">
        <v>3300.9683199812084</v>
      </c>
      <c r="D18" s="157">
        <v>4350.1630769242947</v>
      </c>
      <c r="E18" s="157">
        <v>4571.60452160355</v>
      </c>
      <c r="F18" s="157">
        <v>3783.1599369310375</v>
      </c>
      <c r="G18" s="157">
        <v>2845.0308413017751</v>
      </c>
      <c r="H18" s="157">
        <v>3322.7966402370216</v>
      </c>
      <c r="I18" s="157">
        <v>2762.7497355024598</v>
      </c>
      <c r="J18" s="157">
        <v>3867.6263169257995</v>
      </c>
      <c r="K18" s="157">
        <v>2746.1873030769234</v>
      </c>
      <c r="L18" s="157">
        <v>2933.6315173964495</v>
      </c>
      <c r="M18" s="157">
        <v>3386.9884615384608</v>
      </c>
      <c r="N18" s="158">
        <v>3416.3451746153855</v>
      </c>
      <c r="O18" s="157">
        <v>4037.9006175527488</v>
      </c>
      <c r="P18" s="157">
        <v>2596.7331188671337</v>
      </c>
      <c r="Q18" s="157">
        <v>4530.3281803076943</v>
      </c>
      <c r="R18" s="157">
        <v>3545.966897205747</v>
      </c>
      <c r="S18" s="157">
        <v>3599.9972575846996</v>
      </c>
      <c r="T18" s="157">
        <v>1893.4781715234144</v>
      </c>
      <c r="U18" s="157">
        <v>2327.8981148741259</v>
      </c>
      <c r="V18" s="157">
        <v>1256.4505153846148</v>
      </c>
      <c r="W18" s="157">
        <v>2207.5157146923084</v>
      </c>
      <c r="X18" s="157">
        <v>2602.3538372307958</v>
      </c>
      <c r="Y18" s="157">
        <v>2571.9707538461535</v>
      </c>
      <c r="Z18" s="158">
        <v>3008.46</v>
      </c>
      <c r="AA18" s="159">
        <v>3350.97</v>
      </c>
      <c r="AB18" s="159">
        <v>2830.55</v>
      </c>
      <c r="AC18" s="159">
        <v>3182.73</v>
      </c>
      <c r="AD18" s="159">
        <v>2613.71</v>
      </c>
      <c r="AE18" s="159">
        <v>2185.9499999999998</v>
      </c>
      <c r="AF18" s="159">
        <v>2713.66</v>
      </c>
      <c r="AG18" s="159">
        <v>2541.52</v>
      </c>
      <c r="AH18" s="159">
        <v>2134.9899999999998</v>
      </c>
      <c r="AI18" s="159">
        <v>2950.07</v>
      </c>
      <c r="AJ18" s="159">
        <v>3479.89</v>
      </c>
      <c r="AK18" s="159">
        <v>3599.86</v>
      </c>
      <c r="AL18" s="158">
        <v>4374.5869120922225</v>
      </c>
      <c r="AM18" s="159">
        <v>4714.8629783170181</v>
      </c>
      <c r="AN18" s="159">
        <v>4300.1089310979041</v>
      </c>
      <c r="AO18" s="159">
        <v>3910.4975384615377</v>
      </c>
      <c r="AP18" s="159">
        <v>4268.9239199720278</v>
      </c>
      <c r="AQ18" s="159">
        <v>4779.1066907536233</v>
      </c>
      <c r="AR18" s="159">
        <v>2902.2501317688952</v>
      </c>
      <c r="AS18" s="159">
        <v>1884.0584762051285</v>
      </c>
      <c r="AT18" s="159">
        <v>2419.7757755524472</v>
      </c>
      <c r="AU18" s="159">
        <v>2939.5820804382288</v>
      </c>
      <c r="AV18" s="159">
        <v>2008.6706764568769</v>
      </c>
      <c r="AW18" s="159">
        <v>3821.3450000000012</v>
      </c>
      <c r="AX18" s="158">
        <v>3307.15</v>
      </c>
      <c r="AY18" s="555">
        <v>4218.33</v>
      </c>
      <c r="AZ18" s="555">
        <v>4260.13</v>
      </c>
      <c r="BA18" s="555">
        <v>2360.12</v>
      </c>
      <c r="BB18" s="555">
        <v>2674.73</v>
      </c>
      <c r="BC18" s="555">
        <v>2225.4499999999998</v>
      </c>
      <c r="BD18" s="555">
        <v>2386</v>
      </c>
      <c r="BE18" s="555">
        <v>3150.41</v>
      </c>
      <c r="BF18" s="555">
        <v>3619.43</v>
      </c>
      <c r="BG18" s="555">
        <v>3251.97</v>
      </c>
      <c r="BH18" s="555">
        <v>3390.45</v>
      </c>
      <c r="BI18" s="556">
        <v>3838.93</v>
      </c>
      <c r="BJ18" s="159">
        <v>1912</v>
      </c>
      <c r="BK18" s="141">
        <f t="shared" si="4"/>
        <v>-0.42185870008920068</v>
      </c>
      <c r="BL18" s="65"/>
      <c r="BM18" s="522"/>
      <c r="BN18" s="91"/>
    </row>
    <row r="19" spans="1:66" s="34" customFormat="1" x14ac:dyDescent="0.25">
      <c r="A19" s="136" t="s">
        <v>43</v>
      </c>
      <c r="B19" s="156">
        <v>5425.8559999999998</v>
      </c>
      <c r="C19" s="157">
        <v>3337.1616000000004</v>
      </c>
      <c r="D19" s="157">
        <v>3898.4395000000004</v>
      </c>
      <c r="E19" s="157">
        <v>2910.9334999999996</v>
      </c>
      <c r="F19" s="157">
        <v>2801.7915000000003</v>
      </c>
      <c r="G19" s="157">
        <v>2284.3995</v>
      </c>
      <c r="H19" s="157">
        <v>1957.1095</v>
      </c>
      <c r="I19" s="157">
        <v>2778.6275000000001</v>
      </c>
      <c r="J19" s="157">
        <v>1022.5924999999999</v>
      </c>
      <c r="K19" s="157">
        <v>976.9615</v>
      </c>
      <c r="L19" s="157">
        <v>405.56999999999994</v>
      </c>
      <c r="M19" s="157">
        <v>1180.4068</v>
      </c>
      <c r="N19" s="158">
        <v>652.69499999999994</v>
      </c>
      <c r="O19" s="157">
        <v>1178.4661000000001</v>
      </c>
      <c r="P19" s="157">
        <v>83.251999999999995</v>
      </c>
      <c r="Q19" s="157">
        <v>1129.367</v>
      </c>
      <c r="R19" s="157">
        <v>2093.5995000000003</v>
      </c>
      <c r="S19" s="157">
        <v>2614.1470999999997</v>
      </c>
      <c r="T19" s="157">
        <v>2907.7608</v>
      </c>
      <c r="U19" s="157">
        <v>3433.5724999999998</v>
      </c>
      <c r="V19" s="157">
        <v>763.81470000000002</v>
      </c>
      <c r="W19" s="157">
        <v>779.9224999999999</v>
      </c>
      <c r="X19" s="157">
        <v>2144.7476999999994</v>
      </c>
      <c r="Y19" s="157">
        <v>2468.3892999999998</v>
      </c>
      <c r="Z19" s="158">
        <v>2775.16</v>
      </c>
      <c r="AA19" s="159">
        <v>2744.96</v>
      </c>
      <c r="AB19" s="159">
        <v>3328.1</v>
      </c>
      <c r="AC19" s="159">
        <v>3286.52</v>
      </c>
      <c r="AD19" s="159">
        <v>2839.27</v>
      </c>
      <c r="AE19" s="159">
        <v>3685.35</v>
      </c>
      <c r="AF19" s="159">
        <v>2400.33</v>
      </c>
      <c r="AG19" s="159">
        <v>3399.26</v>
      </c>
      <c r="AH19" s="159">
        <v>138.21</v>
      </c>
      <c r="AI19" s="159">
        <v>708.53</v>
      </c>
      <c r="AJ19" s="159">
        <v>3263.05</v>
      </c>
      <c r="AK19" s="159">
        <v>3742.17</v>
      </c>
      <c r="AL19" s="158">
        <v>3459.1401599999999</v>
      </c>
      <c r="AM19" s="159">
        <v>3416.84159</v>
      </c>
      <c r="AN19" s="159">
        <v>3507.7765999999997</v>
      </c>
      <c r="AO19" s="159">
        <v>3647.6410700000006</v>
      </c>
      <c r="AP19" s="159">
        <v>2440.5869000000002</v>
      </c>
      <c r="AQ19" s="159">
        <v>1513.1477000000002</v>
      </c>
      <c r="AR19" s="159">
        <v>1967.0367000000001</v>
      </c>
      <c r="AS19" s="159">
        <v>2439.2566999999999</v>
      </c>
      <c r="AT19" s="159">
        <v>2328.8109000000004</v>
      </c>
      <c r="AU19" s="159">
        <v>1049.1388000000002</v>
      </c>
      <c r="AV19" s="159">
        <v>312.29139999999995</v>
      </c>
      <c r="AW19" s="159">
        <v>225.77950000000001</v>
      </c>
      <c r="AX19" s="158">
        <v>375.79</v>
      </c>
      <c r="AY19" s="555">
        <v>980.26</v>
      </c>
      <c r="AZ19" s="555">
        <v>411.13</v>
      </c>
      <c r="BA19" s="555">
        <v>484.07</v>
      </c>
      <c r="BB19" s="555">
        <v>193.09</v>
      </c>
      <c r="BC19" s="555">
        <v>248.82</v>
      </c>
      <c r="BD19" s="555">
        <v>203.98</v>
      </c>
      <c r="BE19" s="555">
        <v>530.88</v>
      </c>
      <c r="BF19" s="555">
        <v>340.57</v>
      </c>
      <c r="BG19" s="555">
        <v>182.97</v>
      </c>
      <c r="BH19" s="555">
        <v>277.42</v>
      </c>
      <c r="BI19" s="556">
        <v>566.85</v>
      </c>
      <c r="BJ19" s="159">
        <v>624.51</v>
      </c>
      <c r="BK19" s="141">
        <f t="shared" si="4"/>
        <v>0.66185901700417782</v>
      </c>
      <c r="BL19" s="65"/>
      <c r="BM19" s="522"/>
      <c r="BN19" s="91"/>
    </row>
    <row r="20" spans="1:66" s="34" customFormat="1" x14ac:dyDescent="0.25">
      <c r="A20" s="136" t="s">
        <v>44</v>
      </c>
      <c r="B20" s="160">
        <v>25.922000000000001</v>
      </c>
      <c r="C20" s="157">
        <v>5.8479999999999999</v>
      </c>
      <c r="D20" s="157">
        <v>47.444000000000003</v>
      </c>
      <c r="E20" s="157">
        <v>188.81250000000003</v>
      </c>
      <c r="F20" s="157">
        <v>124.491</v>
      </c>
      <c r="G20" s="157">
        <v>19.534000000000002</v>
      </c>
      <c r="H20" s="157">
        <v>58.615700000000004</v>
      </c>
      <c r="I20" s="157">
        <v>236.28979999999999</v>
      </c>
      <c r="J20" s="157">
        <v>4.492</v>
      </c>
      <c r="K20" s="157">
        <v>23.5535</v>
      </c>
      <c r="L20" s="157">
        <v>6.5960000000000001</v>
      </c>
      <c r="M20" s="157">
        <v>68.774299999999997</v>
      </c>
      <c r="N20" s="163">
        <v>81.930400000000006</v>
      </c>
      <c r="O20" s="157">
        <v>214.55330000000001</v>
      </c>
      <c r="P20" s="157">
        <v>165.93369999999999</v>
      </c>
      <c r="Q20" s="157">
        <v>172.62630000000001</v>
      </c>
      <c r="R20" s="157">
        <v>364.87700000000001</v>
      </c>
      <c r="S20" s="157">
        <v>322.78084500000011</v>
      </c>
      <c r="T20" s="157">
        <v>490.33897999999988</v>
      </c>
      <c r="U20" s="157">
        <v>847.62679500000002</v>
      </c>
      <c r="V20" s="157">
        <v>635.27611999999988</v>
      </c>
      <c r="W20" s="157">
        <v>268.82529</v>
      </c>
      <c r="X20" s="157">
        <v>19.576000000000001</v>
      </c>
      <c r="Y20" s="157">
        <v>4.49</v>
      </c>
      <c r="Z20" s="163">
        <v>22.54</v>
      </c>
      <c r="AA20" s="159">
        <v>109.78</v>
      </c>
      <c r="AB20" s="159">
        <v>80.790000000000006</v>
      </c>
      <c r="AC20" s="159">
        <v>89.18</v>
      </c>
      <c r="AD20" s="159">
        <v>80.13</v>
      </c>
      <c r="AE20" s="159">
        <v>114.03</v>
      </c>
      <c r="AF20" s="159">
        <v>368.29</v>
      </c>
      <c r="AG20" s="159">
        <v>229.43</v>
      </c>
      <c r="AH20" s="159">
        <v>388.34</v>
      </c>
      <c r="AI20" s="159">
        <v>117.08</v>
      </c>
      <c r="AJ20" s="159">
        <v>84.64</v>
      </c>
      <c r="AK20" s="159">
        <v>0</v>
      </c>
      <c r="AL20" s="158">
        <v>7.8583999999999996</v>
      </c>
      <c r="AM20" s="159">
        <v>0</v>
      </c>
      <c r="AN20" s="159">
        <v>0</v>
      </c>
      <c r="AO20" s="159">
        <v>0</v>
      </c>
      <c r="AP20" s="159">
        <v>10.5145</v>
      </c>
      <c r="AQ20" s="159">
        <v>46.845500000000001</v>
      </c>
      <c r="AR20" s="159">
        <v>48.4925</v>
      </c>
      <c r="AS20" s="159">
        <v>59.027999999999999</v>
      </c>
      <c r="AT20" s="159">
        <v>39.725499999999997</v>
      </c>
      <c r="AU20" s="159">
        <v>0</v>
      </c>
      <c r="AV20" s="159">
        <v>6.0744999999999996</v>
      </c>
      <c r="AW20" s="159">
        <v>4.8964999999999996</v>
      </c>
      <c r="AX20" s="158">
        <v>1.27</v>
      </c>
      <c r="AY20" s="555">
        <v>40.369999999999997</v>
      </c>
      <c r="AZ20" s="555">
        <v>0</v>
      </c>
      <c r="BA20" s="555">
        <v>14.03</v>
      </c>
      <c r="BB20" s="555">
        <v>0</v>
      </c>
      <c r="BC20" s="555">
        <v>0</v>
      </c>
      <c r="BD20" s="555">
        <v>0</v>
      </c>
      <c r="BE20" s="555">
        <v>0</v>
      </c>
      <c r="BF20" s="555">
        <v>0</v>
      </c>
      <c r="BG20" s="555"/>
      <c r="BH20" s="557">
        <v>0</v>
      </c>
      <c r="BI20" s="558" t="s">
        <v>28</v>
      </c>
      <c r="BJ20" s="164">
        <v>0</v>
      </c>
      <c r="BK20" s="141">
        <f t="shared" si="4"/>
        <v>-1</v>
      </c>
      <c r="BL20" s="65"/>
      <c r="BM20" s="522"/>
      <c r="BN20" s="91"/>
    </row>
    <row r="21" spans="1:66" s="34" customFormat="1" x14ac:dyDescent="0.25">
      <c r="A21" s="136" t="s">
        <v>45</v>
      </c>
      <c r="B21" s="160">
        <v>4170.2383592999986</v>
      </c>
      <c r="C21" s="157">
        <v>1178.6564780000001</v>
      </c>
      <c r="D21" s="157">
        <v>213.37195904999996</v>
      </c>
      <c r="E21" s="157">
        <v>155.09487390000001</v>
      </c>
      <c r="F21" s="157">
        <v>4.6180000000000003</v>
      </c>
      <c r="G21" s="157">
        <v>133.04500000000002</v>
      </c>
      <c r="H21" s="157">
        <v>0</v>
      </c>
      <c r="I21" s="157">
        <v>69.86</v>
      </c>
      <c r="J21" s="157">
        <v>0</v>
      </c>
      <c r="K21" s="157">
        <v>737.31539489999989</v>
      </c>
      <c r="L21" s="157">
        <v>1883.9295130999994</v>
      </c>
      <c r="M21" s="157">
        <v>9546.1025918499981</v>
      </c>
      <c r="N21" s="158">
        <v>9334.2445046699977</v>
      </c>
      <c r="O21" s="157">
        <v>4889.1248289799987</v>
      </c>
      <c r="P21" s="157">
        <v>959.89175699999987</v>
      </c>
      <c r="Q21" s="157">
        <v>69.193000000000012</v>
      </c>
      <c r="R21" s="157">
        <v>32.153300000000002</v>
      </c>
      <c r="S21" s="157">
        <v>24.1555432</v>
      </c>
      <c r="T21" s="157">
        <v>0</v>
      </c>
      <c r="U21" s="157">
        <v>0</v>
      </c>
      <c r="V21" s="157">
        <v>73.7098929</v>
      </c>
      <c r="W21" s="157">
        <v>493.78767955000006</v>
      </c>
      <c r="X21" s="157">
        <v>1236.3650712000001</v>
      </c>
      <c r="Y21" s="157">
        <v>6725.1394239000037</v>
      </c>
      <c r="Z21" s="158">
        <v>10791.11</v>
      </c>
      <c r="AA21" s="159">
        <v>8158.27</v>
      </c>
      <c r="AB21" s="159">
        <v>2584.4499999999998</v>
      </c>
      <c r="AC21" s="159">
        <v>67.989999999999995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3111.27</v>
      </c>
      <c r="AJ21" s="164">
        <v>4851.3999999999996</v>
      </c>
      <c r="AK21" s="164">
        <v>11449.57</v>
      </c>
      <c r="AL21" s="158">
        <v>14829.333948490003</v>
      </c>
      <c r="AM21" s="164">
        <v>11184.815456630002</v>
      </c>
      <c r="AN21" s="164">
        <v>2382.3982658299997</v>
      </c>
      <c r="AO21" s="164">
        <v>95.460699999999989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1083.2842061199999</v>
      </c>
      <c r="AV21" s="159">
        <v>1434.4547229469997</v>
      </c>
      <c r="AW21" s="159">
        <v>7734.9647392009983</v>
      </c>
      <c r="AX21" s="158">
        <v>10902.74</v>
      </c>
      <c r="AY21" s="557">
        <v>1817.97</v>
      </c>
      <c r="AZ21" s="557">
        <v>57.52</v>
      </c>
      <c r="BA21" s="557">
        <v>0</v>
      </c>
      <c r="BB21" s="557">
        <v>0.09</v>
      </c>
      <c r="BC21" s="557">
        <v>0</v>
      </c>
      <c r="BD21" s="557">
        <v>0.13</v>
      </c>
      <c r="BE21" s="557">
        <v>0</v>
      </c>
      <c r="BF21" s="557">
        <v>2324.66</v>
      </c>
      <c r="BG21" s="557">
        <v>8963.76</v>
      </c>
      <c r="BH21" s="557">
        <v>4933.08</v>
      </c>
      <c r="BI21" s="558">
        <v>11491.51</v>
      </c>
      <c r="BJ21" s="164">
        <v>13202.64</v>
      </c>
      <c r="BK21" s="141">
        <f t="shared" si="4"/>
        <v>0.21094697296275977</v>
      </c>
      <c r="BL21" s="65"/>
      <c r="BM21" s="522"/>
      <c r="BN21" s="91"/>
    </row>
    <row r="22" spans="1:66" s="34" customFormat="1" x14ac:dyDescent="0.25">
      <c r="A22" s="136" t="s">
        <v>27</v>
      </c>
      <c r="B22" s="16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82.496000000000009</v>
      </c>
      <c r="I22" s="157">
        <v>7.4779999999999998</v>
      </c>
      <c r="J22" s="157">
        <v>10.135</v>
      </c>
      <c r="K22" s="157">
        <v>1.8075000000000001</v>
      </c>
      <c r="L22" s="157">
        <v>0</v>
      </c>
      <c r="M22" s="157">
        <v>0</v>
      </c>
      <c r="N22" s="158">
        <v>23.8125</v>
      </c>
      <c r="O22" s="157">
        <v>2.415</v>
      </c>
      <c r="P22" s="157">
        <v>13.4725</v>
      </c>
      <c r="Q22" s="157">
        <v>0</v>
      </c>
      <c r="R22" s="157">
        <v>0</v>
      </c>
      <c r="S22" s="157">
        <v>0</v>
      </c>
      <c r="T22" s="157">
        <v>77.011050000000012</v>
      </c>
      <c r="U22" s="157">
        <v>15.477499999999999</v>
      </c>
      <c r="V22" s="157">
        <v>22.02075</v>
      </c>
      <c r="W22" s="157">
        <v>0</v>
      </c>
      <c r="X22" s="157">
        <v>0</v>
      </c>
      <c r="Y22" s="157">
        <v>0</v>
      </c>
      <c r="Z22" s="158">
        <v>111.29</v>
      </c>
      <c r="AA22" s="159">
        <v>45.06</v>
      </c>
      <c r="AB22" s="159">
        <v>4.9400000000000004</v>
      </c>
      <c r="AC22" s="164">
        <v>0</v>
      </c>
      <c r="AD22" s="164">
        <v>0</v>
      </c>
      <c r="AE22" s="164">
        <v>0</v>
      </c>
      <c r="AF22" s="164">
        <v>53.35</v>
      </c>
      <c r="AG22" s="164">
        <v>53.35</v>
      </c>
      <c r="AH22" s="164">
        <v>47.81</v>
      </c>
      <c r="AI22" s="164">
        <v>0</v>
      </c>
      <c r="AJ22" s="164">
        <v>0</v>
      </c>
      <c r="AK22" s="164">
        <v>0</v>
      </c>
      <c r="AL22" s="158">
        <v>110.811525</v>
      </c>
      <c r="AM22" s="164">
        <v>49.597499999999997</v>
      </c>
      <c r="AN22" s="164">
        <v>27.522499999999997</v>
      </c>
      <c r="AO22" s="164">
        <v>0</v>
      </c>
      <c r="AP22" s="159">
        <v>0</v>
      </c>
      <c r="AQ22" s="159">
        <v>0</v>
      </c>
      <c r="AR22" s="159">
        <v>61.501249999999999</v>
      </c>
      <c r="AS22" s="159">
        <v>23.244999999999997</v>
      </c>
      <c r="AT22" s="159">
        <v>53.613</v>
      </c>
      <c r="AU22" s="159">
        <v>0</v>
      </c>
      <c r="AV22" s="159">
        <v>0</v>
      </c>
      <c r="AW22" s="159">
        <v>0</v>
      </c>
      <c r="AX22" s="158">
        <v>53.88</v>
      </c>
      <c r="AY22" s="557">
        <v>2.96</v>
      </c>
      <c r="AZ22" s="557">
        <v>149.56</v>
      </c>
      <c r="BA22" s="557">
        <v>0</v>
      </c>
      <c r="BB22" s="557">
        <v>0</v>
      </c>
      <c r="BC22" s="557">
        <v>0</v>
      </c>
      <c r="BD22" s="557">
        <v>156.78</v>
      </c>
      <c r="BE22" s="557">
        <v>29.02</v>
      </c>
      <c r="BF22" s="557">
        <v>10.39</v>
      </c>
      <c r="BG22" s="557"/>
      <c r="BH22" s="557">
        <v>0</v>
      </c>
      <c r="BI22" s="558" t="s">
        <v>28</v>
      </c>
      <c r="BJ22" s="164">
        <v>4.66</v>
      </c>
      <c r="BK22" s="141">
        <f t="shared" si="4"/>
        <v>-0.91351150705270978</v>
      </c>
      <c r="BL22" s="65"/>
      <c r="BM22" s="522"/>
      <c r="BN22" s="91"/>
    </row>
    <row r="23" spans="1:66" s="34" customFormat="1" x14ac:dyDescent="0.25">
      <c r="A23" s="136" t="s">
        <v>36</v>
      </c>
      <c r="B23" s="156">
        <v>47746.551700000004</v>
      </c>
      <c r="C23" s="157">
        <v>50173.400299999987</v>
      </c>
      <c r="D23" s="157">
        <v>67550.702850000001</v>
      </c>
      <c r="E23" s="157">
        <v>34286.404465</v>
      </c>
      <c r="F23" s="157">
        <v>30128.790450000015</v>
      </c>
      <c r="G23" s="157">
        <v>59231.560270000002</v>
      </c>
      <c r="H23" s="157">
        <v>54861.393349999984</v>
      </c>
      <c r="I23" s="157">
        <v>44759.632824999979</v>
      </c>
      <c r="J23" s="157">
        <v>32269.526650000007</v>
      </c>
      <c r="K23" s="157">
        <v>29927.449399999987</v>
      </c>
      <c r="L23" s="157">
        <v>21420.717975</v>
      </c>
      <c r="M23" s="157">
        <v>11409.1091</v>
      </c>
      <c r="N23" s="158">
        <v>12476.513559999999</v>
      </c>
      <c r="O23" s="157">
        <v>7367.8180320000029</v>
      </c>
      <c r="P23" s="157">
        <v>8585.3978600000028</v>
      </c>
      <c r="Q23" s="157">
        <v>691.11899999999991</v>
      </c>
      <c r="R23" s="157">
        <v>2331.3866399999997</v>
      </c>
      <c r="S23" s="157">
        <v>36590.775349999989</v>
      </c>
      <c r="T23" s="157">
        <v>86204.621763999967</v>
      </c>
      <c r="U23" s="157">
        <v>65303.1174245</v>
      </c>
      <c r="V23" s="157">
        <v>88246.191961999968</v>
      </c>
      <c r="W23" s="157">
        <v>71425.321230000016</v>
      </c>
      <c r="X23" s="157">
        <v>37398.76236500001</v>
      </c>
      <c r="Y23" s="157">
        <v>41429.644354099983</v>
      </c>
      <c r="Z23" s="158">
        <v>30233.37</v>
      </c>
      <c r="AA23" s="159">
        <v>38626.959999999999</v>
      </c>
      <c r="AB23" s="159">
        <v>51282.879999999997</v>
      </c>
      <c r="AC23" s="159">
        <v>42094.83</v>
      </c>
      <c r="AD23" s="159">
        <v>59617.2</v>
      </c>
      <c r="AE23" s="159">
        <v>68204.14</v>
      </c>
      <c r="AF23" s="159">
        <v>53707.88</v>
      </c>
      <c r="AG23" s="159">
        <v>47425.08</v>
      </c>
      <c r="AH23" s="159">
        <v>22350.49</v>
      </c>
      <c r="AI23" s="159">
        <v>21518.14</v>
      </c>
      <c r="AJ23" s="159">
        <v>16515.61</v>
      </c>
      <c r="AK23" s="159">
        <v>20253.28</v>
      </c>
      <c r="AL23" s="158">
        <v>27071.668899999993</v>
      </c>
      <c r="AM23" s="159">
        <v>17070.070079999998</v>
      </c>
      <c r="AN23" s="159">
        <v>20455.058335000002</v>
      </c>
      <c r="AO23" s="159">
        <v>38469.954825000001</v>
      </c>
      <c r="AP23" s="159">
        <v>26946.135315</v>
      </c>
      <c r="AQ23" s="159">
        <v>39815.171385000009</v>
      </c>
      <c r="AR23" s="159">
        <v>30011.206478880023</v>
      </c>
      <c r="AS23" s="159">
        <v>26683.301463397998</v>
      </c>
      <c r="AT23" s="159">
        <v>36350.36874999998</v>
      </c>
      <c r="AU23" s="159">
        <v>24451.971690000006</v>
      </c>
      <c r="AV23" s="159">
        <v>67575.631884999995</v>
      </c>
      <c r="AW23" s="159">
        <v>60784.616890000027</v>
      </c>
      <c r="AX23" s="158">
        <v>56912.23</v>
      </c>
      <c r="AY23" s="555">
        <v>97088.48</v>
      </c>
      <c r="AZ23" s="555">
        <v>90277.33</v>
      </c>
      <c r="BA23" s="555">
        <v>75561.62</v>
      </c>
      <c r="BB23" s="555">
        <v>74331.31</v>
      </c>
      <c r="BC23" s="555">
        <v>57366.01</v>
      </c>
      <c r="BD23" s="555">
        <v>36845.32</v>
      </c>
      <c r="BE23" s="555">
        <v>25978.13</v>
      </c>
      <c r="BF23" s="555">
        <v>15365.99</v>
      </c>
      <c r="BG23" s="555">
        <v>10248.51</v>
      </c>
      <c r="BH23" s="555">
        <v>12148.1</v>
      </c>
      <c r="BI23" s="556">
        <v>22860.59</v>
      </c>
      <c r="BJ23" s="159">
        <v>10369.57</v>
      </c>
      <c r="BK23" s="141">
        <f t="shared" si="4"/>
        <v>-0.81779715888834437</v>
      </c>
      <c r="BL23" s="65"/>
      <c r="BM23" s="522"/>
      <c r="BN23" s="91"/>
    </row>
    <row r="24" spans="1:66" s="34" customFormat="1" x14ac:dyDescent="0.25">
      <c r="A24" s="136" t="s">
        <v>37</v>
      </c>
      <c r="B24" s="156">
        <v>12.298999999999999</v>
      </c>
      <c r="C24" s="157">
        <v>13.077000000000002</v>
      </c>
      <c r="D24" s="157">
        <v>27.011000000000003</v>
      </c>
      <c r="E24" s="157">
        <v>55.484999999999999</v>
      </c>
      <c r="F24" s="157">
        <v>32.505000000000003</v>
      </c>
      <c r="G24" s="157">
        <v>224.59609999999998</v>
      </c>
      <c r="H24" s="157">
        <v>108.059</v>
      </c>
      <c r="I24" s="157">
        <v>168.28900000000002</v>
      </c>
      <c r="J24" s="157">
        <v>185.672</v>
      </c>
      <c r="K24" s="157">
        <v>132.23000000000002</v>
      </c>
      <c r="L24" s="157">
        <v>5.36</v>
      </c>
      <c r="M24" s="157">
        <v>19.695499999999999</v>
      </c>
      <c r="N24" s="163">
        <v>57.25</v>
      </c>
      <c r="O24" s="157">
        <v>58.204300000000003</v>
      </c>
      <c r="P24" s="157">
        <v>53.31</v>
      </c>
      <c r="Q24" s="157">
        <v>109.74100000000001</v>
      </c>
      <c r="R24" s="157">
        <v>162.60749999999996</v>
      </c>
      <c r="S24" s="157">
        <v>106.17505</v>
      </c>
      <c r="T24" s="157">
        <v>202.41210000000004</v>
      </c>
      <c r="U24" s="157">
        <v>98.163299999999992</v>
      </c>
      <c r="V24" s="157">
        <v>68.872</v>
      </c>
      <c r="W24" s="157">
        <v>85.361099999999993</v>
      </c>
      <c r="X24" s="157">
        <v>18.968499999999999</v>
      </c>
      <c r="Y24" s="157">
        <v>130.60974999999999</v>
      </c>
      <c r="Z24" s="163">
        <v>13.67</v>
      </c>
      <c r="AA24" s="104">
        <v>48.12</v>
      </c>
      <c r="AB24" s="104">
        <v>39.909999999999997</v>
      </c>
      <c r="AC24" s="104">
        <v>62.6</v>
      </c>
      <c r="AD24" s="104">
        <v>152.03</v>
      </c>
      <c r="AE24" s="159">
        <v>107.86</v>
      </c>
      <c r="AF24" s="159">
        <v>70.28</v>
      </c>
      <c r="AG24" s="159">
        <v>115.29</v>
      </c>
      <c r="AH24" s="159">
        <v>59.68</v>
      </c>
      <c r="AI24" s="159">
        <v>53.79</v>
      </c>
      <c r="AJ24" s="159">
        <v>9.93</v>
      </c>
      <c r="AK24" s="159">
        <v>0.27</v>
      </c>
      <c r="AL24" s="158">
        <v>1.0874999999999999</v>
      </c>
      <c r="AM24" s="159">
        <v>0</v>
      </c>
      <c r="AN24" s="159">
        <v>0</v>
      </c>
      <c r="AO24" s="159">
        <v>0</v>
      </c>
      <c r="AP24" s="159">
        <v>148.65900000000002</v>
      </c>
      <c r="AQ24" s="159">
        <v>170.161</v>
      </c>
      <c r="AR24" s="159">
        <v>157.67699999999999</v>
      </c>
      <c r="AS24" s="159">
        <v>133.934</v>
      </c>
      <c r="AT24" s="159">
        <v>75.420850000000002</v>
      </c>
      <c r="AU24" s="159">
        <v>44.603499999999997</v>
      </c>
      <c r="AV24" s="159">
        <v>7</v>
      </c>
      <c r="AW24" s="159">
        <v>0</v>
      </c>
      <c r="AX24" s="158">
        <v>0.04</v>
      </c>
      <c r="AY24" s="555">
        <v>0</v>
      </c>
      <c r="AZ24" s="555">
        <v>0.56000000000000005</v>
      </c>
      <c r="BA24" s="555">
        <v>26.83</v>
      </c>
      <c r="BB24" s="555">
        <v>30.63</v>
      </c>
      <c r="BC24" s="555">
        <v>259.94</v>
      </c>
      <c r="BD24" s="555">
        <v>203.17</v>
      </c>
      <c r="BE24" s="555">
        <v>681.55</v>
      </c>
      <c r="BF24" s="555">
        <v>392.87</v>
      </c>
      <c r="BG24" s="555">
        <v>366.31</v>
      </c>
      <c r="BH24" s="555">
        <v>400.48</v>
      </c>
      <c r="BI24" s="556">
        <v>565.13</v>
      </c>
      <c r="BJ24" s="159">
        <v>563.96</v>
      </c>
      <c r="BK24" s="141">
        <f t="shared" si="4"/>
        <v>14098</v>
      </c>
      <c r="BL24" s="65"/>
      <c r="BM24" s="522"/>
      <c r="BN24" s="91"/>
    </row>
    <row r="25" spans="1:66" x14ac:dyDescent="0.25">
      <c r="A25" s="142" t="s">
        <v>38</v>
      </c>
      <c r="B25" s="167">
        <v>138.67806373079452</v>
      </c>
      <c r="C25" s="168">
        <v>120.66342500370945</v>
      </c>
      <c r="D25" s="168">
        <v>284.10358713580422</v>
      </c>
      <c r="E25" s="168">
        <v>114.36668172796158</v>
      </c>
      <c r="F25" s="168">
        <v>263.70490944706091</v>
      </c>
      <c r="G25" s="168">
        <v>264.28943011292733</v>
      </c>
      <c r="H25" s="168">
        <v>244.3632837781945</v>
      </c>
      <c r="I25" s="168">
        <v>441.55558451060267</v>
      </c>
      <c r="J25" s="168">
        <v>77.242817433215635</v>
      </c>
      <c r="K25" s="168">
        <v>113.86889933482098</v>
      </c>
      <c r="L25" s="168">
        <v>93.830740059104528</v>
      </c>
      <c r="M25" s="168">
        <v>40.167353278203109</v>
      </c>
      <c r="N25" s="169">
        <v>1109.0193511838745</v>
      </c>
      <c r="O25" s="168">
        <v>1253.7271970348711</v>
      </c>
      <c r="P25" s="168">
        <v>1387.3254706029213</v>
      </c>
      <c r="Q25" s="168">
        <v>1157.6478451612111</v>
      </c>
      <c r="R25" s="168">
        <v>1656.499078729111</v>
      </c>
      <c r="S25" s="168">
        <v>1518.5985892374033</v>
      </c>
      <c r="T25" s="168">
        <v>1698.3746511105276</v>
      </c>
      <c r="U25" s="168">
        <v>1555.48106501388</v>
      </c>
      <c r="V25" s="168">
        <v>1610.2659744535054</v>
      </c>
      <c r="W25" s="168">
        <v>1475.0750351419226</v>
      </c>
      <c r="X25" s="168">
        <v>1593.9189502473528</v>
      </c>
      <c r="Y25" s="168">
        <v>1318.02745961614</v>
      </c>
      <c r="Z25" s="169">
        <v>746.76</v>
      </c>
      <c r="AA25" s="170">
        <v>1274.75</v>
      </c>
      <c r="AB25" s="170">
        <v>824.53</v>
      </c>
      <c r="AC25" s="170">
        <v>113.62</v>
      </c>
      <c r="AD25" s="170">
        <v>136.61000000000001</v>
      </c>
      <c r="AE25" s="170">
        <v>218.33</v>
      </c>
      <c r="AF25" s="170">
        <v>403.5</v>
      </c>
      <c r="AG25" s="170">
        <v>819.96</v>
      </c>
      <c r="AH25" s="170">
        <v>207.05</v>
      </c>
      <c r="AI25" s="170">
        <v>231.31</v>
      </c>
      <c r="AJ25" s="170">
        <v>271.54000000000002</v>
      </c>
      <c r="AK25" s="170">
        <v>626.17999999999995</v>
      </c>
      <c r="AL25" s="171">
        <v>465.12700000000001</v>
      </c>
      <c r="AM25" s="170">
        <v>424.48207500000001</v>
      </c>
      <c r="AN25" s="170">
        <v>110.27485</v>
      </c>
      <c r="AO25" s="170">
        <v>51.102750000000007</v>
      </c>
      <c r="AP25" s="172">
        <v>379.78260499999999</v>
      </c>
      <c r="AQ25" s="172">
        <v>711.34057500000006</v>
      </c>
      <c r="AR25" s="172">
        <v>538.24946</v>
      </c>
      <c r="AS25" s="172">
        <v>892.35410000000002</v>
      </c>
      <c r="AT25" s="172">
        <v>358.01457500000004</v>
      </c>
      <c r="AU25" s="172">
        <v>564.66340000000002</v>
      </c>
      <c r="AV25" s="172">
        <v>337.92755</v>
      </c>
      <c r="AW25" s="172">
        <v>62.5655</v>
      </c>
      <c r="AX25" s="171">
        <v>58.559999999999995</v>
      </c>
      <c r="AY25" s="170">
        <v>55.01</v>
      </c>
      <c r="AZ25" s="170">
        <v>86.32</v>
      </c>
      <c r="BA25" s="170">
        <v>93.39</v>
      </c>
      <c r="BB25" s="170">
        <v>135.24</v>
      </c>
      <c r="BC25" s="170">
        <v>44.46</v>
      </c>
      <c r="BD25" s="170">
        <v>291.79000000000002</v>
      </c>
      <c r="BE25" s="170">
        <v>194.07999999999998</v>
      </c>
      <c r="BF25" s="170">
        <v>248.87</v>
      </c>
      <c r="BG25" s="170">
        <v>35.720000000000006</v>
      </c>
      <c r="BH25" s="170">
        <v>43.36</v>
      </c>
      <c r="BI25" s="559">
        <v>128.39000000000001</v>
      </c>
      <c r="BJ25" s="170">
        <v>146.86000000000001</v>
      </c>
      <c r="BK25" s="146">
        <f t="shared" si="4"/>
        <v>1.507855191256831</v>
      </c>
      <c r="BL25" s="65"/>
      <c r="BM25" s="522"/>
      <c r="BN25" s="91"/>
    </row>
    <row r="26" spans="1:66" x14ac:dyDescent="0.25">
      <c r="A26" s="116" t="s">
        <v>23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X26" s="174"/>
      <c r="AY26" s="174"/>
      <c r="AZ26" s="159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L26" s="65"/>
      <c r="BM26" s="65"/>
      <c r="BN26" s="91"/>
    </row>
    <row r="27" spans="1:66" x14ac:dyDescent="0.25">
      <c r="A27" s="116" t="s">
        <v>24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X27" s="175"/>
      <c r="AY27" s="175"/>
      <c r="AZ27" s="175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L27" s="65"/>
      <c r="BM27" s="65"/>
      <c r="BN27" s="91"/>
    </row>
    <row r="28" spans="1:66" x14ac:dyDescent="0.25">
      <c r="A28" s="116" t="s">
        <v>196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X28" s="173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L28" s="65"/>
      <c r="BM28" s="65"/>
      <c r="BN28" s="91"/>
    </row>
    <row r="29" spans="1:66" x14ac:dyDescent="0.25">
      <c r="A29" s="177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L29" s="34"/>
    </row>
    <row r="30" spans="1:66" x14ac:dyDescent="0.25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AX30" s="173"/>
      <c r="BL30" s="34"/>
    </row>
    <row r="31" spans="1:66" x14ac:dyDescent="0.2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AX31" s="173"/>
      <c r="BL31" s="34"/>
    </row>
    <row r="32" spans="1:66" x14ac:dyDescent="0.25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AX32" s="173"/>
    </row>
    <row r="33" spans="6:50" x14ac:dyDescent="0.25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AX33" s="173"/>
    </row>
    <row r="34" spans="6:50" x14ac:dyDescent="0.25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6:50" x14ac:dyDescent="0.25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46" spans="6:50" x14ac:dyDescent="0.25">
      <c r="AL46" s="118"/>
    </row>
    <row r="73" spans="1:1" x14ac:dyDescent="0.25">
      <c r="A73" s="178" t="s">
        <v>217</v>
      </c>
    </row>
  </sheetData>
  <sortState ref="S29:U45">
    <sortCondition descending="1" ref="U29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S38"/>
  <sheetViews>
    <sheetView showGridLines="0" zoomScaleNormal="100" workbookViewId="0">
      <pane xSplit="1" ySplit="7" topLeftCell="AW8" activePane="bottomRight" state="frozen"/>
      <selection activeCell="AD14" sqref="AD14"/>
      <selection pane="topRight" activeCell="AD14" sqref="AD14"/>
      <selection pane="bottomLeft" activeCell="AD14" sqref="AD14"/>
      <selection pane="bottomRight" activeCell="BK9" sqref="BK9"/>
    </sheetView>
  </sheetViews>
  <sheetFormatPr baseColWidth="10" defaultColWidth="11.42578125" defaultRowHeight="12.75" x14ac:dyDescent="0.2"/>
  <cols>
    <col min="1" max="1" width="16.140625" style="179" customWidth="1"/>
    <col min="2" max="5" width="8.5703125" style="179" bestFit="1" customWidth="1"/>
    <col min="6" max="6" width="8.140625" style="179" bestFit="1" customWidth="1"/>
    <col min="7" max="9" width="8.5703125" style="179" bestFit="1" customWidth="1"/>
    <col min="10" max="10" width="7.85546875" style="179" bestFit="1" customWidth="1"/>
    <col min="11" max="11" width="8.5703125" style="179" bestFit="1" customWidth="1"/>
    <col min="12" max="12" width="8.140625" style="179" bestFit="1" customWidth="1"/>
    <col min="13" max="13" width="8.5703125" style="179" bestFit="1" customWidth="1"/>
    <col min="14" max="14" width="8.140625" style="179" bestFit="1" customWidth="1"/>
    <col min="15" max="15" width="8.5703125" style="179" bestFit="1" customWidth="1"/>
    <col min="16" max="16" width="8.140625" style="179" bestFit="1" customWidth="1"/>
    <col min="17" max="17" width="7.85546875" style="179" bestFit="1" customWidth="1"/>
    <col min="18" max="18" width="8.140625" style="179" bestFit="1" customWidth="1"/>
    <col min="19" max="19" width="9.140625" style="179" bestFit="1" customWidth="1"/>
    <col min="20" max="20" width="8.7109375" style="179" bestFit="1" customWidth="1"/>
    <col min="21" max="21" width="10.5703125" style="179" bestFit="1" customWidth="1"/>
    <col min="22" max="22" width="10" style="179" bestFit="1" customWidth="1"/>
    <col min="23" max="23" width="10.5703125" style="179" bestFit="1" customWidth="1"/>
    <col min="24" max="24" width="10" style="179" bestFit="1" customWidth="1"/>
    <col min="25" max="25" width="10.5703125" style="179" bestFit="1" customWidth="1"/>
    <col min="26" max="26" width="10" style="179" bestFit="1" customWidth="1"/>
    <col min="27" max="32" width="10.5703125" style="179" bestFit="1" customWidth="1"/>
    <col min="33" max="62" width="10.5703125" style="179" customWidth="1"/>
    <col min="63" max="63" width="11.28515625" style="179" customWidth="1"/>
    <col min="64" max="64" width="11.85546875" style="4" bestFit="1" customWidth="1"/>
    <col min="65" max="16384" width="11.42578125" style="4"/>
  </cols>
  <sheetData>
    <row r="1" spans="1:63" x14ac:dyDescent="0.2">
      <c r="A1" s="13" t="s">
        <v>189</v>
      </c>
    </row>
    <row r="3" spans="1:63" x14ac:dyDescent="0.2">
      <c r="A3" s="11" t="s">
        <v>46</v>
      </c>
    </row>
    <row r="4" spans="1:63" x14ac:dyDescent="0.2">
      <c r="A4" s="9" t="s">
        <v>229</v>
      </c>
    </row>
    <row r="5" spans="1:63" x14ac:dyDescent="0.2">
      <c r="A5" s="124" t="s">
        <v>199</v>
      </c>
    </row>
    <row r="6" spans="1:63" x14ac:dyDescent="0.2">
      <c r="A6" s="630" t="s">
        <v>191</v>
      </c>
      <c r="B6" s="625">
        <v>2019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5">
        <v>2020</v>
      </c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32"/>
      <c r="Z6" s="625">
        <v>2021</v>
      </c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9"/>
      <c r="AL6" s="625">
        <v>2022</v>
      </c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9"/>
      <c r="AX6" s="627">
        <v>2023</v>
      </c>
      <c r="AY6" s="619"/>
      <c r="AZ6" s="619"/>
      <c r="BA6" s="619"/>
      <c r="BB6" s="619"/>
      <c r="BC6" s="619"/>
      <c r="BD6" s="619"/>
      <c r="BE6" s="619"/>
      <c r="BF6" s="619"/>
      <c r="BG6" s="619"/>
      <c r="BH6" s="619"/>
      <c r="BI6" s="628"/>
      <c r="BJ6" s="619">
        <v>2024</v>
      </c>
      <c r="BK6" s="619"/>
    </row>
    <row r="7" spans="1:63" ht="25.5" x14ac:dyDescent="0.2">
      <c r="A7" s="631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75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5" t="s">
        <v>1</v>
      </c>
      <c r="AY7" s="545" t="s">
        <v>2</v>
      </c>
      <c r="AZ7" s="545" t="s">
        <v>3</v>
      </c>
      <c r="BA7" s="545" t="s">
        <v>4</v>
      </c>
      <c r="BB7" s="545" t="s">
        <v>5</v>
      </c>
      <c r="BC7" s="545" t="s">
        <v>6</v>
      </c>
      <c r="BD7" s="545" t="s">
        <v>7</v>
      </c>
      <c r="BE7" s="545" t="str">
        <f>+'Cdr 3'!BE7</f>
        <v>Ago</v>
      </c>
      <c r="BF7" s="545" t="str">
        <f>+'Cdr 3'!BF7</f>
        <v>Sept</v>
      </c>
      <c r="BG7" s="545" t="str">
        <f>+'Cdr 3'!BG7</f>
        <v>Oct</v>
      </c>
      <c r="BH7" s="545" t="str">
        <f>+'Cdr 3'!BH7</f>
        <v>Nov</v>
      </c>
      <c r="BI7" s="560" t="str">
        <f>+'Cdr 3'!BI7</f>
        <v>Dic</v>
      </c>
      <c r="BJ7" s="61" t="str">
        <f>+'Cdr 3'!BJ7</f>
        <v>Ene</v>
      </c>
      <c r="BK7" s="97" t="str">
        <f>+'Cdr 3'!BK7</f>
        <v>Var. % 
Ene 24/23</v>
      </c>
    </row>
    <row r="8" spans="1:63" x14ac:dyDescent="0.2">
      <c r="A8" s="154" t="s">
        <v>13</v>
      </c>
      <c r="B8" s="241">
        <f t="shared" ref="B8:AT8" si="0">SUM(B9:B19)</f>
        <v>9300.5064631354035</v>
      </c>
      <c r="C8" s="127">
        <f t="shared" si="0"/>
        <v>7493.4091773598975</v>
      </c>
      <c r="D8" s="127">
        <f t="shared" si="0"/>
        <v>6735.492657428812</v>
      </c>
      <c r="E8" s="127">
        <f t="shared" si="0"/>
        <v>6245.8990423237501</v>
      </c>
      <c r="F8" s="127">
        <f t="shared" si="0"/>
        <v>7169.5942152942098</v>
      </c>
      <c r="G8" s="127">
        <f t="shared" si="0"/>
        <v>6760.8795670691361</v>
      </c>
      <c r="H8" s="127">
        <f t="shared" si="0"/>
        <v>5286.2962950563997</v>
      </c>
      <c r="I8" s="127">
        <f t="shared" si="0"/>
        <v>4575.1803471616613</v>
      </c>
      <c r="J8" s="127">
        <f t="shared" si="0"/>
        <v>5188.1234528538407</v>
      </c>
      <c r="K8" s="127">
        <f t="shared" si="0"/>
        <v>5924.7195330024797</v>
      </c>
      <c r="L8" s="127">
        <f t="shared" si="0"/>
        <v>6617.0015537942072</v>
      </c>
      <c r="M8" s="127">
        <f t="shared" si="0"/>
        <v>5307.7453969289299</v>
      </c>
      <c r="N8" s="241">
        <f t="shared" si="0"/>
        <v>7290.0783593481474</v>
      </c>
      <c r="O8" s="127">
        <f t="shared" si="0"/>
        <v>7463.9535263603448</v>
      </c>
      <c r="P8" s="127">
        <f t="shared" si="0"/>
        <v>4848.095853023081</v>
      </c>
      <c r="Q8" s="127">
        <f t="shared" si="0"/>
        <v>1173.5140158547456</v>
      </c>
      <c r="R8" s="127">
        <f t="shared" si="0"/>
        <v>1893.5772285953217</v>
      </c>
      <c r="S8" s="155">
        <f t="shared" si="0"/>
        <v>3286.3569822982104</v>
      </c>
      <c r="T8" s="155">
        <f t="shared" si="0"/>
        <v>9818.5226898723377</v>
      </c>
      <c r="U8" s="155">
        <f t="shared" si="0"/>
        <v>9998.8244291852134</v>
      </c>
      <c r="V8" s="155">
        <f t="shared" si="0"/>
        <v>9531.9078155116058</v>
      </c>
      <c r="W8" s="155">
        <f t="shared" si="0"/>
        <v>9623.0391774631426</v>
      </c>
      <c r="X8" s="155">
        <f t="shared" si="0"/>
        <v>9516.1257553508476</v>
      </c>
      <c r="Y8" s="180">
        <f t="shared" si="0"/>
        <v>7072.8736758829236</v>
      </c>
      <c r="Z8" s="181">
        <f t="shared" si="0"/>
        <v>4119.0599999999995</v>
      </c>
      <c r="AA8" s="181">
        <f t="shared" si="0"/>
        <v>4923.68</v>
      </c>
      <c r="AB8" s="181">
        <f t="shared" si="0"/>
        <v>5362.28</v>
      </c>
      <c r="AC8" s="181">
        <f t="shared" si="0"/>
        <v>5040.68</v>
      </c>
      <c r="AD8" s="181">
        <f t="shared" si="0"/>
        <v>4689.4500000000007</v>
      </c>
      <c r="AE8" s="182">
        <f t="shared" si="0"/>
        <v>3754.6699999999996</v>
      </c>
      <c r="AF8" s="182">
        <f t="shared" si="0"/>
        <v>3777.2</v>
      </c>
      <c r="AG8" s="182">
        <f t="shared" si="0"/>
        <v>4527.16</v>
      </c>
      <c r="AH8" s="182">
        <f t="shared" si="0"/>
        <v>4579.7299999999996</v>
      </c>
      <c r="AI8" s="182">
        <f t="shared" si="0"/>
        <v>3523.71</v>
      </c>
      <c r="AJ8" s="182">
        <f t="shared" si="0"/>
        <v>4420.3</v>
      </c>
      <c r="AK8" s="182">
        <f t="shared" si="0"/>
        <v>3748.55</v>
      </c>
      <c r="AL8" s="183">
        <f t="shared" si="0"/>
        <v>5528.3694650329271</v>
      </c>
      <c r="AM8" s="182">
        <f t="shared" si="0"/>
        <v>6437.1118788568001</v>
      </c>
      <c r="AN8" s="182">
        <f t="shared" si="0"/>
        <v>7338.5341636548283</v>
      </c>
      <c r="AO8" s="182">
        <f t="shared" si="0"/>
        <v>5202.2703913537525</v>
      </c>
      <c r="AP8" s="182">
        <f t="shared" si="0"/>
        <v>7868.159152091921</v>
      </c>
      <c r="AQ8" s="182">
        <f t="shared" si="0"/>
        <v>6583.6353352516253</v>
      </c>
      <c r="AR8" s="182">
        <f t="shared" si="0"/>
        <v>5122.9301749228971</v>
      </c>
      <c r="AS8" s="182">
        <f t="shared" si="0"/>
        <v>7073.9686708227255</v>
      </c>
      <c r="AT8" s="182">
        <f t="shared" si="0"/>
        <v>4835.3656113005327</v>
      </c>
      <c r="AU8" s="182">
        <f t="shared" ref="AU8:AZ8" si="1">SUM(AU9:AU19)</f>
        <v>4700.5984802472076</v>
      </c>
      <c r="AV8" s="182">
        <f t="shared" si="1"/>
        <v>6986.537003034724</v>
      </c>
      <c r="AW8" s="182">
        <f t="shared" si="1"/>
        <v>6418.8358123940216</v>
      </c>
      <c r="AX8" s="183">
        <f t="shared" si="1"/>
        <v>3561.46</v>
      </c>
      <c r="AY8" s="182">
        <f t="shared" si="1"/>
        <v>3048.16</v>
      </c>
      <c r="AZ8" s="182">
        <f t="shared" si="1"/>
        <v>3267.66</v>
      </c>
      <c r="BA8" s="182">
        <f t="shared" ref="BA8" si="2">SUM(BA9:BA19)</f>
        <v>4262.74</v>
      </c>
      <c r="BB8" s="182">
        <f t="shared" ref="BB8:BG8" si="3">SUM(BB9:BB19)</f>
        <v>4739.17</v>
      </c>
      <c r="BC8" s="182">
        <f t="shared" si="3"/>
        <v>3154.29</v>
      </c>
      <c r="BD8" s="182">
        <f t="shared" si="3"/>
        <v>2851</v>
      </c>
      <c r="BE8" s="182">
        <f t="shared" si="3"/>
        <v>2305.1899999999996</v>
      </c>
      <c r="BF8" s="182">
        <f t="shared" si="3"/>
        <v>2604.66</v>
      </c>
      <c r="BG8" s="182">
        <f t="shared" si="3"/>
        <v>2799.8999999999996</v>
      </c>
      <c r="BH8" s="182">
        <f t="shared" ref="BH8:BI8" si="4">SUM(BH9:BH19)</f>
        <v>3098.71</v>
      </c>
      <c r="BI8" s="561">
        <f t="shared" si="4"/>
        <v>2103.46</v>
      </c>
      <c r="BJ8" s="182">
        <f t="shared" ref="BJ8" si="5">SUM(BJ9:BJ19)</f>
        <v>2254.3100000000004</v>
      </c>
      <c r="BK8" s="128">
        <f>+IFERROR(BJ8/AX8-1,"-")</f>
        <v>-0.36702644421108188</v>
      </c>
    </row>
    <row r="9" spans="1:63" x14ac:dyDescent="0.2">
      <c r="A9" s="184" t="s">
        <v>21</v>
      </c>
      <c r="B9" s="415">
        <v>5022</v>
      </c>
      <c r="C9" s="165">
        <v>2651</v>
      </c>
      <c r="D9" s="165">
        <v>2537</v>
      </c>
      <c r="E9" s="165">
        <v>2765</v>
      </c>
      <c r="F9" s="165">
        <v>2941</v>
      </c>
      <c r="G9" s="165">
        <v>3133</v>
      </c>
      <c r="H9" s="165">
        <v>2639</v>
      </c>
      <c r="I9" s="165">
        <v>3462</v>
      </c>
      <c r="J9" s="165">
        <v>3142</v>
      </c>
      <c r="K9" s="165">
        <v>2708</v>
      </c>
      <c r="L9" s="165">
        <v>3323</v>
      </c>
      <c r="M9" s="165">
        <v>1775</v>
      </c>
      <c r="N9" s="415">
        <v>2010.03656</v>
      </c>
      <c r="O9" s="165">
        <v>1854.9896285714287</v>
      </c>
      <c r="P9" s="165">
        <v>1237.931493871866</v>
      </c>
      <c r="Q9" s="165">
        <v>801.80539999999985</v>
      </c>
      <c r="R9" s="165">
        <v>1380.5407789473682</v>
      </c>
      <c r="S9" s="173">
        <v>1456.9865202947087</v>
      </c>
      <c r="T9" s="173">
        <v>1716.2736000000002</v>
      </c>
      <c r="U9" s="173">
        <v>1678.0108</v>
      </c>
      <c r="V9" s="173">
        <v>1992.7579000000001</v>
      </c>
      <c r="W9" s="173">
        <v>2744.5190000000002</v>
      </c>
      <c r="X9" s="173">
        <v>3594.5779599999996</v>
      </c>
      <c r="Y9" s="186">
        <v>2533.0466999999999</v>
      </c>
      <c r="Z9" s="187">
        <v>1772.13</v>
      </c>
      <c r="AA9" s="187">
        <v>2814.64</v>
      </c>
      <c r="AB9" s="187">
        <v>2405.1999999999998</v>
      </c>
      <c r="AC9" s="187">
        <v>2131.71</v>
      </c>
      <c r="AD9" s="187">
        <v>2333.5700000000002</v>
      </c>
      <c r="AE9" s="187">
        <v>1963.11</v>
      </c>
      <c r="AF9" s="187">
        <v>1734.12</v>
      </c>
      <c r="AG9" s="187">
        <v>1762.38</v>
      </c>
      <c r="AH9" s="187">
        <v>1541.82</v>
      </c>
      <c r="AI9" s="187">
        <v>1967.41</v>
      </c>
      <c r="AJ9" s="187">
        <v>2367.3000000000002</v>
      </c>
      <c r="AK9" s="187">
        <v>1559.71</v>
      </c>
      <c r="AL9" s="188">
        <v>1851.6857000000002</v>
      </c>
      <c r="AM9" s="189">
        <v>2074.6266500000002</v>
      </c>
      <c r="AN9" s="189">
        <v>2425.1865400000006</v>
      </c>
      <c r="AO9" s="189">
        <v>1609.3642499999999</v>
      </c>
      <c r="AP9" s="189">
        <v>1879.2646000000002</v>
      </c>
      <c r="AQ9" s="189">
        <v>1684.3776500000001</v>
      </c>
      <c r="AR9" s="189">
        <v>1259.7577199999998</v>
      </c>
      <c r="AS9" s="189">
        <v>1197.4888000000001</v>
      </c>
      <c r="AT9" s="189">
        <v>1038.2621999999997</v>
      </c>
      <c r="AU9" s="189">
        <v>1195.7278500000002</v>
      </c>
      <c r="AV9" s="189">
        <v>1797.35616</v>
      </c>
      <c r="AW9" s="189">
        <v>1115.5566999999996</v>
      </c>
      <c r="AX9" s="188">
        <v>761.96</v>
      </c>
      <c r="AY9" s="189">
        <v>778.37</v>
      </c>
      <c r="AZ9" s="189">
        <v>915.96</v>
      </c>
      <c r="BA9" s="189">
        <v>771.17</v>
      </c>
      <c r="BB9" s="189">
        <v>1118.44</v>
      </c>
      <c r="BC9" s="189">
        <v>971.62</v>
      </c>
      <c r="BD9" s="189">
        <v>930.08</v>
      </c>
      <c r="BE9" s="189">
        <v>1128.6199999999999</v>
      </c>
      <c r="BF9" s="189">
        <v>1356.93</v>
      </c>
      <c r="BG9" s="189">
        <v>1585.51</v>
      </c>
      <c r="BH9" s="189">
        <v>1557.28</v>
      </c>
      <c r="BI9" s="562">
        <v>1183.2</v>
      </c>
      <c r="BJ9" s="189">
        <v>989.35</v>
      </c>
      <c r="BK9" s="135">
        <f t="shared" ref="BK9:BK19" si="6">+IFERROR(BJ9/AX9-1,"-")</f>
        <v>0.29842773898892316</v>
      </c>
    </row>
    <row r="10" spans="1:63" x14ac:dyDescent="0.2">
      <c r="A10" s="184" t="s">
        <v>32</v>
      </c>
      <c r="B10" s="415">
        <v>210.87576333293217</v>
      </c>
      <c r="C10" s="165">
        <v>228.87184038194721</v>
      </c>
      <c r="D10" s="165">
        <v>179.42279691096809</v>
      </c>
      <c r="E10" s="165">
        <v>0</v>
      </c>
      <c r="F10" s="165">
        <v>0</v>
      </c>
      <c r="G10" s="165">
        <v>208.15899025851178</v>
      </c>
      <c r="H10" s="165">
        <v>86.721148004366981</v>
      </c>
      <c r="I10" s="165">
        <v>124.02506917089987</v>
      </c>
      <c r="J10" s="165">
        <v>130.41954965772797</v>
      </c>
      <c r="K10" s="165">
        <v>136.30745674720177</v>
      </c>
      <c r="L10" s="165">
        <v>103.84574172686838</v>
      </c>
      <c r="M10" s="165">
        <v>71.239998781664681</v>
      </c>
      <c r="N10" s="415">
        <v>286.45363691145508</v>
      </c>
      <c r="O10" s="165">
        <v>310.89950797483709</v>
      </c>
      <c r="P10" s="165">
        <v>243.72792732385903</v>
      </c>
      <c r="Q10" s="165">
        <v>0</v>
      </c>
      <c r="R10" s="165">
        <v>0</v>
      </c>
      <c r="S10" s="173">
        <v>282.76317236716244</v>
      </c>
      <c r="T10" s="173">
        <v>117.80200744913211</v>
      </c>
      <c r="U10" s="173">
        <v>168.47565396175037</v>
      </c>
      <c r="V10" s="173">
        <v>177.16191625505772</v>
      </c>
      <c r="W10" s="173">
        <v>185.16004924539891</v>
      </c>
      <c r="X10" s="173">
        <v>141.06405556177802</v>
      </c>
      <c r="Y10" s="186">
        <v>96.772414345013317</v>
      </c>
      <c r="Z10" s="187">
        <v>10</v>
      </c>
      <c r="AA10" s="187">
        <v>14.5</v>
      </c>
      <c r="AB10" s="187">
        <v>2</v>
      </c>
      <c r="AC10" s="187">
        <v>10</v>
      </c>
      <c r="AD10" s="187">
        <v>8.5</v>
      </c>
      <c r="AE10" s="187">
        <v>5</v>
      </c>
      <c r="AF10" s="187">
        <v>8.98</v>
      </c>
      <c r="AG10" s="187">
        <v>4.7</v>
      </c>
      <c r="AH10" s="187">
        <v>9.5</v>
      </c>
      <c r="AI10" s="187">
        <v>5</v>
      </c>
      <c r="AJ10" s="187">
        <v>9.5</v>
      </c>
      <c r="AK10" s="187">
        <v>11.5</v>
      </c>
      <c r="AL10" s="188">
        <v>285.71899687572198</v>
      </c>
      <c r="AM10" s="189">
        <v>291.4217853276366</v>
      </c>
      <c r="AN10" s="189">
        <v>359.77121096313238</v>
      </c>
      <c r="AO10" s="189">
        <v>73.903515476209662</v>
      </c>
      <c r="AP10" s="189">
        <v>69.189839161638858</v>
      </c>
      <c r="AQ10" s="189">
        <v>448.90599936776601</v>
      </c>
      <c r="AR10" s="189">
        <v>164.73208504533551</v>
      </c>
      <c r="AS10" s="189">
        <v>478.298040317203</v>
      </c>
      <c r="AT10" s="189">
        <v>207.96329645787895</v>
      </c>
      <c r="AU10" s="189">
        <v>130.25375593323881</v>
      </c>
      <c r="AV10" s="189">
        <v>113.99220855519906</v>
      </c>
      <c r="AW10" s="189">
        <v>99.208296454428933</v>
      </c>
      <c r="AX10" s="188">
        <v>55.75</v>
      </c>
      <c r="AY10" s="189">
        <v>65</v>
      </c>
      <c r="AZ10" s="189">
        <v>75.7</v>
      </c>
      <c r="BA10" s="189">
        <v>60.25</v>
      </c>
      <c r="BB10" s="189">
        <v>19.8</v>
      </c>
      <c r="BC10" s="189">
        <v>25.75</v>
      </c>
      <c r="BD10" s="189">
        <v>30.85</v>
      </c>
      <c r="BE10" s="189">
        <v>12.95</v>
      </c>
      <c r="BF10" s="189">
        <v>6.8</v>
      </c>
      <c r="BG10" s="189">
        <v>5.5</v>
      </c>
      <c r="BH10" s="189">
        <v>8.25</v>
      </c>
      <c r="BI10" s="562">
        <v>15.75</v>
      </c>
      <c r="BJ10" s="189">
        <v>25.48</v>
      </c>
      <c r="BK10" s="135">
        <f t="shared" si="6"/>
        <v>-0.54295964125560536</v>
      </c>
    </row>
    <row r="11" spans="1:63" x14ac:dyDescent="0.2">
      <c r="A11" s="184" t="s">
        <v>47</v>
      </c>
      <c r="B11" s="245">
        <v>67.120400000000004</v>
      </c>
      <c r="C11" s="165">
        <v>45.379280000000001</v>
      </c>
      <c r="D11" s="165">
        <v>24.689640000000001</v>
      </c>
      <c r="E11" s="165">
        <v>61.725000000000001</v>
      </c>
      <c r="F11" s="165">
        <v>68.768900000000002</v>
      </c>
      <c r="G11" s="165">
        <v>63.591000000000001</v>
      </c>
      <c r="H11" s="165">
        <v>0</v>
      </c>
      <c r="I11" s="165">
        <v>43.853999999999999</v>
      </c>
      <c r="J11" s="165">
        <v>52.698</v>
      </c>
      <c r="K11" s="165">
        <v>63.115699999999997</v>
      </c>
      <c r="L11" s="165">
        <v>32.1006</v>
      </c>
      <c r="M11" s="164">
        <v>41.378900000000002</v>
      </c>
      <c r="N11" s="245">
        <v>51.857221039999999</v>
      </c>
      <c r="O11" s="165">
        <v>35.060031727999998</v>
      </c>
      <c r="P11" s="165">
        <v>19.075215864</v>
      </c>
      <c r="Q11" s="165">
        <v>47.688734999999994</v>
      </c>
      <c r="R11" s="165">
        <v>53.130852139999995</v>
      </c>
      <c r="S11" s="173">
        <v>49.130406600000001</v>
      </c>
      <c r="T11" s="173">
        <v>0</v>
      </c>
      <c r="U11" s="173">
        <v>33.881600399999996</v>
      </c>
      <c r="V11" s="173">
        <v>40.714474799999998</v>
      </c>
      <c r="W11" s="173">
        <v>48.763189819999987</v>
      </c>
      <c r="X11" s="173">
        <v>24.800923559999998</v>
      </c>
      <c r="Y11" s="190">
        <v>31.969338139999998</v>
      </c>
      <c r="Z11" s="191">
        <v>4.5</v>
      </c>
      <c r="AA11" s="140">
        <v>4</v>
      </c>
      <c r="AB11" s="140">
        <v>4</v>
      </c>
      <c r="AC11" s="140">
        <v>3</v>
      </c>
      <c r="AD11" s="140">
        <v>3.5</v>
      </c>
      <c r="AE11" s="187">
        <v>3</v>
      </c>
      <c r="AF11" s="187">
        <v>3.55</v>
      </c>
      <c r="AG11" s="187">
        <v>3</v>
      </c>
      <c r="AH11" s="187">
        <v>2.5</v>
      </c>
      <c r="AI11" s="187">
        <v>2</v>
      </c>
      <c r="AJ11" s="187">
        <v>2</v>
      </c>
      <c r="AK11" s="187">
        <v>2.5</v>
      </c>
      <c r="AL11" s="188">
        <v>13.823847835209225</v>
      </c>
      <c r="AM11" s="189">
        <v>11.10765464653938</v>
      </c>
      <c r="AN11" s="189">
        <v>4.5916943472839531</v>
      </c>
      <c r="AO11" s="189">
        <v>17.984563982013814</v>
      </c>
      <c r="AP11" s="189">
        <v>12.989481620613661</v>
      </c>
      <c r="AQ11" s="189">
        <v>16.352897625105228</v>
      </c>
      <c r="AR11" s="189">
        <v>6.9822035652981231</v>
      </c>
      <c r="AS11" s="189">
        <v>10.039002979827931</v>
      </c>
      <c r="AT11" s="189">
        <v>13.296499575554529</v>
      </c>
      <c r="AU11" s="189">
        <v>10.541923352460962</v>
      </c>
      <c r="AV11" s="189">
        <v>6.5134204900885386</v>
      </c>
      <c r="AW11" s="189">
        <v>5.8136303535610576</v>
      </c>
      <c r="AX11" s="188">
        <v>9.18</v>
      </c>
      <c r="AY11" s="189">
        <v>10</v>
      </c>
      <c r="AZ11" s="189">
        <v>9</v>
      </c>
      <c r="BA11" s="189">
        <v>10</v>
      </c>
      <c r="BB11" s="189">
        <v>9</v>
      </c>
      <c r="BC11" s="189">
        <v>5.6</v>
      </c>
      <c r="BD11" s="189">
        <v>7.8</v>
      </c>
      <c r="BE11" s="189">
        <v>6</v>
      </c>
      <c r="BF11" s="189">
        <v>9.5</v>
      </c>
      <c r="BG11" s="189">
        <v>7.5</v>
      </c>
      <c r="BH11" s="189">
        <v>8</v>
      </c>
      <c r="BI11" s="562">
        <v>9.5</v>
      </c>
      <c r="BJ11" s="189">
        <v>6.75</v>
      </c>
      <c r="BK11" s="135">
        <f t="shared" si="6"/>
        <v>-0.26470588235294112</v>
      </c>
    </row>
    <row r="12" spans="1:63" x14ac:dyDescent="0.2">
      <c r="A12" s="184" t="s">
        <v>34</v>
      </c>
      <c r="B12" s="245">
        <v>39.29095147419109</v>
      </c>
      <c r="C12" s="165">
        <v>30.752180143392543</v>
      </c>
      <c r="D12" s="165">
        <v>37.003442992213323</v>
      </c>
      <c r="E12" s="165">
        <v>0</v>
      </c>
      <c r="F12" s="165">
        <v>0</v>
      </c>
      <c r="G12" s="165">
        <v>75.620115106702997</v>
      </c>
      <c r="H12" s="165">
        <v>9.9629501653081203</v>
      </c>
      <c r="I12" s="165">
        <v>13.025564827129589</v>
      </c>
      <c r="J12" s="165">
        <v>67.219980653600047</v>
      </c>
      <c r="K12" s="165" t="s">
        <v>252</v>
      </c>
      <c r="L12" s="165">
        <v>60.278568902246683</v>
      </c>
      <c r="M12" s="164">
        <v>89.427461140622228</v>
      </c>
      <c r="N12" s="245">
        <v>42.846782582605385</v>
      </c>
      <c r="O12" s="165">
        <v>33.535252446369569</v>
      </c>
      <c r="P12" s="165">
        <v>40.35225458300863</v>
      </c>
      <c r="Q12" s="165">
        <v>0</v>
      </c>
      <c r="R12" s="165">
        <v>0</v>
      </c>
      <c r="S12" s="173">
        <v>82.463735523859626</v>
      </c>
      <c r="T12" s="173">
        <v>10.864597155268505</v>
      </c>
      <c r="U12" s="173">
        <v>14.204378443984817</v>
      </c>
      <c r="V12" s="173">
        <v>73.303388902750854</v>
      </c>
      <c r="W12" s="173">
        <v>67.911755699657391</v>
      </c>
      <c r="X12" s="173">
        <v>65.733779387900015</v>
      </c>
      <c r="Y12" s="190">
        <v>97.520646373848535</v>
      </c>
      <c r="Z12" s="191">
        <v>5.5</v>
      </c>
      <c r="AA12" s="187">
        <v>9.5500000000000007</v>
      </c>
      <c r="AB12" s="187">
        <v>4.8499999999999996</v>
      </c>
      <c r="AC12" s="191">
        <v>0</v>
      </c>
      <c r="AD12" s="191">
        <v>0</v>
      </c>
      <c r="AE12" s="187">
        <v>7.5</v>
      </c>
      <c r="AF12" s="187">
        <v>5.5</v>
      </c>
      <c r="AG12" s="187">
        <v>1.5</v>
      </c>
      <c r="AH12" s="187">
        <v>4.5</v>
      </c>
      <c r="AI12" s="187">
        <v>0</v>
      </c>
      <c r="AJ12" s="187">
        <v>1.2</v>
      </c>
      <c r="AK12" s="187">
        <v>10</v>
      </c>
      <c r="AL12" s="188">
        <v>79.955205336742623</v>
      </c>
      <c r="AM12" s="189">
        <v>25.964528855041028</v>
      </c>
      <c r="AN12" s="189">
        <v>66.568510667976142</v>
      </c>
      <c r="AO12" s="189">
        <v>20.330008044318063</v>
      </c>
      <c r="AP12" s="189">
        <v>26.74314822068111</v>
      </c>
      <c r="AQ12" s="189">
        <v>99.507312422071422</v>
      </c>
      <c r="AR12" s="189">
        <v>3.885396930040609</v>
      </c>
      <c r="AS12" s="189">
        <v>13.159846292434754</v>
      </c>
      <c r="AT12" s="189">
        <v>10.178362013404188</v>
      </c>
      <c r="AU12" s="189">
        <v>12.63898522634687</v>
      </c>
      <c r="AV12" s="189">
        <v>199.56327268599034</v>
      </c>
      <c r="AW12" s="189">
        <v>130.60561876914102</v>
      </c>
      <c r="AX12" s="188">
        <v>33.15</v>
      </c>
      <c r="AY12" s="189">
        <v>30.5</v>
      </c>
      <c r="AZ12" s="189">
        <v>34.159999999999997</v>
      </c>
      <c r="BA12" s="189">
        <v>30.5</v>
      </c>
      <c r="BB12" s="189">
        <v>0</v>
      </c>
      <c r="BC12" s="189">
        <v>0</v>
      </c>
      <c r="BD12" s="189">
        <v>20.5</v>
      </c>
      <c r="BE12" s="189">
        <v>15.65</v>
      </c>
      <c r="BF12" s="189">
        <v>17.5</v>
      </c>
      <c r="BG12" s="189">
        <v>2.5</v>
      </c>
      <c r="BH12" s="189">
        <v>5.95</v>
      </c>
      <c r="BI12" s="562">
        <v>9.75</v>
      </c>
      <c r="BJ12" s="189">
        <v>3.28</v>
      </c>
      <c r="BK12" s="135">
        <f t="shared" si="6"/>
        <v>-0.9010558069381599</v>
      </c>
    </row>
    <row r="13" spans="1:63" x14ac:dyDescent="0.2">
      <c r="A13" s="184" t="s">
        <v>48</v>
      </c>
      <c r="B13" s="415">
        <v>197.30887340298659</v>
      </c>
      <c r="C13" s="165">
        <v>217.42291458723952</v>
      </c>
      <c r="D13" s="165">
        <v>206.4649990214387</v>
      </c>
      <c r="E13" s="165">
        <v>148.21028397663193</v>
      </c>
      <c r="F13" s="165">
        <v>202.76739341245798</v>
      </c>
      <c r="G13" s="165">
        <v>164.40200819659316</v>
      </c>
      <c r="H13" s="165">
        <v>138.24714325622605</v>
      </c>
      <c r="I13" s="165">
        <v>149.45637108781193</v>
      </c>
      <c r="J13" s="165">
        <v>95.801540756292056</v>
      </c>
      <c r="K13" s="165">
        <v>105.73585949275783</v>
      </c>
      <c r="L13" s="165">
        <v>141.91377959721342</v>
      </c>
      <c r="M13" s="165">
        <v>69.75272995176239</v>
      </c>
      <c r="N13" s="415">
        <v>124.12683611612331</v>
      </c>
      <c r="O13" s="165">
        <v>135.95435641097873</v>
      </c>
      <c r="P13" s="165">
        <v>129.07221288947562</v>
      </c>
      <c r="Q13" s="165">
        <v>92.645196173020651</v>
      </c>
      <c r="R13" s="165">
        <v>126.50657675003252</v>
      </c>
      <c r="S13" s="173">
        <v>103.44791291385447</v>
      </c>
      <c r="T13" s="173">
        <v>89.221332677559445</v>
      </c>
      <c r="U13" s="173">
        <v>107.42830992168587</v>
      </c>
      <c r="V13" s="173">
        <v>63.595181277850614</v>
      </c>
      <c r="W13" s="173">
        <v>71.168602737531614</v>
      </c>
      <c r="X13" s="173">
        <v>99.297507090701444</v>
      </c>
      <c r="Y13" s="186">
        <v>54.958728216904547</v>
      </c>
      <c r="Z13" s="187">
        <v>4.3499999999999996</v>
      </c>
      <c r="AA13" s="187">
        <v>7.35</v>
      </c>
      <c r="AB13" s="187">
        <v>6</v>
      </c>
      <c r="AC13" s="187">
        <v>7</v>
      </c>
      <c r="AD13" s="187">
        <v>8</v>
      </c>
      <c r="AE13" s="187">
        <v>4.5</v>
      </c>
      <c r="AF13" s="187">
        <v>5.95</v>
      </c>
      <c r="AG13" s="187">
        <v>6.5</v>
      </c>
      <c r="AH13" s="187">
        <v>3.6</v>
      </c>
      <c r="AI13" s="187">
        <v>3</v>
      </c>
      <c r="AJ13" s="187">
        <v>2.5</v>
      </c>
      <c r="AK13" s="187">
        <v>3</v>
      </c>
      <c r="AL13" s="188">
        <v>103.34204757104317</v>
      </c>
      <c r="AM13" s="189">
        <v>54.422707100563564</v>
      </c>
      <c r="AN13" s="189">
        <v>48.956431382589855</v>
      </c>
      <c r="AO13" s="189">
        <v>50.490559137628473</v>
      </c>
      <c r="AP13" s="189">
        <v>59.726247072806188</v>
      </c>
      <c r="AQ13" s="189">
        <v>74.571448523624397</v>
      </c>
      <c r="AR13" s="189">
        <v>43.872136801212378</v>
      </c>
      <c r="AS13" s="189">
        <v>50.415498379037402</v>
      </c>
      <c r="AT13" s="189">
        <v>52.916013623456081</v>
      </c>
      <c r="AU13" s="189">
        <v>35.345924982787139</v>
      </c>
      <c r="AV13" s="189">
        <v>78.193161944117378</v>
      </c>
      <c r="AW13" s="189">
        <v>25.9443775203118</v>
      </c>
      <c r="AX13" s="188">
        <v>15.75</v>
      </c>
      <c r="AY13" s="189">
        <v>20</v>
      </c>
      <c r="AZ13" s="189">
        <v>24.83</v>
      </c>
      <c r="BA13" s="189">
        <v>20.65</v>
      </c>
      <c r="BB13" s="189">
        <v>21</v>
      </c>
      <c r="BC13" s="189">
        <v>15.8</v>
      </c>
      <c r="BD13" s="189">
        <v>12.25</v>
      </c>
      <c r="BE13" s="189">
        <v>13</v>
      </c>
      <c r="BF13" s="189">
        <v>8.6999999999999993</v>
      </c>
      <c r="BG13" s="189">
        <v>6.35</v>
      </c>
      <c r="BH13" s="189">
        <v>6</v>
      </c>
      <c r="BI13" s="562">
        <v>9.8699999999999992</v>
      </c>
      <c r="BJ13" s="189">
        <v>7.2</v>
      </c>
      <c r="BK13" s="135">
        <f t="shared" si="6"/>
        <v>-0.54285714285714293</v>
      </c>
    </row>
    <row r="14" spans="1:63" x14ac:dyDescent="0.2">
      <c r="A14" s="184" t="s">
        <v>43</v>
      </c>
      <c r="B14" s="415">
        <v>17.256898062811704</v>
      </c>
      <c r="C14" s="165">
        <v>8.628449031405852</v>
      </c>
      <c r="D14" s="165">
        <v>4.314224515702926</v>
      </c>
      <c r="E14" s="165">
        <v>0</v>
      </c>
      <c r="F14" s="165">
        <v>6.9027592251246821</v>
      </c>
      <c r="G14" s="165">
        <v>56.08491870413804</v>
      </c>
      <c r="H14" s="165">
        <v>0</v>
      </c>
      <c r="I14" s="165">
        <v>7.7656041282652675</v>
      </c>
      <c r="J14" s="165">
        <v>4.314224515702926</v>
      </c>
      <c r="K14" s="165">
        <v>0</v>
      </c>
      <c r="L14" s="165">
        <v>0</v>
      </c>
      <c r="M14" s="165">
        <v>8.628449031405852</v>
      </c>
      <c r="N14" s="415">
        <v>7.4825910000351543</v>
      </c>
      <c r="O14" s="165">
        <v>3.7412955000175772</v>
      </c>
      <c r="P14" s="165">
        <v>1.8706477500087886</v>
      </c>
      <c r="Q14" s="165">
        <v>0</v>
      </c>
      <c r="R14" s="165">
        <v>2.9930364000140619</v>
      </c>
      <c r="S14" s="173">
        <v>24.318420750114253</v>
      </c>
      <c r="T14" s="173">
        <v>0</v>
      </c>
      <c r="U14" s="173">
        <v>3.3671659500158198</v>
      </c>
      <c r="V14" s="173">
        <v>1.8706477500087886</v>
      </c>
      <c r="W14" s="173">
        <v>0</v>
      </c>
      <c r="X14" s="173">
        <v>0</v>
      </c>
      <c r="Y14" s="186">
        <v>3.7412955000175772</v>
      </c>
      <c r="Z14" s="187">
        <v>4</v>
      </c>
      <c r="AA14" s="187">
        <v>3.5</v>
      </c>
      <c r="AB14" s="187">
        <v>4</v>
      </c>
      <c r="AC14" s="187">
        <v>3</v>
      </c>
      <c r="AD14" s="187">
        <v>3</v>
      </c>
      <c r="AE14" s="187">
        <v>3.5</v>
      </c>
      <c r="AF14" s="187">
        <v>4</v>
      </c>
      <c r="AG14" s="187">
        <v>5</v>
      </c>
      <c r="AH14" s="187">
        <v>2.5</v>
      </c>
      <c r="AI14" s="187">
        <v>2</v>
      </c>
      <c r="AJ14" s="187">
        <v>3</v>
      </c>
      <c r="AK14" s="187">
        <v>2</v>
      </c>
      <c r="AL14" s="188">
        <v>5.511155457636705</v>
      </c>
      <c r="AM14" s="189">
        <v>2.8262801673057423</v>
      </c>
      <c r="AN14" s="189">
        <v>0.98633786805227563</v>
      </c>
      <c r="AO14" s="189">
        <v>0</v>
      </c>
      <c r="AP14" s="189">
        <v>4.1835786108549149</v>
      </c>
      <c r="AQ14" s="189">
        <v>22.625823466221835</v>
      </c>
      <c r="AR14" s="189">
        <v>0</v>
      </c>
      <c r="AS14" s="189">
        <v>2.7015964911206471</v>
      </c>
      <c r="AT14" s="189">
        <v>2.706225374649875</v>
      </c>
      <c r="AU14" s="189">
        <v>1.8009972549544724</v>
      </c>
      <c r="AV14" s="189">
        <v>1.1938219917406871</v>
      </c>
      <c r="AW14" s="189">
        <v>4.1508635564752163</v>
      </c>
      <c r="AX14" s="188">
        <v>5.57</v>
      </c>
      <c r="AY14" s="189">
        <v>6.15</v>
      </c>
      <c r="AZ14" s="189">
        <v>5.6</v>
      </c>
      <c r="BA14" s="189">
        <v>3.5</v>
      </c>
      <c r="BB14" s="189">
        <v>1.5</v>
      </c>
      <c r="BC14" s="189">
        <v>2</v>
      </c>
      <c r="BD14" s="189">
        <v>1</v>
      </c>
      <c r="BE14" s="189">
        <v>2.5</v>
      </c>
      <c r="BF14" s="189">
        <v>2.1</v>
      </c>
      <c r="BG14" s="189">
        <v>1.6</v>
      </c>
      <c r="BH14" s="189">
        <v>2</v>
      </c>
      <c r="BI14" s="562">
        <v>2.5499999999999998</v>
      </c>
      <c r="BJ14" s="189">
        <v>1</v>
      </c>
      <c r="BK14" s="135">
        <f t="shared" si="6"/>
        <v>-0.82046678635547576</v>
      </c>
    </row>
    <row r="15" spans="1:63" x14ac:dyDescent="0.2">
      <c r="A15" s="184" t="s">
        <v>45</v>
      </c>
      <c r="B15" s="415">
        <v>12.098733672744869</v>
      </c>
      <c r="C15" s="165">
        <v>9.96052644367008</v>
      </c>
      <c r="D15" s="165">
        <v>8.3662023501704272</v>
      </c>
      <c r="E15" s="165">
        <v>2.2491385765373737</v>
      </c>
      <c r="F15" s="165">
        <v>1.5996562811033324</v>
      </c>
      <c r="G15" s="165">
        <v>0</v>
      </c>
      <c r="H15" s="165">
        <v>0</v>
      </c>
      <c r="I15" s="165">
        <v>0</v>
      </c>
      <c r="J15" s="165">
        <v>0</v>
      </c>
      <c r="K15" s="165">
        <v>5.3321876036777738</v>
      </c>
      <c r="L15" s="165">
        <v>6.4572791880537839</v>
      </c>
      <c r="M15" s="165">
        <v>10.264461137079715</v>
      </c>
      <c r="N15" s="415">
        <v>13.139224768600927</v>
      </c>
      <c r="O15" s="165">
        <v>10.817131717825706</v>
      </c>
      <c r="P15" s="165">
        <v>9.0856957522850852</v>
      </c>
      <c r="Q15" s="165">
        <v>2.4425644941195879</v>
      </c>
      <c r="R15" s="165">
        <v>1.7372267212782191</v>
      </c>
      <c r="S15" s="173">
        <v>0</v>
      </c>
      <c r="T15" s="173">
        <v>0</v>
      </c>
      <c r="U15" s="173">
        <v>0</v>
      </c>
      <c r="V15" s="173">
        <v>0</v>
      </c>
      <c r="W15" s="173">
        <v>5.790755737594063</v>
      </c>
      <c r="X15" s="173">
        <v>7.0126051982264093</v>
      </c>
      <c r="Y15" s="186">
        <v>11.147204794868571</v>
      </c>
      <c r="Z15" s="187">
        <v>20</v>
      </c>
      <c r="AA15" s="187">
        <v>13</v>
      </c>
      <c r="AB15" s="187">
        <v>7.5</v>
      </c>
      <c r="AC15" s="187">
        <v>3.5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5.5</v>
      </c>
      <c r="AJ15" s="191">
        <v>5</v>
      </c>
      <c r="AK15" s="191">
        <v>7</v>
      </c>
      <c r="AL15" s="134">
        <v>7.9489980863491967</v>
      </c>
      <c r="AM15" s="133">
        <v>8.8511122826090851</v>
      </c>
      <c r="AN15" s="133">
        <v>6.4654576267378632</v>
      </c>
      <c r="AO15" s="133">
        <v>1.082415374538048</v>
      </c>
      <c r="AP15" s="133">
        <v>1.1992361129845281</v>
      </c>
      <c r="AQ15" s="133">
        <v>0</v>
      </c>
      <c r="AR15" s="133">
        <v>0</v>
      </c>
      <c r="AS15" s="133">
        <v>0</v>
      </c>
      <c r="AT15" s="133">
        <v>9.3970802919708021</v>
      </c>
      <c r="AU15" s="133">
        <v>5.0706534373945171</v>
      </c>
      <c r="AV15" s="133">
        <v>6.4513009389465719</v>
      </c>
      <c r="AW15" s="133">
        <v>8.3025883198146637</v>
      </c>
      <c r="AX15" s="134">
        <v>9.5500000000000007</v>
      </c>
      <c r="AY15" s="133">
        <v>7.65</v>
      </c>
      <c r="AZ15" s="133">
        <v>4.9000000000000004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5.85</v>
      </c>
      <c r="BG15" s="133">
        <v>8.65</v>
      </c>
      <c r="BH15" s="133">
        <v>7</v>
      </c>
      <c r="BI15" s="563">
        <v>9.5</v>
      </c>
      <c r="BJ15" s="133">
        <v>12.75</v>
      </c>
      <c r="BK15" s="135">
        <f t="shared" si="6"/>
        <v>0.33507853403141352</v>
      </c>
    </row>
    <row r="16" spans="1:63" x14ac:dyDescent="0.2">
      <c r="A16" s="184" t="s">
        <v>211</v>
      </c>
      <c r="B16" s="415">
        <v>89.526460377094637</v>
      </c>
      <c r="C16" s="165">
        <v>87.585544089355878</v>
      </c>
      <c r="D16" s="165">
        <v>75.41749197776322</v>
      </c>
      <c r="E16" s="165">
        <v>17.950082451289816</v>
      </c>
      <c r="F16" s="165">
        <v>21.702973035623756</v>
      </c>
      <c r="G16" s="165">
        <v>22.021934803189211</v>
      </c>
      <c r="H16" s="165">
        <v>13.362462134816504</v>
      </c>
      <c r="I16" s="165">
        <v>29.075687257055154</v>
      </c>
      <c r="J16" s="165">
        <v>14.634333741106303</v>
      </c>
      <c r="K16" s="165">
        <v>27.055827567073894</v>
      </c>
      <c r="L16" s="165">
        <v>21.395074295788824</v>
      </c>
      <c r="M16" s="165">
        <v>38.242247952033829</v>
      </c>
      <c r="N16" s="415">
        <v>86.196076051066711</v>
      </c>
      <c r="O16" s="165">
        <v>84.327361849231835</v>
      </c>
      <c r="P16" s="165">
        <v>72.611961276190428</v>
      </c>
      <c r="Q16" s="165">
        <v>17.282339384101835</v>
      </c>
      <c r="R16" s="165">
        <v>20.895622438698553</v>
      </c>
      <c r="S16" s="173">
        <v>21.202718828510573</v>
      </c>
      <c r="T16" s="173">
        <v>12.865378543401329</v>
      </c>
      <c r="U16" s="173">
        <v>27.994071691092699</v>
      </c>
      <c r="V16" s="173">
        <v>14.08993652593715</v>
      </c>
      <c r="W16" s="173">
        <v>26.049350781578745</v>
      </c>
      <c r="X16" s="173">
        <v>20.599177531985479</v>
      </c>
      <c r="Y16" s="186">
        <v>36.819636328218166</v>
      </c>
      <c r="Z16" s="187">
        <v>3.5</v>
      </c>
      <c r="AA16" s="187">
        <v>3</v>
      </c>
      <c r="AB16" s="187">
        <v>5.5</v>
      </c>
      <c r="AC16" s="187">
        <v>7</v>
      </c>
      <c r="AD16" s="192">
        <v>7.5</v>
      </c>
      <c r="AE16" s="187">
        <v>7</v>
      </c>
      <c r="AF16" s="187">
        <v>8.35</v>
      </c>
      <c r="AG16" s="187">
        <v>7.5</v>
      </c>
      <c r="AH16" s="187">
        <v>5</v>
      </c>
      <c r="AI16" s="187">
        <v>4.5</v>
      </c>
      <c r="AJ16" s="187">
        <v>4</v>
      </c>
      <c r="AK16" s="187">
        <v>4</v>
      </c>
      <c r="AL16" s="188">
        <v>87.950053821304067</v>
      </c>
      <c r="AM16" s="189">
        <v>110.96345654371211</v>
      </c>
      <c r="AN16" s="189">
        <v>38.589602632358741</v>
      </c>
      <c r="AO16" s="189">
        <v>15.455435779398012</v>
      </c>
      <c r="AP16" s="189">
        <v>23.489244924932027</v>
      </c>
      <c r="AQ16" s="189">
        <v>19.132894948712696</v>
      </c>
      <c r="AR16" s="189">
        <v>13.20238944773315</v>
      </c>
      <c r="AS16" s="189">
        <v>12.88546586677327</v>
      </c>
      <c r="AT16" s="189">
        <v>14.687379603247756</v>
      </c>
      <c r="AU16" s="189">
        <v>35.243974559962055</v>
      </c>
      <c r="AV16" s="189">
        <v>32.256816219764758</v>
      </c>
      <c r="AW16" s="189">
        <v>55.461201694508418</v>
      </c>
      <c r="AX16" s="188">
        <v>15.65</v>
      </c>
      <c r="AY16" s="189">
        <v>12.8</v>
      </c>
      <c r="AZ16" s="189">
        <v>11.76</v>
      </c>
      <c r="BA16" s="189">
        <v>10.8</v>
      </c>
      <c r="BB16" s="189">
        <v>6.7</v>
      </c>
      <c r="BC16" s="189">
        <v>3</v>
      </c>
      <c r="BD16" s="189">
        <v>4.5</v>
      </c>
      <c r="BE16" s="189">
        <v>2</v>
      </c>
      <c r="BF16" s="189">
        <v>5.7</v>
      </c>
      <c r="BG16" s="189">
        <v>4.5</v>
      </c>
      <c r="BH16" s="189">
        <v>4.8</v>
      </c>
      <c r="BI16" s="562">
        <v>4</v>
      </c>
      <c r="BJ16" s="189">
        <v>4</v>
      </c>
      <c r="BK16" s="135">
        <f t="shared" si="6"/>
        <v>-0.74440894568690097</v>
      </c>
    </row>
    <row r="17" spans="1:71" x14ac:dyDescent="0.2">
      <c r="A17" s="184" t="s">
        <v>49</v>
      </c>
      <c r="B17" s="415">
        <v>13.982159283229381</v>
      </c>
      <c r="C17" s="165">
        <v>14.665842682886392</v>
      </c>
      <c r="D17" s="165">
        <v>8.851359660554845</v>
      </c>
      <c r="E17" s="165">
        <v>17.750137319291234</v>
      </c>
      <c r="F17" s="165">
        <v>17.212733339900407</v>
      </c>
      <c r="G17" s="165">
        <v>0</v>
      </c>
      <c r="H17" s="165">
        <v>13.150591495681486</v>
      </c>
      <c r="I17" s="165">
        <v>9.2130506904999798</v>
      </c>
      <c r="J17" s="165">
        <v>0</v>
      </c>
      <c r="K17" s="165">
        <v>16.408401591768289</v>
      </c>
      <c r="L17" s="165">
        <v>0</v>
      </c>
      <c r="M17" s="165">
        <v>14.157248934361053</v>
      </c>
      <c r="N17" s="415">
        <v>9.7875114982605673</v>
      </c>
      <c r="O17" s="165">
        <v>10.266089878020473</v>
      </c>
      <c r="P17" s="165">
        <v>6.1959517623883906</v>
      </c>
      <c r="Q17" s="165">
        <v>12.425096123503863</v>
      </c>
      <c r="R17" s="165">
        <v>12.048913337930284</v>
      </c>
      <c r="S17" s="173">
        <v>0</v>
      </c>
      <c r="T17" s="173">
        <v>9.2054140469770385</v>
      </c>
      <c r="U17" s="173">
        <v>6.4491354833499859</v>
      </c>
      <c r="V17" s="173">
        <v>0</v>
      </c>
      <c r="W17" s="173">
        <v>11.485881114237802</v>
      </c>
      <c r="X17" s="173">
        <v>0</v>
      </c>
      <c r="Y17" s="186">
        <v>9.9100742540527378</v>
      </c>
      <c r="Z17" s="191">
        <v>3</v>
      </c>
      <c r="AA17" s="187">
        <v>2</v>
      </c>
      <c r="AB17" s="187">
        <v>3.5</v>
      </c>
      <c r="AC17" s="187">
        <v>3</v>
      </c>
      <c r="AD17" s="187">
        <v>2.5</v>
      </c>
      <c r="AE17" s="187">
        <v>2</v>
      </c>
      <c r="AF17" s="187">
        <v>1.75</v>
      </c>
      <c r="AG17" s="187">
        <v>2.5</v>
      </c>
      <c r="AH17" s="187">
        <v>2</v>
      </c>
      <c r="AI17" s="187">
        <v>1</v>
      </c>
      <c r="AJ17" s="187">
        <v>1</v>
      </c>
      <c r="AK17" s="187">
        <v>1.5</v>
      </c>
      <c r="AL17" s="188">
        <v>10.828583000851317</v>
      </c>
      <c r="AM17" s="189">
        <v>12.715188652595513</v>
      </c>
      <c r="AN17" s="189">
        <v>5.4831580697341762</v>
      </c>
      <c r="AO17" s="189">
        <v>7.457620650359126</v>
      </c>
      <c r="AP17" s="189">
        <v>8.9615676622069778</v>
      </c>
      <c r="AQ17" s="189">
        <v>0</v>
      </c>
      <c r="AR17" s="189">
        <v>6.596860036342326</v>
      </c>
      <c r="AS17" s="189">
        <v>5.8455615619665213</v>
      </c>
      <c r="AT17" s="189">
        <v>2.0670026064291904</v>
      </c>
      <c r="AU17" s="189">
        <v>11.131705001214488</v>
      </c>
      <c r="AV17" s="189">
        <v>0</v>
      </c>
      <c r="AW17" s="189">
        <v>6.9363133198427471</v>
      </c>
      <c r="AX17" s="188">
        <v>6.57</v>
      </c>
      <c r="AY17" s="189">
        <v>5.5</v>
      </c>
      <c r="AZ17" s="189">
        <v>0</v>
      </c>
      <c r="BA17" s="189">
        <v>2.5</v>
      </c>
      <c r="BB17" s="189">
        <v>2</v>
      </c>
      <c r="BC17" s="189">
        <v>0</v>
      </c>
      <c r="BD17" s="189">
        <v>1.5</v>
      </c>
      <c r="BE17" s="189">
        <v>2.6</v>
      </c>
      <c r="BF17" s="189">
        <v>2.1</v>
      </c>
      <c r="BG17" s="189">
        <v>2</v>
      </c>
      <c r="BH17" s="189">
        <v>3.75</v>
      </c>
      <c r="BI17" s="562">
        <v>1.7</v>
      </c>
      <c r="BJ17" s="189">
        <v>1.85</v>
      </c>
      <c r="BK17" s="135">
        <f t="shared" si="6"/>
        <v>-0.71841704718417043</v>
      </c>
    </row>
    <row r="18" spans="1:71" s="14" customFormat="1" x14ac:dyDescent="0.2">
      <c r="A18" s="193" t="s">
        <v>38</v>
      </c>
      <c r="B18" s="416">
        <v>54.246223529411758</v>
      </c>
      <c r="C18" s="165">
        <v>51.672599999999996</v>
      </c>
      <c r="D18" s="165">
        <v>81.774500000000003</v>
      </c>
      <c r="E18" s="165">
        <v>87.834400000000002</v>
      </c>
      <c r="F18" s="165">
        <v>83.779800000000009</v>
      </c>
      <c r="G18" s="165">
        <v>52.390599999999999</v>
      </c>
      <c r="H18" s="165">
        <v>6.9619999999999997</v>
      </c>
      <c r="I18" s="165">
        <v>2.9950000000000001</v>
      </c>
      <c r="J18" s="165">
        <v>1.72282352941176</v>
      </c>
      <c r="K18" s="165">
        <v>46.089099999999995</v>
      </c>
      <c r="L18" s="165">
        <v>72.50765294117646</v>
      </c>
      <c r="M18" s="417">
        <v>70.128900000000002</v>
      </c>
      <c r="N18" s="416">
        <v>300.79195937999998</v>
      </c>
      <c r="O18" s="165">
        <v>219.66896391999998</v>
      </c>
      <c r="P18" s="165">
        <v>288.86589194999999</v>
      </c>
      <c r="Q18" s="165">
        <v>184.15070467999996</v>
      </c>
      <c r="R18" s="165">
        <v>276.22071186000005</v>
      </c>
      <c r="S18" s="173">
        <v>427.56654502000004</v>
      </c>
      <c r="T18" s="173">
        <v>470.2371599999999</v>
      </c>
      <c r="U18" s="173">
        <v>506.26249999999999</v>
      </c>
      <c r="V18" s="173">
        <v>577.82983000000002</v>
      </c>
      <c r="W18" s="173">
        <v>586.78737946999979</v>
      </c>
      <c r="X18" s="173">
        <v>332.29058061000012</v>
      </c>
      <c r="Y18" s="194">
        <v>383.70685792999996</v>
      </c>
      <c r="Z18" s="187">
        <v>110</v>
      </c>
      <c r="AA18" s="187">
        <v>100.5</v>
      </c>
      <c r="AB18" s="187">
        <v>95</v>
      </c>
      <c r="AC18" s="187">
        <v>85</v>
      </c>
      <c r="AD18" s="187">
        <v>90</v>
      </c>
      <c r="AE18" s="187">
        <v>110</v>
      </c>
      <c r="AF18" s="187">
        <v>115</v>
      </c>
      <c r="AG18" s="187">
        <v>105</v>
      </c>
      <c r="AH18" s="187">
        <v>110</v>
      </c>
      <c r="AI18" s="187">
        <v>120</v>
      </c>
      <c r="AJ18" s="187">
        <v>110</v>
      </c>
      <c r="AK18" s="187">
        <v>115</v>
      </c>
      <c r="AL18" s="188">
        <v>12.215877048069819</v>
      </c>
      <c r="AM18" s="189">
        <v>17.758515280796843</v>
      </c>
      <c r="AN18" s="189">
        <v>16.545886763628914</v>
      </c>
      <c r="AO18" s="189">
        <v>55.872022909288106</v>
      </c>
      <c r="AP18" s="189">
        <v>42.052208705202467</v>
      </c>
      <c r="AQ18" s="189">
        <v>79.761308898123048</v>
      </c>
      <c r="AR18" s="189">
        <v>86.661383096936007</v>
      </c>
      <c r="AS18" s="189">
        <v>33.290020224681591</v>
      </c>
      <c r="AT18" s="189">
        <v>27.431627824653415</v>
      </c>
      <c r="AU18" s="189">
        <v>67.250279836290204</v>
      </c>
      <c r="AV18" s="189">
        <v>13.331120910629423</v>
      </c>
      <c r="AW18" s="189">
        <v>13.457173625450636</v>
      </c>
      <c r="AX18" s="188">
        <v>55.84</v>
      </c>
      <c r="AY18" s="189">
        <v>64.45</v>
      </c>
      <c r="AZ18" s="189">
        <v>80</v>
      </c>
      <c r="BA18" s="189">
        <v>85</v>
      </c>
      <c r="BB18" s="189">
        <v>65</v>
      </c>
      <c r="BC18" s="189">
        <v>60</v>
      </c>
      <c r="BD18" s="189">
        <v>85</v>
      </c>
      <c r="BE18" s="189">
        <v>90.55</v>
      </c>
      <c r="BF18" s="189">
        <v>89.67</v>
      </c>
      <c r="BG18" s="189">
        <v>80</v>
      </c>
      <c r="BH18" s="189">
        <v>85</v>
      </c>
      <c r="BI18" s="562">
        <v>98.55</v>
      </c>
      <c r="BJ18" s="189">
        <v>105</v>
      </c>
      <c r="BK18" s="135">
        <f t="shared" si="6"/>
        <v>0.88037249283667607</v>
      </c>
      <c r="BM18" s="4"/>
      <c r="BN18" s="4"/>
      <c r="BO18" s="4"/>
      <c r="BP18" s="4"/>
      <c r="BQ18" s="4"/>
      <c r="BR18" s="4"/>
      <c r="BS18" s="4"/>
    </row>
    <row r="19" spans="1:71" s="14" customFormat="1" x14ac:dyDescent="0.2">
      <c r="A19" s="195" t="s">
        <v>50</v>
      </c>
      <c r="B19" s="418">
        <v>3576.8</v>
      </c>
      <c r="C19" s="419">
        <v>4147.47</v>
      </c>
      <c r="D19" s="419">
        <v>3572.1880000000001</v>
      </c>
      <c r="E19" s="419">
        <v>3145.18</v>
      </c>
      <c r="F19" s="419">
        <v>3825.86</v>
      </c>
      <c r="G19" s="419">
        <v>2985.61</v>
      </c>
      <c r="H19" s="419">
        <v>2378.89</v>
      </c>
      <c r="I19" s="419">
        <v>733.77</v>
      </c>
      <c r="J19" s="419">
        <v>1679.3130000000001</v>
      </c>
      <c r="K19" s="419">
        <v>2816.6750000000002</v>
      </c>
      <c r="L19" s="419">
        <v>2855.5028571428602</v>
      </c>
      <c r="M19" s="420">
        <v>3119.5250000000001</v>
      </c>
      <c r="N19" s="418">
        <v>4357.3599600000007</v>
      </c>
      <c r="O19" s="419">
        <v>4764.6939063636355</v>
      </c>
      <c r="P19" s="419">
        <v>2799.306599999999</v>
      </c>
      <c r="Q19" s="419">
        <v>15.073979999999999</v>
      </c>
      <c r="R19" s="419">
        <v>19.503509999999999</v>
      </c>
      <c r="S19" s="168">
        <v>838.47755000000006</v>
      </c>
      <c r="T19" s="168">
        <v>7392.0532000000003</v>
      </c>
      <c r="U19" s="168">
        <v>7452.750813333334</v>
      </c>
      <c r="V19" s="168">
        <v>6590.5845400000007</v>
      </c>
      <c r="W19" s="168">
        <v>5875.4032128571425</v>
      </c>
      <c r="X19" s="168">
        <v>5230.7491664102563</v>
      </c>
      <c r="Y19" s="196">
        <v>3813.28078</v>
      </c>
      <c r="Z19" s="168">
        <v>2182.08</v>
      </c>
      <c r="AA19" s="168">
        <v>1951.64</v>
      </c>
      <c r="AB19" s="168">
        <v>2824.73</v>
      </c>
      <c r="AC19" s="168">
        <v>2787.47</v>
      </c>
      <c r="AD19" s="168">
        <v>2232.88</v>
      </c>
      <c r="AE19" s="168">
        <v>1649.06</v>
      </c>
      <c r="AF19" s="168">
        <v>1890</v>
      </c>
      <c r="AG19" s="168">
        <v>2629.08</v>
      </c>
      <c r="AH19" s="168">
        <v>2898.31</v>
      </c>
      <c r="AI19" s="168">
        <v>1413.3</v>
      </c>
      <c r="AJ19" s="168">
        <v>1914.8</v>
      </c>
      <c r="AK19" s="168">
        <v>2032.34</v>
      </c>
      <c r="AL19" s="169">
        <v>3069.3889999999997</v>
      </c>
      <c r="AM19" s="170">
        <v>3826.4539999999997</v>
      </c>
      <c r="AN19" s="170">
        <v>4365.3893333333326</v>
      </c>
      <c r="AO19" s="170">
        <v>3350.33</v>
      </c>
      <c r="AP19" s="170">
        <v>5740.36</v>
      </c>
      <c r="AQ19" s="170">
        <v>4138.4000000000005</v>
      </c>
      <c r="AR19" s="170">
        <v>3537.2399999999993</v>
      </c>
      <c r="AS19" s="170">
        <v>5269.8448387096805</v>
      </c>
      <c r="AT19" s="170">
        <v>3456.4599239292884</v>
      </c>
      <c r="AU19" s="170">
        <v>3195.5924306625579</v>
      </c>
      <c r="AV19" s="170">
        <v>4737.685719298247</v>
      </c>
      <c r="AW19" s="170">
        <v>4953.3990487804876</v>
      </c>
      <c r="AX19" s="169">
        <v>2592.4899999999998</v>
      </c>
      <c r="AY19" s="170">
        <v>2047.74</v>
      </c>
      <c r="AZ19" s="170">
        <v>2105.75</v>
      </c>
      <c r="BA19" s="170">
        <v>3268.37</v>
      </c>
      <c r="BB19" s="170">
        <v>3495.73</v>
      </c>
      <c r="BC19" s="170">
        <v>2070.52</v>
      </c>
      <c r="BD19" s="170">
        <v>1757.52</v>
      </c>
      <c r="BE19" s="170">
        <v>1031.32</v>
      </c>
      <c r="BF19" s="170">
        <v>1099.81</v>
      </c>
      <c r="BG19" s="170">
        <v>1095.79</v>
      </c>
      <c r="BH19" s="170">
        <v>1410.68</v>
      </c>
      <c r="BI19" s="559">
        <v>759.09</v>
      </c>
      <c r="BJ19" s="170">
        <v>1097.6500000000001</v>
      </c>
      <c r="BK19" s="197">
        <f t="shared" si="6"/>
        <v>-0.57660395989955593</v>
      </c>
      <c r="BM19" s="4"/>
      <c r="BN19" s="4"/>
      <c r="BO19" s="4"/>
      <c r="BP19" s="4"/>
      <c r="BQ19" s="4"/>
      <c r="BR19" s="4"/>
      <c r="BS19" s="4"/>
    </row>
    <row r="20" spans="1:71" x14ac:dyDescent="0.2">
      <c r="A20" s="116" t="s">
        <v>23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</row>
    <row r="21" spans="1:71" x14ac:dyDescent="0.2">
      <c r="A21" s="116" t="s">
        <v>24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</row>
    <row r="22" spans="1:71" x14ac:dyDescent="0.2">
      <c r="A22" s="116" t="s">
        <v>196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</row>
    <row r="23" spans="1:71" ht="15" x14ac:dyDescent="0.25">
      <c r="D23" s="185"/>
      <c r="Y23" s="185"/>
      <c r="Z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BL23"/>
      <c r="BM23"/>
    </row>
    <row r="24" spans="1:71" ht="15" x14ac:dyDescent="0.25">
      <c r="Y24" s="185"/>
      <c r="Z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BL24"/>
      <c r="BM24"/>
    </row>
    <row r="25" spans="1:71" x14ac:dyDescent="0.2">
      <c r="Y25" s="185"/>
      <c r="Z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</row>
    <row r="26" spans="1:71" x14ac:dyDescent="0.2">
      <c r="Y26" s="185"/>
      <c r="Z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</row>
    <row r="27" spans="1:71" x14ac:dyDescent="0.2"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</row>
    <row r="28" spans="1:71" ht="15" x14ac:dyDescent="0.2">
      <c r="R28" s="92"/>
      <c r="S28" s="92"/>
      <c r="T28" s="92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</row>
    <row r="29" spans="1:71" ht="15" x14ac:dyDescent="0.2">
      <c r="R29" s="92"/>
      <c r="S29" s="92"/>
      <c r="T29" s="92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</row>
    <row r="30" spans="1:71" ht="15" x14ac:dyDescent="0.2">
      <c r="R30" s="92"/>
      <c r="S30" s="92"/>
      <c r="T30" s="92"/>
    </row>
    <row r="31" spans="1:71" ht="15" x14ac:dyDescent="0.2">
      <c r="R31" s="92"/>
      <c r="S31" s="92"/>
      <c r="T31" s="92"/>
    </row>
    <row r="32" spans="1:71" ht="15" x14ac:dyDescent="0.2">
      <c r="R32" s="92"/>
      <c r="S32" s="92"/>
      <c r="T32" s="92"/>
    </row>
    <row r="33" spans="18:20" ht="15" x14ac:dyDescent="0.2">
      <c r="R33" s="92"/>
      <c r="S33" s="92"/>
      <c r="T33" s="92"/>
    </row>
    <row r="34" spans="18:20" ht="15" x14ac:dyDescent="0.2">
      <c r="R34" s="92"/>
      <c r="S34" s="92"/>
      <c r="T34" s="92"/>
    </row>
    <row r="35" spans="18:20" ht="15" x14ac:dyDescent="0.2">
      <c r="R35" s="92"/>
      <c r="S35" s="92"/>
      <c r="T35" s="92"/>
    </row>
    <row r="36" spans="18:20" ht="15" x14ac:dyDescent="0.2">
      <c r="R36" s="92"/>
      <c r="S36" s="92"/>
      <c r="T36" s="92"/>
    </row>
    <row r="37" spans="18:20" ht="15" x14ac:dyDescent="0.2">
      <c r="R37" s="92"/>
      <c r="S37" s="92"/>
      <c r="T37" s="92"/>
    </row>
    <row r="38" spans="18:20" ht="15" x14ac:dyDescent="0.2">
      <c r="R38" s="92"/>
      <c r="S38" s="92"/>
      <c r="T38" s="92"/>
    </row>
  </sheetData>
  <sortState ref="R26:T36">
    <sortCondition descending="1" ref="T26"/>
  </sortState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Q38"/>
  <sheetViews>
    <sheetView showGridLines="0" zoomScaleNormal="100" workbookViewId="0">
      <pane xSplit="1" ySplit="7" topLeftCell="AU8" activePane="bottomRight" state="frozen"/>
      <selection activeCell="AD14" sqref="AD14"/>
      <selection pane="topRight" activeCell="AD14" sqref="AD14"/>
      <selection pane="bottomLeft" activeCell="AD14" sqref="AD14"/>
      <selection pane="bottomRight" activeCell="BK9" sqref="BK9"/>
    </sheetView>
  </sheetViews>
  <sheetFormatPr baseColWidth="10" defaultRowHeight="15" x14ac:dyDescent="0.25"/>
  <cols>
    <col min="1" max="1" width="18.42578125" style="92" customWidth="1"/>
    <col min="2" max="2" width="10" style="92" bestFit="1" customWidth="1"/>
    <col min="3" max="3" width="10.28515625" style="92" bestFit="1" customWidth="1"/>
    <col min="4" max="6" width="10" style="92" bestFit="1" customWidth="1"/>
    <col min="7" max="11" width="10.28515625" style="92" bestFit="1" customWidth="1"/>
    <col min="12" max="24" width="11.42578125" style="92" customWidth="1"/>
    <col min="25" max="25" width="14" style="92" bestFit="1" customWidth="1"/>
    <col min="26" max="62" width="11.42578125" style="92" customWidth="1"/>
    <col min="63" max="63" width="12.42578125" style="92" customWidth="1"/>
    <col min="64" max="64" width="14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51</v>
      </c>
    </row>
    <row r="4" spans="1:65" x14ac:dyDescent="0.25">
      <c r="A4" s="9" t="s">
        <v>230</v>
      </c>
    </row>
    <row r="5" spans="1:65" x14ac:dyDescent="0.25">
      <c r="A5" s="124" t="s">
        <v>199</v>
      </c>
    </row>
    <row r="6" spans="1:65" x14ac:dyDescent="0.25">
      <c r="A6" s="624" t="s">
        <v>191</v>
      </c>
      <c r="B6" s="634">
        <v>2019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4">
        <v>2020</v>
      </c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6"/>
      <c r="Z6" s="625">
        <v>2021</v>
      </c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5">
        <v>2022</v>
      </c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32.450000000000003" customHeight="1" x14ac:dyDescent="0.25">
      <c r="A7" s="633"/>
      <c r="B7" s="51" t="s">
        <v>1</v>
      </c>
      <c r="C7" s="51" t="s">
        <v>2</v>
      </c>
      <c r="D7" s="98" t="s">
        <v>3</v>
      </c>
      <c r="E7" s="51" t="s">
        <v>4</v>
      </c>
      <c r="F7" s="60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98" t="s">
        <v>11</v>
      </c>
      <c r="M7" s="52" t="s">
        <v>12</v>
      </c>
      <c r="N7" s="51" t="s">
        <v>1</v>
      </c>
      <c r="O7" s="51" t="s">
        <v>2</v>
      </c>
      <c r="P7" s="98" t="s">
        <v>3</v>
      </c>
      <c r="Q7" s="51" t="s">
        <v>4</v>
      </c>
      <c r="R7" s="60" t="s">
        <v>5</v>
      </c>
      <c r="S7" s="98" t="s">
        <v>6</v>
      </c>
      <c r="T7" s="98" t="s">
        <v>7</v>
      </c>
      <c r="U7" s="98" t="s">
        <v>8</v>
      </c>
      <c r="V7" s="98" t="s">
        <v>9</v>
      </c>
      <c r="W7" s="98" t="s">
        <v>10</v>
      </c>
      <c r="X7" s="98" t="s">
        <v>11</v>
      </c>
      <c r="Y7" s="62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4'!BE7</f>
        <v>Ago</v>
      </c>
      <c r="BF7" s="547" t="str">
        <f>+'Cdr 4'!BF7</f>
        <v>Sept</v>
      </c>
      <c r="BG7" s="547" t="str">
        <f>+'Cdr 4'!BG7</f>
        <v>Oct</v>
      </c>
      <c r="BH7" s="547" t="str">
        <f>+'Cdr 4'!BH7</f>
        <v>Nov</v>
      </c>
      <c r="BI7" s="552" t="str">
        <f>+'Cdr 4'!BI7</f>
        <v>Dic</v>
      </c>
      <c r="BJ7" s="544" t="str">
        <f>+'Cdr 4'!BJ7</f>
        <v>Ene</v>
      </c>
      <c r="BK7" s="508" t="str">
        <f>'Cdr 1 '!BK7</f>
        <v>Var. % 
Ene 24/23</v>
      </c>
    </row>
    <row r="8" spans="1:65" x14ac:dyDescent="0.25">
      <c r="A8" s="198" t="s">
        <v>13</v>
      </c>
      <c r="B8" s="199">
        <f t="shared" ref="B8:AQ8" si="0">SUM(B9:B29)</f>
        <v>31895.000000000004</v>
      </c>
      <c r="C8" s="200">
        <f t="shared" si="0"/>
        <v>32399</v>
      </c>
      <c r="D8" s="200">
        <f t="shared" si="0"/>
        <v>34518</v>
      </c>
      <c r="E8" s="200">
        <f t="shared" si="0"/>
        <v>33105</v>
      </c>
      <c r="F8" s="200">
        <f t="shared" si="0"/>
        <v>35219</v>
      </c>
      <c r="G8" s="200">
        <f t="shared" si="0"/>
        <v>33465</v>
      </c>
      <c r="H8" s="200">
        <f t="shared" si="0"/>
        <v>33064</v>
      </c>
      <c r="I8" s="200">
        <f t="shared" si="0"/>
        <v>35490</v>
      </c>
      <c r="J8" s="200">
        <f t="shared" si="0"/>
        <v>27297</v>
      </c>
      <c r="K8" s="200">
        <f t="shared" si="0"/>
        <v>33655</v>
      </c>
      <c r="L8" s="200">
        <f t="shared" si="0"/>
        <v>32461</v>
      </c>
      <c r="M8" s="200">
        <f t="shared" si="0"/>
        <v>35426</v>
      </c>
      <c r="N8" s="199">
        <f t="shared" si="0"/>
        <v>44733.962385800492</v>
      </c>
      <c r="O8" s="200">
        <f t="shared" si="0"/>
        <v>49962.567018678346</v>
      </c>
      <c r="P8" s="200">
        <f t="shared" si="0"/>
        <v>41889.472399575003</v>
      </c>
      <c r="Q8" s="200">
        <f t="shared" si="0"/>
        <v>18380.816217647898</v>
      </c>
      <c r="R8" s="200">
        <f t="shared" si="0"/>
        <v>24542.948562397527</v>
      </c>
      <c r="S8" s="200">
        <f t="shared" si="0"/>
        <v>29269.112615235117</v>
      </c>
      <c r="T8" s="200">
        <f t="shared" si="0"/>
        <v>32151.061531018138</v>
      </c>
      <c r="U8" s="200">
        <f t="shared" si="0"/>
        <v>37339.341696948039</v>
      </c>
      <c r="V8" s="200">
        <f t="shared" si="0"/>
        <v>37916.920732686929</v>
      </c>
      <c r="W8" s="200">
        <f t="shared" si="0"/>
        <v>44017.752738784809</v>
      </c>
      <c r="X8" s="200">
        <f t="shared" si="0"/>
        <v>41446.93979895697</v>
      </c>
      <c r="Y8" s="201">
        <f t="shared" si="0"/>
        <v>40194.387346415795</v>
      </c>
      <c r="Z8" s="202">
        <f t="shared" si="0"/>
        <v>38499.910000000003</v>
      </c>
      <c r="AA8" s="202">
        <f t="shared" si="0"/>
        <v>37142.490000000005</v>
      </c>
      <c r="AB8" s="202">
        <f t="shared" si="0"/>
        <v>35849.279999999992</v>
      </c>
      <c r="AC8" s="202">
        <f t="shared" si="0"/>
        <v>30825.343999999997</v>
      </c>
      <c r="AD8" s="202">
        <f t="shared" si="0"/>
        <v>30298.69</v>
      </c>
      <c r="AE8" s="202">
        <f t="shared" si="0"/>
        <v>27110.82</v>
      </c>
      <c r="AF8" s="202">
        <f t="shared" si="0"/>
        <v>28348.18</v>
      </c>
      <c r="AG8" s="202">
        <f t="shared" si="0"/>
        <v>27051.67</v>
      </c>
      <c r="AH8" s="202">
        <f t="shared" si="0"/>
        <v>27831.18</v>
      </c>
      <c r="AI8" s="202">
        <f t="shared" si="0"/>
        <v>32124.720000000001</v>
      </c>
      <c r="AJ8" s="202">
        <f t="shared" si="0"/>
        <v>32406.400000000001</v>
      </c>
      <c r="AK8" s="202">
        <f t="shared" si="0"/>
        <v>33973.370000000003</v>
      </c>
      <c r="AL8" s="203">
        <f t="shared" si="0"/>
        <v>36254.078625770097</v>
      </c>
      <c r="AM8" s="202">
        <f t="shared" si="0"/>
        <v>36218.955661502252</v>
      </c>
      <c r="AN8" s="202">
        <f t="shared" si="0"/>
        <v>34656.014506142543</v>
      </c>
      <c r="AO8" s="202">
        <f t="shared" si="0"/>
        <v>35920.47984740384</v>
      </c>
      <c r="AP8" s="202">
        <f t="shared" si="0"/>
        <v>34045.513698454466</v>
      </c>
      <c r="AQ8" s="202">
        <f t="shared" si="0"/>
        <v>31296.064488301054</v>
      </c>
      <c r="AR8" s="202">
        <f t="shared" ref="AR8:AW8" si="1">SUM(AR9:AR29)</f>
        <v>26698.601306232958</v>
      </c>
      <c r="AS8" s="202">
        <f t="shared" si="1"/>
        <v>28238.412835273703</v>
      </c>
      <c r="AT8" s="202">
        <f t="shared" si="1"/>
        <v>23864.445101175304</v>
      </c>
      <c r="AU8" s="202">
        <f t="shared" si="1"/>
        <v>33837.496097364601</v>
      </c>
      <c r="AV8" s="202">
        <f t="shared" si="1"/>
        <v>33786.4083747064</v>
      </c>
      <c r="AW8" s="202">
        <f t="shared" si="1"/>
        <v>36012.133260880641</v>
      </c>
      <c r="AX8" s="203">
        <f t="shared" ref="AX8:BE8" si="2">SUM(AX9:AX29)</f>
        <v>34505.1</v>
      </c>
      <c r="AY8" s="564">
        <f t="shared" si="2"/>
        <v>35251.449999999997</v>
      </c>
      <c r="AZ8" s="564">
        <f t="shared" si="2"/>
        <v>42272.82</v>
      </c>
      <c r="BA8" s="564">
        <f t="shared" si="2"/>
        <v>37547.759999999995</v>
      </c>
      <c r="BB8" s="564">
        <f t="shared" si="2"/>
        <v>29362.27</v>
      </c>
      <c r="BC8" s="564">
        <f t="shared" si="2"/>
        <v>25564.969999999998</v>
      </c>
      <c r="BD8" s="564">
        <f t="shared" si="2"/>
        <v>33370.120000000003</v>
      </c>
      <c r="BE8" s="564">
        <f t="shared" si="2"/>
        <v>33880.04</v>
      </c>
      <c r="BF8" s="564">
        <f t="shared" ref="BF8:BG8" si="3">SUM(BF9:BF29)</f>
        <v>32509.510000000002</v>
      </c>
      <c r="BG8" s="564">
        <f t="shared" si="3"/>
        <v>30276.989999999998</v>
      </c>
      <c r="BH8" s="564">
        <f t="shared" ref="BH8:BI8" si="4">SUM(BH9:BH29)</f>
        <v>31076.32</v>
      </c>
      <c r="BI8" s="565">
        <f t="shared" si="4"/>
        <v>36682.42</v>
      </c>
      <c r="BJ8" s="202">
        <f t="shared" ref="BJ8" si="5">SUM(BJ9:BJ29)</f>
        <v>39168.620000000003</v>
      </c>
      <c r="BK8" s="128">
        <f>+IFERROR(BJ8/AX8-1,"-")</f>
        <v>0.13515451339077433</v>
      </c>
      <c r="BM8" s="522"/>
    </row>
    <row r="9" spans="1:65" x14ac:dyDescent="0.25">
      <c r="A9" s="204" t="s">
        <v>21</v>
      </c>
      <c r="B9" s="205">
        <v>11.852</v>
      </c>
      <c r="C9" s="206">
        <v>9.6460000000000008</v>
      </c>
      <c r="D9" s="206">
        <v>11.976000000000001</v>
      </c>
      <c r="E9" s="206">
        <v>15.566000000000001</v>
      </c>
      <c r="F9" s="206">
        <v>14.554</v>
      </c>
      <c r="G9" s="206">
        <v>18.134</v>
      </c>
      <c r="H9" s="206">
        <v>24.89</v>
      </c>
      <c r="I9" s="206">
        <v>29.763999999999999</v>
      </c>
      <c r="J9" s="206">
        <v>35.741999999999997</v>
      </c>
      <c r="K9" s="206">
        <v>33.07800000000001</v>
      </c>
      <c r="L9" s="206">
        <v>33.23599999999999</v>
      </c>
      <c r="M9" s="206">
        <v>26.457999999999995</v>
      </c>
      <c r="N9" s="205">
        <v>6.12</v>
      </c>
      <c r="O9" s="206">
        <v>1.27</v>
      </c>
      <c r="P9" s="206">
        <v>0.78000000000000014</v>
      </c>
      <c r="Q9" s="206">
        <v>1.93</v>
      </c>
      <c r="R9" s="206">
        <v>5.4499999999999993</v>
      </c>
      <c r="S9" s="206">
        <v>2.3499999999999996</v>
      </c>
      <c r="T9" s="206">
        <v>2.11</v>
      </c>
      <c r="U9" s="206">
        <v>4.7</v>
      </c>
      <c r="V9" s="206">
        <v>9.9199999999999982</v>
      </c>
      <c r="W9" s="206">
        <v>8</v>
      </c>
      <c r="X9" s="206">
        <v>11.78</v>
      </c>
      <c r="Y9" s="207">
        <v>11.65</v>
      </c>
      <c r="Z9" s="206">
        <v>7</v>
      </c>
      <c r="AA9" s="208">
        <v>5.52</v>
      </c>
      <c r="AB9" s="208">
        <v>4.95</v>
      </c>
      <c r="AC9" s="208">
        <v>3.25</v>
      </c>
      <c r="AD9" s="208">
        <v>2.6</v>
      </c>
      <c r="AE9" s="208">
        <v>1.93</v>
      </c>
      <c r="AF9" s="208">
        <v>3</v>
      </c>
      <c r="AG9" s="208">
        <v>10.87</v>
      </c>
      <c r="AH9" s="208">
        <v>12.42</v>
      </c>
      <c r="AI9" s="208">
        <v>6.2</v>
      </c>
      <c r="AJ9" s="208">
        <v>9.1999999999999993</v>
      </c>
      <c r="AK9" s="208">
        <v>11.17</v>
      </c>
      <c r="AL9" s="209">
        <v>10.399999999999999</v>
      </c>
      <c r="AM9" s="208">
        <v>7.129999999999999</v>
      </c>
      <c r="AN9" s="208">
        <v>11.01</v>
      </c>
      <c r="AO9" s="208">
        <v>2.67</v>
      </c>
      <c r="AP9" s="208">
        <v>18.559999999999999</v>
      </c>
      <c r="AQ9" s="208">
        <v>3.93</v>
      </c>
      <c r="AR9" s="208">
        <v>3.25</v>
      </c>
      <c r="AS9" s="208">
        <v>4.43</v>
      </c>
      <c r="AT9" s="208">
        <v>8.4</v>
      </c>
      <c r="AU9" s="208">
        <v>10.7</v>
      </c>
      <c r="AV9" s="208">
        <v>10.130000000000001</v>
      </c>
      <c r="AW9" s="208">
        <v>10.840000000000002</v>
      </c>
      <c r="AX9" s="209">
        <v>6.48</v>
      </c>
      <c r="AY9" s="566">
        <v>2.08</v>
      </c>
      <c r="AZ9" s="566">
        <v>3.42</v>
      </c>
      <c r="BA9" s="566">
        <v>3.25</v>
      </c>
      <c r="BB9" s="566">
        <v>16.05</v>
      </c>
      <c r="BC9" s="566">
        <v>1.23</v>
      </c>
      <c r="BD9" s="566">
        <v>0.18</v>
      </c>
      <c r="BE9" s="566">
        <v>2.86</v>
      </c>
      <c r="BF9" s="566">
        <v>1.93</v>
      </c>
      <c r="BG9" s="566">
        <v>1.63</v>
      </c>
      <c r="BH9" s="566">
        <v>1.73</v>
      </c>
      <c r="BI9" s="567">
        <v>1.6</v>
      </c>
      <c r="BJ9" s="208">
        <v>0.38</v>
      </c>
      <c r="BK9" s="135">
        <f t="shared" ref="BK9:BK29" si="6">+IFERROR(BJ9/AX9-1,"-")</f>
        <v>-0.94135802469135799</v>
      </c>
      <c r="BM9" s="522"/>
    </row>
    <row r="10" spans="1:65" x14ac:dyDescent="0.25">
      <c r="A10" s="204" t="s">
        <v>31</v>
      </c>
      <c r="B10" s="210">
        <v>5248.7700000000013</v>
      </c>
      <c r="C10" s="206">
        <v>5052.5199999999995</v>
      </c>
      <c r="D10" s="206">
        <v>8231.4000000000033</v>
      </c>
      <c r="E10" s="206">
        <v>10566.130000000003</v>
      </c>
      <c r="F10" s="206">
        <v>9037.5999999999985</v>
      </c>
      <c r="G10" s="206">
        <v>6224.3799999999992</v>
      </c>
      <c r="H10" s="206">
        <v>1735.56</v>
      </c>
      <c r="I10" s="206">
        <v>2010.31</v>
      </c>
      <c r="J10" s="206">
        <v>1564.8</v>
      </c>
      <c r="K10" s="206">
        <v>6073.5599999999995</v>
      </c>
      <c r="L10" s="206">
        <v>10526.750000000002</v>
      </c>
      <c r="M10" s="206">
        <v>10556.410000000002</v>
      </c>
      <c r="N10" s="210">
        <v>10417.800000000001</v>
      </c>
      <c r="O10" s="206">
        <v>10593.67</v>
      </c>
      <c r="P10" s="206">
        <v>13833.62</v>
      </c>
      <c r="Q10" s="206">
        <v>5904.05</v>
      </c>
      <c r="R10" s="206">
        <v>6647.7300000000023</v>
      </c>
      <c r="S10" s="206">
        <v>5055.8899999999976</v>
      </c>
      <c r="T10" s="206">
        <v>4553.5919999999987</v>
      </c>
      <c r="U10" s="206">
        <v>3774.3400000000011</v>
      </c>
      <c r="V10" s="206">
        <v>5957.6500000000024</v>
      </c>
      <c r="W10" s="206">
        <v>12344.43</v>
      </c>
      <c r="X10" s="206">
        <v>7837.1069999999982</v>
      </c>
      <c r="Y10" s="207">
        <v>9882.3119999999999</v>
      </c>
      <c r="Z10" s="211">
        <v>8680.9599999999991</v>
      </c>
      <c r="AA10" s="208">
        <v>8961.99</v>
      </c>
      <c r="AB10" s="208">
        <v>9501.59</v>
      </c>
      <c r="AC10" s="208">
        <v>8049.71</v>
      </c>
      <c r="AD10" s="211">
        <v>6128.09</v>
      </c>
      <c r="AE10" s="211">
        <v>2406.61</v>
      </c>
      <c r="AF10" s="211">
        <v>2025.56</v>
      </c>
      <c r="AG10" s="211">
        <v>1586.45</v>
      </c>
      <c r="AH10" s="211">
        <v>1381.11</v>
      </c>
      <c r="AI10" s="211">
        <v>5280.09</v>
      </c>
      <c r="AJ10" s="211">
        <v>4419.18</v>
      </c>
      <c r="AK10" s="211">
        <v>2022.79</v>
      </c>
      <c r="AL10" s="209">
        <v>3951.4500000000003</v>
      </c>
      <c r="AM10" s="211">
        <v>5110.9400000000005</v>
      </c>
      <c r="AN10" s="211">
        <v>4142.3499999999985</v>
      </c>
      <c r="AO10" s="211">
        <v>6675.9934999999987</v>
      </c>
      <c r="AP10" s="211">
        <v>3899.1900000000019</v>
      </c>
      <c r="AQ10" s="208">
        <v>3542.6200000000022</v>
      </c>
      <c r="AR10" s="211">
        <v>4482.4900000000025</v>
      </c>
      <c r="AS10" s="211">
        <v>2877.62</v>
      </c>
      <c r="AT10" s="211">
        <v>2376.75</v>
      </c>
      <c r="AU10" s="211">
        <v>12857.48846</v>
      </c>
      <c r="AV10" s="211">
        <v>1631.4399999999996</v>
      </c>
      <c r="AW10" s="211">
        <v>1365.7200000000018</v>
      </c>
      <c r="AX10" s="209">
        <v>4726.21</v>
      </c>
      <c r="AY10" s="568">
        <v>5963.9</v>
      </c>
      <c r="AZ10" s="568">
        <v>8087.49</v>
      </c>
      <c r="BA10" s="568">
        <v>9409.65</v>
      </c>
      <c r="BB10" s="568">
        <v>5845.53</v>
      </c>
      <c r="BC10" s="568">
        <v>3975.17</v>
      </c>
      <c r="BD10" s="568">
        <v>5337.2</v>
      </c>
      <c r="BE10" s="568">
        <v>5393.99</v>
      </c>
      <c r="BF10" s="568">
        <v>5609.06</v>
      </c>
      <c r="BG10" s="568">
        <v>6758</v>
      </c>
      <c r="BH10" s="568">
        <v>4897.58</v>
      </c>
      <c r="BI10" s="569">
        <v>6862.69</v>
      </c>
      <c r="BJ10" s="211">
        <v>10855</v>
      </c>
      <c r="BK10" s="135">
        <f t="shared" si="6"/>
        <v>1.2967663307385835</v>
      </c>
      <c r="BM10" s="522"/>
    </row>
    <row r="11" spans="1:65" x14ac:dyDescent="0.25">
      <c r="A11" s="204" t="s">
        <v>32</v>
      </c>
      <c r="B11" s="210">
        <v>1555.1859999999999</v>
      </c>
      <c r="C11" s="206">
        <v>3240.7184600000023</v>
      </c>
      <c r="D11" s="206">
        <v>2198.5440000000008</v>
      </c>
      <c r="E11" s="206">
        <v>473.11399999999992</v>
      </c>
      <c r="F11" s="206">
        <v>320.81700000000001</v>
      </c>
      <c r="G11" s="206">
        <v>886.06619999999998</v>
      </c>
      <c r="H11" s="206">
        <v>1296.1060000000002</v>
      </c>
      <c r="I11" s="206">
        <v>1250.0689999999997</v>
      </c>
      <c r="J11" s="206">
        <v>725.93600000000004</v>
      </c>
      <c r="K11" s="206">
        <v>847.14039999999966</v>
      </c>
      <c r="L11" s="206">
        <v>601.08499999999981</v>
      </c>
      <c r="M11" s="206">
        <v>1017.0080400000002</v>
      </c>
      <c r="N11" s="210">
        <v>1889.732</v>
      </c>
      <c r="O11" s="206">
        <v>3631.4799999999991</v>
      </c>
      <c r="P11" s="206">
        <v>2150.2600000000002</v>
      </c>
      <c r="Q11" s="206">
        <v>601.56000000000006</v>
      </c>
      <c r="R11" s="206">
        <v>635.29199999999992</v>
      </c>
      <c r="S11" s="206">
        <v>800.76900000000012</v>
      </c>
      <c r="T11" s="206">
        <v>1494.7359709999998</v>
      </c>
      <c r="U11" s="206">
        <v>1682.2629999999999</v>
      </c>
      <c r="V11" s="206">
        <v>3102.5600000000018</v>
      </c>
      <c r="W11" s="206">
        <v>4917.4300000000012</v>
      </c>
      <c r="X11" s="206">
        <v>3752.2610000000004</v>
      </c>
      <c r="Y11" s="207">
        <v>3565.3300000000008</v>
      </c>
      <c r="Z11" s="211">
        <v>3074.33</v>
      </c>
      <c r="AA11" s="208">
        <v>4323.46</v>
      </c>
      <c r="AB11" s="208">
        <v>323.32</v>
      </c>
      <c r="AC11" s="208">
        <v>2816.46</v>
      </c>
      <c r="AD11" s="211">
        <v>2265.15</v>
      </c>
      <c r="AE11" s="211">
        <v>1201.5999999999999</v>
      </c>
      <c r="AF11" s="211">
        <v>2157.08</v>
      </c>
      <c r="AG11" s="211">
        <v>1135.53</v>
      </c>
      <c r="AH11" s="211">
        <v>3624.93</v>
      </c>
      <c r="AI11" s="211">
        <v>2007.71</v>
      </c>
      <c r="AJ11" s="211">
        <v>4268.34</v>
      </c>
      <c r="AK11" s="211">
        <v>5379.66</v>
      </c>
      <c r="AL11" s="209">
        <v>3909.8399999999997</v>
      </c>
      <c r="AM11" s="211">
        <v>3778.9099999999994</v>
      </c>
      <c r="AN11" s="211">
        <v>4482.8599999999997</v>
      </c>
      <c r="AO11" s="211">
        <v>3705.0100000000011</v>
      </c>
      <c r="AP11" s="211">
        <v>4296.0100000000011</v>
      </c>
      <c r="AQ11" s="208">
        <v>3129.6700000000005</v>
      </c>
      <c r="AR11" s="211">
        <v>2357.1000000000004</v>
      </c>
      <c r="AS11" s="211">
        <v>4692.5200000000023</v>
      </c>
      <c r="AT11" s="211">
        <v>2570.3200000000006</v>
      </c>
      <c r="AU11" s="211">
        <v>1129.2499999999998</v>
      </c>
      <c r="AV11" s="211">
        <v>2784.25</v>
      </c>
      <c r="AW11" s="211">
        <v>3577.6810000000005</v>
      </c>
      <c r="AX11" s="209">
        <v>3157.46</v>
      </c>
      <c r="AY11" s="568">
        <v>3964.75</v>
      </c>
      <c r="AZ11" s="568">
        <v>4618.1400000000003</v>
      </c>
      <c r="BA11" s="568">
        <v>3857.02</v>
      </c>
      <c r="BB11" s="568">
        <v>1268.8900000000001</v>
      </c>
      <c r="BC11" s="568">
        <v>2089.58</v>
      </c>
      <c r="BD11" s="568">
        <v>3075.24</v>
      </c>
      <c r="BE11" s="568">
        <v>1455.13</v>
      </c>
      <c r="BF11" s="568">
        <v>733.04</v>
      </c>
      <c r="BG11" s="568">
        <v>558.87</v>
      </c>
      <c r="BH11" s="568">
        <v>835.82</v>
      </c>
      <c r="BI11" s="569">
        <v>1938.25</v>
      </c>
      <c r="BJ11" s="211">
        <v>4365.8500000000004</v>
      </c>
      <c r="BK11" s="135">
        <f t="shared" si="6"/>
        <v>0.38270951967720901</v>
      </c>
      <c r="BM11" s="522"/>
    </row>
    <row r="12" spans="1:65" x14ac:dyDescent="0.25">
      <c r="A12" s="204" t="s">
        <v>52</v>
      </c>
      <c r="B12" s="210">
        <v>377.87</v>
      </c>
      <c r="C12" s="206">
        <v>263.64</v>
      </c>
      <c r="D12" s="206">
        <v>219.95</v>
      </c>
      <c r="E12" s="206">
        <v>78.19</v>
      </c>
      <c r="F12" s="206">
        <v>150.25</v>
      </c>
      <c r="G12" s="206">
        <v>166.35</v>
      </c>
      <c r="H12" s="206">
        <v>201.42</v>
      </c>
      <c r="I12" s="206">
        <v>269.51</v>
      </c>
      <c r="J12" s="206">
        <v>339.09</v>
      </c>
      <c r="K12" s="206">
        <v>269.20999999999998</v>
      </c>
      <c r="L12" s="206">
        <v>364.34</v>
      </c>
      <c r="M12" s="206">
        <v>407.89</v>
      </c>
      <c r="N12" s="210">
        <v>377.67</v>
      </c>
      <c r="O12" s="206">
        <v>263.64</v>
      </c>
      <c r="P12" s="206">
        <v>219.94999999999996</v>
      </c>
      <c r="Q12" s="206">
        <v>114.57700000000001</v>
      </c>
      <c r="R12" s="206">
        <v>150.25</v>
      </c>
      <c r="S12" s="206">
        <v>166.34999999999997</v>
      </c>
      <c r="T12" s="206">
        <v>241.18549999999999</v>
      </c>
      <c r="U12" s="206">
        <v>269.51000000000005</v>
      </c>
      <c r="V12" s="206">
        <v>339.08999999999992</v>
      </c>
      <c r="W12" s="206">
        <v>269.20999999999992</v>
      </c>
      <c r="X12" s="206">
        <v>364.34000000000003</v>
      </c>
      <c r="Y12" s="207">
        <v>407.89</v>
      </c>
      <c r="Z12" s="211">
        <v>361.33</v>
      </c>
      <c r="AA12" s="208">
        <v>314.8</v>
      </c>
      <c r="AB12" s="208">
        <v>331.92</v>
      </c>
      <c r="AC12" s="208">
        <v>216.06</v>
      </c>
      <c r="AD12" s="211">
        <v>160.21</v>
      </c>
      <c r="AE12" s="211">
        <v>130.82</v>
      </c>
      <c r="AF12" s="211">
        <v>471</v>
      </c>
      <c r="AG12" s="211">
        <v>284.08</v>
      </c>
      <c r="AH12" s="211">
        <v>407.96</v>
      </c>
      <c r="AI12" s="211">
        <v>341.1</v>
      </c>
      <c r="AJ12" s="211">
        <v>427.96</v>
      </c>
      <c r="AK12" s="211">
        <v>517.20000000000005</v>
      </c>
      <c r="AL12" s="209">
        <v>362.35799999999995</v>
      </c>
      <c r="AM12" s="211">
        <v>2.2004999999999999</v>
      </c>
      <c r="AN12" s="211">
        <v>161.76770000000005</v>
      </c>
      <c r="AO12" s="211">
        <v>216.96869999999993</v>
      </c>
      <c r="AP12" s="211">
        <v>203.63884999999996</v>
      </c>
      <c r="AQ12" s="208">
        <v>327.8642000000001</v>
      </c>
      <c r="AR12" s="211">
        <v>285.77729999999997</v>
      </c>
      <c r="AS12" s="211">
        <v>391.89599999999984</v>
      </c>
      <c r="AT12" s="211">
        <v>432.4957</v>
      </c>
      <c r="AU12" s="211">
        <v>547.45080000000007</v>
      </c>
      <c r="AV12" s="211">
        <v>633.51290000000006</v>
      </c>
      <c r="AW12" s="211">
        <v>197.69789999999992</v>
      </c>
      <c r="AX12" s="209">
        <v>248.02</v>
      </c>
      <c r="AY12" s="568">
        <v>363.76</v>
      </c>
      <c r="AZ12" s="568">
        <v>326.85000000000002</v>
      </c>
      <c r="BA12" s="568">
        <v>95.94</v>
      </c>
      <c r="BB12" s="568">
        <v>150.4</v>
      </c>
      <c r="BC12" s="568">
        <v>99.06</v>
      </c>
      <c r="BD12" s="568">
        <v>248.44</v>
      </c>
      <c r="BE12" s="568">
        <v>139.94</v>
      </c>
      <c r="BF12" s="568">
        <v>210.01</v>
      </c>
      <c r="BG12" s="568">
        <v>245.69</v>
      </c>
      <c r="BH12" s="568">
        <v>166.63</v>
      </c>
      <c r="BI12" s="569">
        <v>279.2</v>
      </c>
      <c r="BJ12" s="211">
        <v>305.76</v>
      </c>
      <c r="BK12" s="135">
        <f t="shared" si="6"/>
        <v>0.23280380614466556</v>
      </c>
      <c r="BM12" s="522"/>
    </row>
    <row r="13" spans="1:65" x14ac:dyDescent="0.25">
      <c r="A13" s="204" t="s">
        <v>33</v>
      </c>
      <c r="B13" s="210">
        <v>74.5</v>
      </c>
      <c r="C13" s="206">
        <v>389.8313</v>
      </c>
      <c r="D13" s="206">
        <v>270.87999999999994</v>
      </c>
      <c r="E13" s="206">
        <v>124.58000000000001</v>
      </c>
      <c r="F13" s="206">
        <v>2393.4684999999999</v>
      </c>
      <c r="G13" s="206">
        <v>989.755</v>
      </c>
      <c r="H13" s="206">
        <v>456.50000000000006</v>
      </c>
      <c r="I13" s="206">
        <v>318.77999999999997</v>
      </c>
      <c r="J13" s="206">
        <v>216.95</v>
      </c>
      <c r="K13" s="206">
        <v>124.12799999999999</v>
      </c>
      <c r="L13" s="206">
        <v>219.85</v>
      </c>
      <c r="M13" s="206">
        <v>96.070000000000022</v>
      </c>
      <c r="N13" s="210">
        <v>109.64</v>
      </c>
      <c r="O13" s="206">
        <v>204.72299999999996</v>
      </c>
      <c r="P13" s="206">
        <v>105.5245</v>
      </c>
      <c r="Q13" s="206">
        <v>19.363999999999994</v>
      </c>
      <c r="R13" s="206">
        <v>151.5630000000001</v>
      </c>
      <c r="S13" s="206">
        <v>169.22450000000001</v>
      </c>
      <c r="T13" s="206">
        <v>139.21599999999998</v>
      </c>
      <c r="U13" s="206">
        <v>73.099999999999994</v>
      </c>
      <c r="V13" s="206">
        <v>42.65</v>
      </c>
      <c r="W13" s="206">
        <v>8.4999999999999982</v>
      </c>
      <c r="X13" s="206">
        <v>0.70500000000000007</v>
      </c>
      <c r="Y13" s="207">
        <v>10.626000000000001</v>
      </c>
      <c r="Z13" s="211">
        <v>1.1499999999999999</v>
      </c>
      <c r="AA13" s="208">
        <v>14.7</v>
      </c>
      <c r="AB13" s="208">
        <v>19.72</v>
      </c>
      <c r="AC13" s="208">
        <v>32.409999999999997</v>
      </c>
      <c r="AD13" s="208">
        <v>21.32</v>
      </c>
      <c r="AE13" s="208">
        <v>39.44</v>
      </c>
      <c r="AF13" s="208">
        <v>26.73</v>
      </c>
      <c r="AG13" s="208">
        <v>4.8499999999999996</v>
      </c>
      <c r="AH13" s="208">
        <v>4.42</v>
      </c>
      <c r="AI13" s="208">
        <v>3.27</v>
      </c>
      <c r="AJ13" s="208">
        <v>8.02</v>
      </c>
      <c r="AK13" s="208">
        <v>5.4</v>
      </c>
      <c r="AL13" s="209">
        <v>31.090000000000003</v>
      </c>
      <c r="AM13" s="208">
        <v>30.28</v>
      </c>
      <c r="AN13" s="208">
        <v>5.99</v>
      </c>
      <c r="AO13" s="208">
        <v>18.16</v>
      </c>
      <c r="AP13" s="208">
        <v>18.2</v>
      </c>
      <c r="AQ13" s="208">
        <v>11.318799999999998</v>
      </c>
      <c r="AR13" s="208">
        <v>10.5</v>
      </c>
      <c r="AS13" s="208">
        <v>9.5299999999999994</v>
      </c>
      <c r="AT13" s="208">
        <v>5.23</v>
      </c>
      <c r="AU13" s="208">
        <v>2.9900000000000007</v>
      </c>
      <c r="AV13" s="208">
        <v>1.38</v>
      </c>
      <c r="AW13" s="208">
        <v>5.99</v>
      </c>
      <c r="AX13" s="209">
        <v>5.34</v>
      </c>
      <c r="AY13" s="566">
        <v>5.53</v>
      </c>
      <c r="AZ13" s="566">
        <v>5.23</v>
      </c>
      <c r="BA13" s="566">
        <v>4.01</v>
      </c>
      <c r="BB13" s="566">
        <v>3.28</v>
      </c>
      <c r="BC13" s="566">
        <v>3.71</v>
      </c>
      <c r="BD13" s="566">
        <v>4.29</v>
      </c>
      <c r="BE13" s="566">
        <v>5.0199999999999996</v>
      </c>
      <c r="BF13" s="566">
        <v>17.87</v>
      </c>
      <c r="BG13" s="566">
        <v>19.46</v>
      </c>
      <c r="BH13" s="566">
        <v>35.49</v>
      </c>
      <c r="BI13" s="567">
        <v>51.5</v>
      </c>
      <c r="BJ13" s="208">
        <v>1.67</v>
      </c>
      <c r="BK13" s="135">
        <f t="shared" si="6"/>
        <v>-0.68726591760299627</v>
      </c>
      <c r="BM13" s="522"/>
    </row>
    <row r="14" spans="1:65" x14ac:dyDescent="0.25">
      <c r="A14" s="204" t="s">
        <v>53</v>
      </c>
      <c r="B14" s="210">
        <v>327.79800000000006</v>
      </c>
      <c r="C14" s="206">
        <v>914.18200000000002</v>
      </c>
      <c r="D14" s="206">
        <v>589.86999999999978</v>
      </c>
      <c r="E14" s="206">
        <v>777.90300000000002</v>
      </c>
      <c r="F14" s="206">
        <v>260.44100000000003</v>
      </c>
      <c r="G14" s="206">
        <v>132.32099999999997</v>
      </c>
      <c r="H14" s="206">
        <v>136.75</v>
      </c>
      <c r="I14" s="206">
        <v>156.48099999999999</v>
      </c>
      <c r="J14" s="206">
        <v>229.57840000000002</v>
      </c>
      <c r="K14" s="206">
        <v>192.61800000000002</v>
      </c>
      <c r="L14" s="206">
        <v>63.450000000000017</v>
      </c>
      <c r="M14" s="206">
        <v>2375.3529999999996</v>
      </c>
      <c r="N14" s="210">
        <v>246.45449999999994</v>
      </c>
      <c r="O14" s="206">
        <v>201.49950000000004</v>
      </c>
      <c r="P14" s="206">
        <v>242.03699999999998</v>
      </c>
      <c r="Q14" s="206">
        <v>210.62599999999998</v>
      </c>
      <c r="R14" s="206">
        <v>209.459</v>
      </c>
      <c r="S14" s="206">
        <v>398.17049999999989</v>
      </c>
      <c r="T14" s="206">
        <v>434.3535</v>
      </c>
      <c r="U14" s="206">
        <v>358.93000000000018</v>
      </c>
      <c r="V14" s="206">
        <v>135.31700000000001</v>
      </c>
      <c r="W14" s="206">
        <v>140.80500000000001</v>
      </c>
      <c r="X14" s="206">
        <v>183.12949999999995</v>
      </c>
      <c r="Y14" s="207">
        <v>450.548</v>
      </c>
      <c r="Z14" s="211">
        <v>234.98</v>
      </c>
      <c r="AA14" s="208">
        <v>156.44</v>
      </c>
      <c r="AB14" s="208">
        <v>205.18</v>
      </c>
      <c r="AC14" s="208">
        <v>210.93</v>
      </c>
      <c r="AD14" s="211">
        <v>218.6</v>
      </c>
      <c r="AE14" s="211">
        <v>128.38999999999999</v>
      </c>
      <c r="AF14" s="211">
        <v>142.59</v>
      </c>
      <c r="AG14" s="211">
        <v>111.61</v>
      </c>
      <c r="AH14" s="211">
        <v>138.9</v>
      </c>
      <c r="AI14" s="211">
        <v>136.01</v>
      </c>
      <c r="AJ14" s="211">
        <v>148.76</v>
      </c>
      <c r="AK14" s="211">
        <v>135.31</v>
      </c>
      <c r="AL14" s="209">
        <v>80.090999999999994</v>
      </c>
      <c r="AM14" s="211">
        <v>78.272000000000006</v>
      </c>
      <c r="AN14" s="211">
        <v>42.527999999999999</v>
      </c>
      <c r="AO14" s="211">
        <v>54.378999999999998</v>
      </c>
      <c r="AP14" s="211">
        <v>66.315101051970004</v>
      </c>
      <c r="AQ14" s="208">
        <v>51.946000000000005</v>
      </c>
      <c r="AR14" s="211">
        <v>61.218924570700011</v>
      </c>
      <c r="AS14" s="211">
        <v>49.934163995700011</v>
      </c>
      <c r="AT14" s="211">
        <v>90.165000000000006</v>
      </c>
      <c r="AU14" s="211">
        <v>82.713999999999999</v>
      </c>
      <c r="AV14" s="211">
        <v>59.949921057399983</v>
      </c>
      <c r="AW14" s="211">
        <v>118.002</v>
      </c>
      <c r="AX14" s="209">
        <v>59.78</v>
      </c>
      <c r="AY14" s="568">
        <v>36.799999999999997</v>
      </c>
      <c r="AZ14" s="568">
        <v>22.05</v>
      </c>
      <c r="BA14" s="568">
        <v>36.47</v>
      </c>
      <c r="BB14" s="568">
        <v>34.549999999999997</v>
      </c>
      <c r="BC14" s="568">
        <v>64.66</v>
      </c>
      <c r="BD14" s="568">
        <v>29.48</v>
      </c>
      <c r="BE14" s="568">
        <v>98.88</v>
      </c>
      <c r="BF14" s="568">
        <v>88.48</v>
      </c>
      <c r="BG14" s="568">
        <v>110.56</v>
      </c>
      <c r="BH14" s="568">
        <v>125.26</v>
      </c>
      <c r="BI14" s="569">
        <v>96.67</v>
      </c>
      <c r="BJ14" s="211">
        <v>101.31</v>
      </c>
      <c r="BK14" s="135">
        <f t="shared" si="6"/>
        <v>0.69471395115423218</v>
      </c>
      <c r="BM14" s="522"/>
    </row>
    <row r="15" spans="1:65" x14ac:dyDescent="0.25">
      <c r="A15" s="204" t="s">
        <v>54</v>
      </c>
      <c r="B15" s="210">
        <v>212.99600000000001</v>
      </c>
      <c r="C15" s="206">
        <v>115.14300000000001</v>
      </c>
      <c r="D15" s="206">
        <v>164.96599999999998</v>
      </c>
      <c r="E15" s="206">
        <v>262.065</v>
      </c>
      <c r="F15" s="206">
        <v>137.82</v>
      </c>
      <c r="G15" s="206">
        <v>96.388999999999996</v>
      </c>
      <c r="H15" s="206">
        <v>93.112000000000009</v>
      </c>
      <c r="I15" s="206">
        <v>140.52900000000002</v>
      </c>
      <c r="J15" s="206">
        <v>117.54700000000001</v>
      </c>
      <c r="K15" s="206">
        <v>115.08699999999999</v>
      </c>
      <c r="L15" s="206">
        <v>116.24299999999999</v>
      </c>
      <c r="M15" s="206">
        <v>129.94999999999999</v>
      </c>
      <c r="N15" s="210">
        <v>120.9371</v>
      </c>
      <c r="O15" s="206">
        <v>123.75615999999999</v>
      </c>
      <c r="P15" s="206">
        <v>52.073319999999995</v>
      </c>
      <c r="Q15" s="206">
        <v>17.544440000000002</v>
      </c>
      <c r="R15" s="206">
        <v>15.603199999999999</v>
      </c>
      <c r="S15" s="206">
        <v>71.042000000000002</v>
      </c>
      <c r="T15" s="206">
        <v>147.30000000000001</v>
      </c>
      <c r="U15" s="206">
        <v>193.83539999999996</v>
      </c>
      <c r="V15" s="206">
        <v>104.11698800000001</v>
      </c>
      <c r="W15" s="206">
        <v>136.932188</v>
      </c>
      <c r="X15" s="206">
        <v>95.920239999999993</v>
      </c>
      <c r="Y15" s="207">
        <v>144.283388</v>
      </c>
      <c r="Z15" s="211">
        <v>132.03</v>
      </c>
      <c r="AA15" s="208">
        <v>67.5</v>
      </c>
      <c r="AB15" s="208">
        <v>81.25</v>
      </c>
      <c r="AC15" s="208">
        <v>23.43</v>
      </c>
      <c r="AD15" s="212">
        <v>50.15</v>
      </c>
      <c r="AE15" s="208">
        <v>29.92</v>
      </c>
      <c r="AF15" s="208">
        <v>54.47</v>
      </c>
      <c r="AG15" s="208">
        <v>52.97</v>
      </c>
      <c r="AH15" s="208">
        <v>21.44</v>
      </c>
      <c r="AI15" s="208">
        <v>34.18</v>
      </c>
      <c r="AJ15" s="208">
        <v>27.65</v>
      </c>
      <c r="AK15" s="208">
        <v>36.21</v>
      </c>
      <c r="AL15" s="209">
        <v>82.668000000000006</v>
      </c>
      <c r="AM15" s="208">
        <v>86.412999999999997</v>
      </c>
      <c r="AN15" s="208">
        <v>105.288</v>
      </c>
      <c r="AO15" s="208">
        <v>231.923</v>
      </c>
      <c r="AP15" s="208">
        <v>95.552000000000007</v>
      </c>
      <c r="AQ15" s="208">
        <v>85.433000000000007</v>
      </c>
      <c r="AR15" s="208">
        <v>111.875</v>
      </c>
      <c r="AS15" s="208">
        <v>94.066999999999979</v>
      </c>
      <c r="AT15" s="208">
        <v>106.83499999999999</v>
      </c>
      <c r="AU15" s="208">
        <v>64.035000000000011</v>
      </c>
      <c r="AV15" s="208">
        <v>98.498999999999995</v>
      </c>
      <c r="AW15" s="208">
        <v>77.206000000000003</v>
      </c>
      <c r="AX15" s="209">
        <v>23.13</v>
      </c>
      <c r="AY15" s="566">
        <v>47.16</v>
      </c>
      <c r="AZ15" s="566">
        <v>86.52</v>
      </c>
      <c r="BA15" s="566">
        <v>83.83</v>
      </c>
      <c r="BB15" s="566">
        <v>39.630000000000003</v>
      </c>
      <c r="BC15" s="566">
        <v>57.69</v>
      </c>
      <c r="BD15" s="566">
        <v>53.52</v>
      </c>
      <c r="BE15" s="566">
        <v>52.96</v>
      </c>
      <c r="BF15" s="566">
        <v>52.87</v>
      </c>
      <c r="BG15" s="566">
        <v>79.680000000000007</v>
      </c>
      <c r="BH15" s="566">
        <v>26.6</v>
      </c>
      <c r="BI15" s="567">
        <v>63.89</v>
      </c>
      <c r="BJ15" s="208">
        <v>78.349999999999994</v>
      </c>
      <c r="BK15" s="135">
        <f t="shared" si="6"/>
        <v>2.3873757025507998</v>
      </c>
      <c r="BM15" s="522"/>
    </row>
    <row r="16" spans="1:65" x14ac:dyDescent="0.25">
      <c r="A16" s="204" t="s">
        <v>41</v>
      </c>
      <c r="B16" s="210">
        <v>113.84000000000002</v>
      </c>
      <c r="C16" s="206">
        <v>40.924999999999997</v>
      </c>
      <c r="D16" s="206">
        <v>67.365804800593679</v>
      </c>
      <c r="E16" s="206">
        <v>130.77500000000003</v>
      </c>
      <c r="F16" s="206">
        <v>81.803253376897729</v>
      </c>
      <c r="G16" s="206">
        <v>226.9</v>
      </c>
      <c r="H16" s="206">
        <v>58.851127074424397</v>
      </c>
      <c r="I16" s="206">
        <v>134.57999999999998</v>
      </c>
      <c r="J16" s="206">
        <v>81.720776603692286</v>
      </c>
      <c r="K16" s="206">
        <v>162.71400000000003</v>
      </c>
      <c r="L16" s="206">
        <v>58.346031501045132</v>
      </c>
      <c r="M16" s="206">
        <v>68.700000000000017</v>
      </c>
      <c r="N16" s="210">
        <v>70.11</v>
      </c>
      <c r="O16" s="206">
        <v>96.670000000000016</v>
      </c>
      <c r="P16" s="206">
        <v>65.37</v>
      </c>
      <c r="Q16" s="206">
        <v>4.01</v>
      </c>
      <c r="R16" s="206">
        <v>9.6399999999999988</v>
      </c>
      <c r="S16" s="206">
        <v>73.67</v>
      </c>
      <c r="T16" s="206">
        <v>60.776666666666664</v>
      </c>
      <c r="U16" s="206">
        <v>42.370000000000005</v>
      </c>
      <c r="V16" s="206">
        <v>47.91</v>
      </c>
      <c r="W16" s="206">
        <v>67.000000000000014</v>
      </c>
      <c r="X16" s="206">
        <v>48.02</v>
      </c>
      <c r="Y16" s="207">
        <v>31.149999999999995</v>
      </c>
      <c r="Z16" s="213">
        <v>70.5</v>
      </c>
      <c r="AA16" s="214">
        <v>43.37</v>
      </c>
      <c r="AB16" s="214">
        <v>29.06</v>
      </c>
      <c r="AC16" s="208">
        <v>26.38</v>
      </c>
      <c r="AD16" s="214">
        <v>21.19</v>
      </c>
      <c r="AE16" s="208">
        <v>24.62</v>
      </c>
      <c r="AF16" s="208">
        <v>35.450000000000003</v>
      </c>
      <c r="AG16" s="208">
        <v>42.04</v>
      </c>
      <c r="AH16" s="208">
        <v>27.5</v>
      </c>
      <c r="AI16" s="208">
        <v>21.17</v>
      </c>
      <c r="AJ16" s="208">
        <v>17.78</v>
      </c>
      <c r="AK16" s="208">
        <v>16.100000000000001</v>
      </c>
      <c r="AL16" s="209">
        <v>22.700000000000003</v>
      </c>
      <c r="AM16" s="208">
        <v>52.75</v>
      </c>
      <c r="AN16" s="208">
        <v>25.911999999999999</v>
      </c>
      <c r="AO16" s="208">
        <v>38.199999999999996</v>
      </c>
      <c r="AP16" s="208">
        <v>29.028000000000006</v>
      </c>
      <c r="AQ16" s="208">
        <v>30.683</v>
      </c>
      <c r="AR16" s="208">
        <v>26.670999999999996</v>
      </c>
      <c r="AS16" s="208">
        <v>20.397000000000002</v>
      </c>
      <c r="AT16" s="208">
        <v>42.02000000000001</v>
      </c>
      <c r="AU16" s="208">
        <v>30.619</v>
      </c>
      <c r="AV16" s="208">
        <v>21.104999999999997</v>
      </c>
      <c r="AW16" s="208">
        <v>36.181857863865773</v>
      </c>
      <c r="AX16" s="209">
        <v>18.600000000000001</v>
      </c>
      <c r="AY16" s="566">
        <v>17.399999999999999</v>
      </c>
      <c r="AZ16" s="566">
        <v>71.069999999999993</v>
      </c>
      <c r="BA16" s="566">
        <v>23.39</v>
      </c>
      <c r="BB16" s="566">
        <v>28.05</v>
      </c>
      <c r="BC16" s="566">
        <v>30.56</v>
      </c>
      <c r="BD16" s="566">
        <v>28.87</v>
      </c>
      <c r="BE16" s="566">
        <v>36.549999999999997</v>
      </c>
      <c r="BF16" s="566">
        <v>37.549999999999997</v>
      </c>
      <c r="BG16" s="566">
        <v>37.79</v>
      </c>
      <c r="BH16" s="566">
        <v>23.09</v>
      </c>
      <c r="BI16" s="567">
        <v>119.25</v>
      </c>
      <c r="BJ16" s="208">
        <v>34.840000000000003</v>
      </c>
      <c r="BK16" s="135">
        <f t="shared" si="6"/>
        <v>0.87311827956989241</v>
      </c>
      <c r="BM16" s="522"/>
    </row>
    <row r="17" spans="1:69" x14ac:dyDescent="0.25">
      <c r="A17" s="204" t="s">
        <v>34</v>
      </c>
      <c r="B17" s="210">
        <v>2952.3599999999997</v>
      </c>
      <c r="C17" s="206">
        <v>4632.5000000000009</v>
      </c>
      <c r="D17" s="206">
        <v>2680.0300000000007</v>
      </c>
      <c r="E17" s="206">
        <v>220.36599999999999</v>
      </c>
      <c r="F17" s="206">
        <v>1082.0346</v>
      </c>
      <c r="G17" s="206">
        <v>3884.1300000000028</v>
      </c>
      <c r="H17" s="206">
        <v>6871.2199999999993</v>
      </c>
      <c r="I17" s="206">
        <v>7657.6400000000012</v>
      </c>
      <c r="J17" s="206">
        <v>3476.29</v>
      </c>
      <c r="K17" s="206">
        <v>5073.6900000000005</v>
      </c>
      <c r="L17" s="206">
        <v>1707.06</v>
      </c>
      <c r="M17" s="206">
        <v>561.37999999999977</v>
      </c>
      <c r="N17" s="210">
        <v>4664.5999999999995</v>
      </c>
      <c r="O17" s="206">
        <v>10904.390000000001</v>
      </c>
      <c r="P17" s="206">
        <v>4065.7399999999993</v>
      </c>
      <c r="Q17" s="206">
        <v>417.33000000000021</v>
      </c>
      <c r="R17" s="206">
        <v>1846.0360000000005</v>
      </c>
      <c r="S17" s="206">
        <v>2783.6799999999989</v>
      </c>
      <c r="T17" s="206">
        <v>3698.5200000000018</v>
      </c>
      <c r="U17" s="206">
        <v>5604.094000000001</v>
      </c>
      <c r="V17" s="206">
        <v>5894.4300000000012</v>
      </c>
      <c r="W17" s="206">
        <v>4334.4110000000001</v>
      </c>
      <c r="X17" s="206">
        <v>5473.5359999999991</v>
      </c>
      <c r="Y17" s="207">
        <v>2964.9999999999986</v>
      </c>
      <c r="Z17" s="213">
        <v>3951.71</v>
      </c>
      <c r="AA17" s="208">
        <v>6582.37</v>
      </c>
      <c r="AB17" s="208">
        <v>3323.6</v>
      </c>
      <c r="AC17" s="208">
        <v>3068.0039999999999</v>
      </c>
      <c r="AD17" s="211">
        <v>3906.27</v>
      </c>
      <c r="AE17" s="211">
        <v>4576.3999999999996</v>
      </c>
      <c r="AF17" s="211">
        <v>3263.97</v>
      </c>
      <c r="AG17" s="211">
        <v>0</v>
      </c>
      <c r="AH17" s="211">
        <v>5843.56</v>
      </c>
      <c r="AI17" s="211">
        <v>1424.74</v>
      </c>
      <c r="AJ17" s="211">
        <v>2739.01</v>
      </c>
      <c r="AK17" s="211">
        <v>5939.39</v>
      </c>
      <c r="AL17" s="209">
        <v>8478.9029999999966</v>
      </c>
      <c r="AM17" s="211">
        <v>5831.5929999999989</v>
      </c>
      <c r="AN17" s="211">
        <v>6308.3274500000007</v>
      </c>
      <c r="AO17" s="211">
        <v>5404.8319999999994</v>
      </c>
      <c r="AP17" s="211">
        <v>5801.536000000001</v>
      </c>
      <c r="AQ17" s="208">
        <v>6603.6970000000001</v>
      </c>
      <c r="AR17" s="211">
        <v>1395.1750000000002</v>
      </c>
      <c r="AS17" s="211">
        <v>1140.3469999999998</v>
      </c>
      <c r="AT17" s="211">
        <v>985.95700000000033</v>
      </c>
      <c r="AU17" s="211">
        <v>746.30100000000004</v>
      </c>
      <c r="AV17" s="211">
        <v>10232.629999999999</v>
      </c>
      <c r="AW17" s="211">
        <v>8008.0070000000014</v>
      </c>
      <c r="AX17" s="209">
        <v>7757.61</v>
      </c>
      <c r="AY17" s="568">
        <v>7219.18</v>
      </c>
      <c r="AZ17" s="568">
        <v>8084.84</v>
      </c>
      <c r="BA17" s="568">
        <v>7317.83</v>
      </c>
      <c r="BB17" s="568">
        <v>2081.6999999999998</v>
      </c>
      <c r="BC17" s="568">
        <v>1587.62</v>
      </c>
      <c r="BD17" s="568">
        <v>5550.24</v>
      </c>
      <c r="BE17" s="568">
        <v>5697.26</v>
      </c>
      <c r="BF17" s="568">
        <v>6275.58</v>
      </c>
      <c r="BG17" s="568">
        <v>1091.83</v>
      </c>
      <c r="BH17" s="568">
        <v>4362.57</v>
      </c>
      <c r="BI17" s="569">
        <v>6933.86</v>
      </c>
      <c r="BJ17" s="211">
        <v>2331.13</v>
      </c>
      <c r="BK17" s="135">
        <f t="shared" si="6"/>
        <v>-0.69950409984518425</v>
      </c>
      <c r="BM17" s="522"/>
    </row>
    <row r="18" spans="1:69" x14ac:dyDescent="0.25">
      <c r="A18" s="204" t="s">
        <v>42</v>
      </c>
      <c r="B18" s="210">
        <v>656.20935266240008</v>
      </c>
      <c r="C18" s="206">
        <v>559.03462325160001</v>
      </c>
      <c r="D18" s="206">
        <v>704.41661075140007</v>
      </c>
      <c r="E18" s="206">
        <v>815.58539880000001</v>
      </c>
      <c r="F18" s="206">
        <v>722.59866000000011</v>
      </c>
      <c r="G18" s="206">
        <v>606.08158820512813</v>
      </c>
      <c r="H18" s="206">
        <v>823.43303299352954</v>
      </c>
      <c r="I18" s="206">
        <v>684.12890999999991</v>
      </c>
      <c r="J18" s="206">
        <v>660.87280941176482</v>
      </c>
      <c r="K18" s="206">
        <v>732.32197375565624</v>
      </c>
      <c r="L18" s="206">
        <v>613.40576176470586</v>
      </c>
      <c r="M18" s="206">
        <v>383.8960776470588</v>
      </c>
      <c r="N18" s="210">
        <v>620.49000000000012</v>
      </c>
      <c r="O18" s="206">
        <v>639.89999999999986</v>
      </c>
      <c r="P18" s="206">
        <v>304.2</v>
      </c>
      <c r="Q18" s="206">
        <v>63.45</v>
      </c>
      <c r="R18" s="206">
        <v>97.300000000000011</v>
      </c>
      <c r="S18" s="206">
        <v>156.93</v>
      </c>
      <c r="T18" s="206">
        <v>216.21125000000001</v>
      </c>
      <c r="U18" s="206">
        <v>241.91</v>
      </c>
      <c r="V18" s="206">
        <v>264.69</v>
      </c>
      <c r="W18" s="206">
        <v>258.02000000000004</v>
      </c>
      <c r="X18" s="206">
        <v>388.02000000000004</v>
      </c>
      <c r="Y18" s="207">
        <v>419.01000000000005</v>
      </c>
      <c r="Z18" s="211">
        <v>339.63</v>
      </c>
      <c r="AA18" s="208">
        <v>250.84</v>
      </c>
      <c r="AB18" s="208">
        <v>344.17</v>
      </c>
      <c r="AC18" s="208">
        <v>266.5</v>
      </c>
      <c r="AD18" s="211">
        <v>285.79000000000002</v>
      </c>
      <c r="AE18" s="211">
        <v>285.97000000000003</v>
      </c>
      <c r="AF18" s="211">
        <v>284.29000000000002</v>
      </c>
      <c r="AG18" s="211">
        <v>251.11</v>
      </c>
      <c r="AH18" s="211">
        <v>211.91</v>
      </c>
      <c r="AI18" s="211">
        <v>263.99</v>
      </c>
      <c r="AJ18" s="211">
        <v>301.5</v>
      </c>
      <c r="AK18" s="211">
        <v>253.51</v>
      </c>
      <c r="AL18" s="209">
        <v>232.96</v>
      </c>
      <c r="AM18" s="211">
        <v>252.28</v>
      </c>
      <c r="AN18" s="211">
        <v>287.84000000000003</v>
      </c>
      <c r="AO18" s="211">
        <v>239.04000000000005</v>
      </c>
      <c r="AP18" s="211">
        <v>283.4187</v>
      </c>
      <c r="AQ18" s="208">
        <v>290.57</v>
      </c>
      <c r="AR18" s="211">
        <v>311.99</v>
      </c>
      <c r="AS18" s="211">
        <v>265.83999999999997</v>
      </c>
      <c r="AT18" s="211">
        <v>311.08860000000004</v>
      </c>
      <c r="AU18" s="211">
        <v>332.05999999999995</v>
      </c>
      <c r="AV18" s="211">
        <v>236.89999999999998</v>
      </c>
      <c r="AW18" s="211">
        <v>373.11269999999968</v>
      </c>
      <c r="AX18" s="209">
        <v>376.63</v>
      </c>
      <c r="AY18" s="568">
        <v>289.14</v>
      </c>
      <c r="AZ18" s="568">
        <v>371.33</v>
      </c>
      <c r="BA18" s="568">
        <v>422.43</v>
      </c>
      <c r="BB18" s="568">
        <v>783.27</v>
      </c>
      <c r="BC18" s="568">
        <v>400.61</v>
      </c>
      <c r="BD18" s="568">
        <v>333.33</v>
      </c>
      <c r="BE18" s="568">
        <v>304.23</v>
      </c>
      <c r="BF18" s="568">
        <v>355.74</v>
      </c>
      <c r="BG18" s="568">
        <v>355.46</v>
      </c>
      <c r="BH18" s="568">
        <v>280.04000000000002</v>
      </c>
      <c r="BI18" s="569">
        <v>255.2</v>
      </c>
      <c r="BJ18" s="211">
        <v>278.82</v>
      </c>
      <c r="BK18" s="135">
        <f t="shared" si="6"/>
        <v>-0.25969784669304097</v>
      </c>
      <c r="BM18" s="522"/>
    </row>
    <row r="19" spans="1:69" x14ac:dyDescent="0.25">
      <c r="A19" s="204" t="s">
        <v>48</v>
      </c>
      <c r="B19" s="210">
        <v>1401.3800000000003</v>
      </c>
      <c r="C19" s="206">
        <v>1523.4800000000007</v>
      </c>
      <c r="D19" s="206">
        <v>1701.9000000000003</v>
      </c>
      <c r="E19" s="206">
        <v>1967.2700000000002</v>
      </c>
      <c r="F19" s="206">
        <v>2060.92</v>
      </c>
      <c r="G19" s="206">
        <v>2452.2199999999993</v>
      </c>
      <c r="H19" s="206">
        <v>1510.63</v>
      </c>
      <c r="I19" s="206">
        <v>2008.7</v>
      </c>
      <c r="J19" s="206">
        <v>3445.7199999999993</v>
      </c>
      <c r="K19" s="206">
        <v>2043.88</v>
      </c>
      <c r="L19" s="206">
        <v>1752.0300000000002</v>
      </c>
      <c r="M19" s="206">
        <v>2161.6899999999996</v>
      </c>
      <c r="N19" s="210">
        <v>2226.7492000000007</v>
      </c>
      <c r="O19" s="206">
        <v>1335.5921000000003</v>
      </c>
      <c r="P19" s="206">
        <v>1056.3468</v>
      </c>
      <c r="Q19" s="206">
        <v>595.35789999999986</v>
      </c>
      <c r="R19" s="206">
        <v>1245.8022999999998</v>
      </c>
      <c r="S19" s="206">
        <v>958.48449999999991</v>
      </c>
      <c r="T19" s="206">
        <v>1140.644</v>
      </c>
      <c r="U19" s="206">
        <v>1336.5177999999999</v>
      </c>
      <c r="V19" s="206">
        <v>1463.5139000000001</v>
      </c>
      <c r="W19" s="206">
        <v>1554.6635000000001</v>
      </c>
      <c r="X19" s="206">
        <v>1164.7943000000002</v>
      </c>
      <c r="Y19" s="207">
        <v>1103.2184</v>
      </c>
      <c r="Z19" s="211">
        <v>1177.8399999999999</v>
      </c>
      <c r="AA19" s="208">
        <v>1987.98</v>
      </c>
      <c r="AB19" s="208">
        <v>1659.07</v>
      </c>
      <c r="AC19" s="208">
        <v>1997.44</v>
      </c>
      <c r="AD19" s="211">
        <v>1853.8</v>
      </c>
      <c r="AE19" s="211">
        <v>1039.71</v>
      </c>
      <c r="AF19" s="211">
        <v>1377.59</v>
      </c>
      <c r="AG19" s="211">
        <v>1553.21</v>
      </c>
      <c r="AH19" s="211">
        <v>942.2</v>
      </c>
      <c r="AI19" s="211">
        <v>922.18</v>
      </c>
      <c r="AJ19" s="211">
        <v>706.63</v>
      </c>
      <c r="AK19" s="211">
        <v>832.16</v>
      </c>
      <c r="AL19" s="209">
        <v>922.8399999999998</v>
      </c>
      <c r="AM19" s="211">
        <v>737.79100000000028</v>
      </c>
      <c r="AN19" s="211">
        <v>577.51299999999981</v>
      </c>
      <c r="AO19" s="211">
        <v>1015.1149999999999</v>
      </c>
      <c r="AP19" s="211">
        <v>812.8449999999998</v>
      </c>
      <c r="AQ19" s="208">
        <v>702.96500000000015</v>
      </c>
      <c r="AR19" s="211">
        <v>651.01300000000026</v>
      </c>
      <c r="AS19" s="211">
        <v>781.33699999999999</v>
      </c>
      <c r="AT19" s="211">
        <v>775.68099999999993</v>
      </c>
      <c r="AU19" s="211">
        <v>456.51700000000005</v>
      </c>
      <c r="AV19" s="211">
        <v>577.21199999999999</v>
      </c>
      <c r="AW19" s="211">
        <v>454.512</v>
      </c>
      <c r="AX19" s="209">
        <v>416.68</v>
      </c>
      <c r="AY19" s="568">
        <v>559.61</v>
      </c>
      <c r="AZ19" s="568">
        <v>946.78</v>
      </c>
      <c r="BA19" s="568">
        <v>826.8</v>
      </c>
      <c r="BB19" s="568">
        <v>1043.1199999999999</v>
      </c>
      <c r="BC19" s="568">
        <v>834.86</v>
      </c>
      <c r="BD19" s="568">
        <v>645.65</v>
      </c>
      <c r="BE19" s="568">
        <v>961.96</v>
      </c>
      <c r="BF19" s="568">
        <v>541.49</v>
      </c>
      <c r="BG19" s="568">
        <v>626.22</v>
      </c>
      <c r="BH19" s="568">
        <v>536.78</v>
      </c>
      <c r="BI19" s="569">
        <v>995.28</v>
      </c>
      <c r="BJ19" s="211">
        <v>725.97</v>
      </c>
      <c r="BK19" s="135">
        <f t="shared" si="6"/>
        <v>0.74227224728808672</v>
      </c>
      <c r="BM19" s="522"/>
    </row>
    <row r="20" spans="1:69" x14ac:dyDescent="0.25">
      <c r="A20" s="204" t="s">
        <v>55</v>
      </c>
      <c r="B20" s="210">
        <v>328.63000000000005</v>
      </c>
      <c r="C20" s="206">
        <v>230</v>
      </c>
      <c r="D20" s="206">
        <v>428.5</v>
      </c>
      <c r="E20" s="206">
        <v>125.11199999999999</v>
      </c>
      <c r="F20" s="206">
        <v>345.72</v>
      </c>
      <c r="G20" s="206">
        <v>217.21400000000006</v>
      </c>
      <c r="H20" s="206">
        <v>231.78299999999999</v>
      </c>
      <c r="I20" s="206">
        <v>261.00000000000006</v>
      </c>
      <c r="J20" s="206">
        <v>354.12137999999987</v>
      </c>
      <c r="K20" s="206">
        <v>303.80900000000008</v>
      </c>
      <c r="L20" s="206">
        <v>277.73700000000002</v>
      </c>
      <c r="M20" s="206">
        <v>202.25000000000003</v>
      </c>
      <c r="N20" s="210">
        <v>319.08849999999995</v>
      </c>
      <c r="O20" s="206">
        <v>266.50200000000007</v>
      </c>
      <c r="P20" s="206">
        <v>280.07549999999998</v>
      </c>
      <c r="Q20" s="206">
        <v>86.066999999999993</v>
      </c>
      <c r="R20" s="206">
        <v>157.68600000000006</v>
      </c>
      <c r="S20" s="206">
        <v>173.09099999999998</v>
      </c>
      <c r="T20" s="206">
        <v>356.334</v>
      </c>
      <c r="U20" s="206">
        <v>180.624</v>
      </c>
      <c r="V20" s="206">
        <v>353.09500000000003</v>
      </c>
      <c r="W20" s="206">
        <v>321.17099999999988</v>
      </c>
      <c r="X20" s="206">
        <v>365.74900000000008</v>
      </c>
      <c r="Y20" s="207">
        <v>214.226</v>
      </c>
      <c r="Z20" s="211">
        <v>116.01</v>
      </c>
      <c r="AA20" s="208">
        <v>95.33</v>
      </c>
      <c r="AB20" s="208">
        <v>85.81</v>
      </c>
      <c r="AC20" s="208">
        <v>33.69</v>
      </c>
      <c r="AD20" s="208">
        <v>65.55</v>
      </c>
      <c r="AE20" s="208">
        <v>73.239999999999995</v>
      </c>
      <c r="AF20" s="208">
        <v>184.69</v>
      </c>
      <c r="AG20" s="208">
        <v>166.36</v>
      </c>
      <c r="AH20" s="208">
        <v>190.35</v>
      </c>
      <c r="AI20" s="208">
        <v>197.33</v>
      </c>
      <c r="AJ20" s="208">
        <v>170.76</v>
      </c>
      <c r="AK20" s="208">
        <v>81.88</v>
      </c>
      <c r="AL20" s="209">
        <v>98.600000000000051</v>
      </c>
      <c r="AM20" s="208">
        <v>70.788999999999987</v>
      </c>
      <c r="AN20" s="208">
        <v>65.543000000000006</v>
      </c>
      <c r="AO20" s="208">
        <v>138.22389999999999</v>
      </c>
      <c r="AP20" s="208">
        <v>119.17000000000002</v>
      </c>
      <c r="AQ20" s="208">
        <v>80.22399999999999</v>
      </c>
      <c r="AR20" s="208">
        <v>196.36599999999999</v>
      </c>
      <c r="AS20" s="208">
        <v>225.67699999999996</v>
      </c>
      <c r="AT20" s="208">
        <v>315.70550000000003</v>
      </c>
      <c r="AU20" s="208">
        <v>315.09820000000008</v>
      </c>
      <c r="AV20" s="208">
        <v>319.2399999999999</v>
      </c>
      <c r="AW20" s="208">
        <v>263.8707</v>
      </c>
      <c r="AX20" s="209">
        <v>178.4</v>
      </c>
      <c r="AY20" s="566">
        <v>88.67</v>
      </c>
      <c r="AZ20" s="566">
        <v>124.07</v>
      </c>
      <c r="BA20" s="566">
        <v>29.6</v>
      </c>
      <c r="BB20" s="566">
        <v>96.93</v>
      </c>
      <c r="BC20" s="566">
        <v>53.43</v>
      </c>
      <c r="BD20" s="566">
        <v>79.59</v>
      </c>
      <c r="BE20" s="566">
        <v>139.35</v>
      </c>
      <c r="BF20" s="566">
        <v>216.59</v>
      </c>
      <c r="BG20" s="566">
        <v>317.42</v>
      </c>
      <c r="BH20" s="566">
        <v>254.8</v>
      </c>
      <c r="BI20" s="567">
        <v>176.47</v>
      </c>
      <c r="BJ20" s="208">
        <v>144.72999999999999</v>
      </c>
      <c r="BK20" s="135">
        <f t="shared" si="6"/>
        <v>-0.18873318385650228</v>
      </c>
      <c r="BM20" s="522"/>
    </row>
    <row r="21" spans="1:69" x14ac:dyDescent="0.25">
      <c r="A21" s="204" t="s">
        <v>35</v>
      </c>
      <c r="B21" s="210">
        <v>194.00000000000006</v>
      </c>
      <c r="C21" s="206">
        <v>80.780000000000015</v>
      </c>
      <c r="D21" s="206">
        <v>226.50999999999982</v>
      </c>
      <c r="E21" s="206">
        <v>199.50000000000003</v>
      </c>
      <c r="F21" s="206">
        <v>108.99999999999999</v>
      </c>
      <c r="G21" s="206">
        <v>148.94999999999996</v>
      </c>
      <c r="H21" s="206">
        <v>142.10999999999996</v>
      </c>
      <c r="I21" s="206">
        <v>172.31000000000009</v>
      </c>
      <c r="J21" s="206">
        <v>186.21098999999998</v>
      </c>
      <c r="K21" s="206">
        <v>138.00000000000006</v>
      </c>
      <c r="L21" s="206">
        <v>88.750000000000043</v>
      </c>
      <c r="M21" s="206">
        <v>106.00000000000004</v>
      </c>
      <c r="N21" s="210">
        <v>82.750000000000014</v>
      </c>
      <c r="O21" s="206">
        <v>313.12</v>
      </c>
      <c r="P21" s="206">
        <v>113.15999999999997</v>
      </c>
      <c r="Q21" s="206">
        <v>64.260999999999996</v>
      </c>
      <c r="R21" s="206">
        <v>239.76300000000001</v>
      </c>
      <c r="S21" s="206">
        <v>606.57599999999991</v>
      </c>
      <c r="T21" s="206">
        <v>493.84500000000008</v>
      </c>
      <c r="U21" s="206">
        <v>423.60499999999996</v>
      </c>
      <c r="V21" s="206">
        <v>378.51300000000003</v>
      </c>
      <c r="W21" s="206">
        <v>161.01499999999999</v>
      </c>
      <c r="X21" s="206">
        <v>108.666</v>
      </c>
      <c r="Y21" s="207">
        <v>123.52000000000005</v>
      </c>
      <c r="Z21" s="211">
        <v>157.55000000000001</v>
      </c>
      <c r="AA21" s="208">
        <v>93.75</v>
      </c>
      <c r="AB21" s="208">
        <v>65.09</v>
      </c>
      <c r="AC21" s="208">
        <v>124.5</v>
      </c>
      <c r="AD21" s="211">
        <v>111.22</v>
      </c>
      <c r="AE21" s="208">
        <v>125.11</v>
      </c>
      <c r="AF21" s="208">
        <v>160.93</v>
      </c>
      <c r="AG21" s="208">
        <v>87.62</v>
      </c>
      <c r="AH21" s="208">
        <v>133.84</v>
      </c>
      <c r="AI21" s="208">
        <v>173.76</v>
      </c>
      <c r="AJ21" s="208">
        <v>58.98</v>
      </c>
      <c r="AK21" s="208">
        <v>51.48</v>
      </c>
      <c r="AL21" s="209">
        <v>15.632000000000001</v>
      </c>
      <c r="AM21" s="208">
        <v>36.292000000000002</v>
      </c>
      <c r="AN21" s="208">
        <v>16.641999999999999</v>
      </c>
      <c r="AO21" s="208">
        <v>53.768000000000001</v>
      </c>
      <c r="AP21" s="208">
        <v>149.99599999999992</v>
      </c>
      <c r="AQ21" s="208">
        <v>100.42299999999999</v>
      </c>
      <c r="AR21" s="208">
        <v>72.747950000000003</v>
      </c>
      <c r="AS21" s="208">
        <v>81.253999999999991</v>
      </c>
      <c r="AT21" s="208">
        <v>89.066299999999998</v>
      </c>
      <c r="AU21" s="208">
        <v>77.280999999999949</v>
      </c>
      <c r="AV21" s="208">
        <v>73.574999999999989</v>
      </c>
      <c r="AW21" s="208">
        <v>62.838999999999992</v>
      </c>
      <c r="AX21" s="209">
        <v>77.319999999999993</v>
      </c>
      <c r="AY21" s="566">
        <v>71.94</v>
      </c>
      <c r="AZ21" s="566">
        <v>49.8</v>
      </c>
      <c r="BA21" s="566">
        <v>114.75</v>
      </c>
      <c r="BB21" s="566">
        <v>109.9</v>
      </c>
      <c r="BC21" s="566">
        <v>127.71</v>
      </c>
      <c r="BD21" s="566">
        <v>117.12</v>
      </c>
      <c r="BE21" s="566">
        <v>133.05000000000001</v>
      </c>
      <c r="BF21" s="566">
        <v>163.62</v>
      </c>
      <c r="BG21" s="566">
        <v>281.49</v>
      </c>
      <c r="BH21" s="566">
        <v>206.01</v>
      </c>
      <c r="BI21" s="567">
        <v>242.48</v>
      </c>
      <c r="BJ21" s="208">
        <v>94.62</v>
      </c>
      <c r="BK21" s="135">
        <f t="shared" si="6"/>
        <v>0.22374547335747552</v>
      </c>
      <c r="BM21" s="522"/>
    </row>
    <row r="22" spans="1:69" x14ac:dyDescent="0.25">
      <c r="A22" s="204" t="s">
        <v>43</v>
      </c>
      <c r="B22" s="210">
        <v>2315.5746700000004</v>
      </c>
      <c r="C22" s="206">
        <v>1593.6132800000003</v>
      </c>
      <c r="D22" s="206">
        <v>2554.1266299999997</v>
      </c>
      <c r="E22" s="206">
        <v>2777.1326899999999</v>
      </c>
      <c r="F22" s="206">
        <v>2605.9617900000003</v>
      </c>
      <c r="G22" s="206">
        <v>2648.54079</v>
      </c>
      <c r="H22" s="206">
        <v>2682.3632899999998</v>
      </c>
      <c r="I22" s="206">
        <v>2979.6394099999998</v>
      </c>
      <c r="J22" s="206">
        <v>1689.6650299999994</v>
      </c>
      <c r="K22" s="206">
        <v>1672.6077000000002</v>
      </c>
      <c r="L22" s="206">
        <v>932.82247499999983</v>
      </c>
      <c r="M22" s="206">
        <v>1058.5637400000003</v>
      </c>
      <c r="N22" s="210">
        <v>968.67000000000007</v>
      </c>
      <c r="O22" s="206">
        <v>482.85</v>
      </c>
      <c r="P22" s="206">
        <v>450.81</v>
      </c>
      <c r="Q22" s="206">
        <v>223.10999999999999</v>
      </c>
      <c r="R22" s="206">
        <v>732.77</v>
      </c>
      <c r="S22" s="206">
        <v>930.67999999999984</v>
      </c>
      <c r="T22" s="206">
        <v>1835.7679999999998</v>
      </c>
      <c r="U22" s="206">
        <v>1793.5700000000002</v>
      </c>
      <c r="V22" s="206">
        <v>1208.6299999999999</v>
      </c>
      <c r="W22" s="206">
        <v>706.92150000000004</v>
      </c>
      <c r="X22" s="206">
        <v>815.51899999999989</v>
      </c>
      <c r="Y22" s="207">
        <v>911.43000000000018</v>
      </c>
      <c r="Z22" s="211">
        <v>1398.23</v>
      </c>
      <c r="AA22" s="208">
        <v>1212.07</v>
      </c>
      <c r="AB22" s="208">
        <v>1511.28</v>
      </c>
      <c r="AC22" s="208">
        <v>1081.08</v>
      </c>
      <c r="AD22" s="211">
        <v>925.13</v>
      </c>
      <c r="AE22" s="211">
        <v>1055.6500000000001</v>
      </c>
      <c r="AF22" s="211">
        <v>1254.96</v>
      </c>
      <c r="AG22" s="211">
        <v>1604.84</v>
      </c>
      <c r="AH22" s="211">
        <v>793.59</v>
      </c>
      <c r="AI22" s="211">
        <v>597.44000000000005</v>
      </c>
      <c r="AJ22" s="211">
        <v>946.81</v>
      </c>
      <c r="AK22" s="211">
        <v>785.63</v>
      </c>
      <c r="AL22" s="209">
        <v>865.12000000000057</v>
      </c>
      <c r="AM22" s="211">
        <v>1026.2885999999999</v>
      </c>
      <c r="AN22" s="211">
        <v>1035.3096</v>
      </c>
      <c r="AO22" s="211">
        <v>1063.8229000000001</v>
      </c>
      <c r="AP22" s="211">
        <v>1086.2900000000002</v>
      </c>
      <c r="AQ22" s="208">
        <v>825.08000000000084</v>
      </c>
      <c r="AR22" s="211">
        <v>702.01999999999987</v>
      </c>
      <c r="AS22" s="211">
        <v>1081.6700000000003</v>
      </c>
      <c r="AT22" s="211">
        <v>980.31029999999998</v>
      </c>
      <c r="AU22" s="211">
        <v>703.26</v>
      </c>
      <c r="AV22" s="211">
        <v>570.86999999999989</v>
      </c>
      <c r="AW22" s="211">
        <v>732.22000000000014</v>
      </c>
      <c r="AX22" s="209">
        <v>560.11</v>
      </c>
      <c r="AY22" s="568">
        <v>618.25</v>
      </c>
      <c r="AZ22" s="568">
        <v>566.75</v>
      </c>
      <c r="BA22" s="568">
        <v>396.05</v>
      </c>
      <c r="BB22" s="568">
        <v>181.45</v>
      </c>
      <c r="BC22" s="568">
        <v>232.37</v>
      </c>
      <c r="BD22" s="568">
        <v>171.75</v>
      </c>
      <c r="BE22" s="568">
        <v>342.94</v>
      </c>
      <c r="BF22" s="568">
        <v>332.23</v>
      </c>
      <c r="BG22" s="568">
        <v>211.88</v>
      </c>
      <c r="BH22" s="568">
        <v>301.04000000000002</v>
      </c>
      <c r="BI22" s="569">
        <v>405.44</v>
      </c>
      <c r="BJ22" s="211">
        <v>153.44999999999999</v>
      </c>
      <c r="BK22" s="135">
        <f t="shared" si="6"/>
        <v>-0.72603595722268843</v>
      </c>
      <c r="BM22" s="522"/>
    </row>
    <row r="23" spans="1:69" x14ac:dyDescent="0.25">
      <c r="A23" s="204" t="s">
        <v>44</v>
      </c>
      <c r="B23" s="210">
        <v>288.30700000000007</v>
      </c>
      <c r="C23" s="206">
        <v>237.51899999999998</v>
      </c>
      <c r="D23" s="206">
        <v>278.49999999999983</v>
      </c>
      <c r="E23" s="206">
        <v>569.20399999999995</v>
      </c>
      <c r="F23" s="206">
        <v>390.68000000000006</v>
      </c>
      <c r="G23" s="206">
        <v>218.76199999999997</v>
      </c>
      <c r="H23" s="206">
        <v>320.95000000000005</v>
      </c>
      <c r="I23" s="206">
        <v>503.97699999999992</v>
      </c>
      <c r="J23" s="206">
        <v>177.00000000000006</v>
      </c>
      <c r="K23" s="206">
        <v>105.857</v>
      </c>
      <c r="L23" s="206">
        <v>228.80000000000004</v>
      </c>
      <c r="M23" s="206">
        <v>114.20400000000001</v>
      </c>
      <c r="N23" s="210">
        <v>147.02479712650933</v>
      </c>
      <c r="O23" s="206">
        <v>142.89793500055248</v>
      </c>
      <c r="P23" s="206">
        <v>135.4987540841291</v>
      </c>
      <c r="Q23" s="206">
        <v>113.7524664525294</v>
      </c>
      <c r="R23" s="206">
        <v>239.92609129981852</v>
      </c>
      <c r="S23" s="206">
        <v>260.50796138584172</v>
      </c>
      <c r="T23" s="206">
        <v>352.46643389472018</v>
      </c>
      <c r="U23" s="206">
        <v>522.81135690316478</v>
      </c>
      <c r="V23" s="206">
        <v>348.68777063846585</v>
      </c>
      <c r="W23" s="206">
        <v>263.50299539262886</v>
      </c>
      <c r="X23" s="206">
        <v>190.85145645963226</v>
      </c>
      <c r="Y23" s="207">
        <v>118.78511507852575</v>
      </c>
      <c r="Z23" s="211">
        <v>275.33</v>
      </c>
      <c r="AA23" s="208">
        <v>220.27</v>
      </c>
      <c r="AB23" s="208">
        <v>261.95999999999998</v>
      </c>
      <c r="AC23" s="208">
        <v>211.87</v>
      </c>
      <c r="AD23" s="211">
        <v>279.11</v>
      </c>
      <c r="AE23" s="211">
        <v>307.18</v>
      </c>
      <c r="AF23" s="211">
        <v>445.3</v>
      </c>
      <c r="AG23" s="211">
        <v>471.74</v>
      </c>
      <c r="AH23" s="211">
        <v>130.76</v>
      </c>
      <c r="AI23" s="211">
        <v>351.18</v>
      </c>
      <c r="AJ23" s="211">
        <v>377.6</v>
      </c>
      <c r="AK23" s="211">
        <v>176.08</v>
      </c>
      <c r="AL23" s="209">
        <v>183.87100000000001</v>
      </c>
      <c r="AM23" s="211">
        <v>210.08799999999997</v>
      </c>
      <c r="AN23" s="211">
        <v>143.19600000000003</v>
      </c>
      <c r="AO23" s="211">
        <v>180.48379999999997</v>
      </c>
      <c r="AP23" s="211">
        <v>307.30250000000001</v>
      </c>
      <c r="AQ23" s="208">
        <v>336.66599999999988</v>
      </c>
      <c r="AR23" s="211">
        <v>370.76999999999992</v>
      </c>
      <c r="AS23" s="211">
        <v>277.76999999999992</v>
      </c>
      <c r="AT23" s="211">
        <v>235.67000000000002</v>
      </c>
      <c r="AU23" s="211">
        <v>162.23899999999995</v>
      </c>
      <c r="AV23" s="211">
        <v>191.87899999999999</v>
      </c>
      <c r="AW23" s="211">
        <v>141.73399999999998</v>
      </c>
      <c r="AX23" s="209">
        <v>81.180000000000007</v>
      </c>
      <c r="AY23" s="568">
        <v>90.35</v>
      </c>
      <c r="AZ23" s="568">
        <v>131.88</v>
      </c>
      <c r="BA23" s="568">
        <v>117.73</v>
      </c>
      <c r="BB23" s="568">
        <v>69.7</v>
      </c>
      <c r="BC23" s="568">
        <v>56.48</v>
      </c>
      <c r="BD23" s="568">
        <v>42.07</v>
      </c>
      <c r="BE23" s="568">
        <v>28.25</v>
      </c>
      <c r="BF23" s="568">
        <v>27.42</v>
      </c>
      <c r="BG23" s="568">
        <v>88.37</v>
      </c>
      <c r="BH23" s="568">
        <v>76.28</v>
      </c>
      <c r="BI23" s="569">
        <v>87.82</v>
      </c>
      <c r="BJ23" s="211">
        <v>51.95</v>
      </c>
      <c r="BK23" s="135">
        <f t="shared" si="6"/>
        <v>-0.36006405518600637</v>
      </c>
      <c r="BM23" s="522"/>
    </row>
    <row r="24" spans="1:69" x14ac:dyDescent="0.25">
      <c r="A24" s="204" t="s">
        <v>45</v>
      </c>
      <c r="B24" s="210">
        <v>3424.7929999999997</v>
      </c>
      <c r="C24" s="206">
        <v>1439.4109999999998</v>
      </c>
      <c r="D24" s="206">
        <v>1752.000189999997</v>
      </c>
      <c r="E24" s="206">
        <v>757.49048000000016</v>
      </c>
      <c r="F24" s="206">
        <v>6.5320000000000009</v>
      </c>
      <c r="G24" s="206">
        <v>1.7607999999999999</v>
      </c>
      <c r="H24" s="206">
        <v>1.4150000000000003</v>
      </c>
      <c r="I24" s="206">
        <v>3.5926</v>
      </c>
      <c r="J24" s="206">
        <v>0.42600000000000005</v>
      </c>
      <c r="K24" s="206">
        <v>1311.1641</v>
      </c>
      <c r="L24" s="206">
        <v>2473.9779600000002</v>
      </c>
      <c r="M24" s="206">
        <v>5491.8539700000001</v>
      </c>
      <c r="N24" s="210">
        <v>5484.58</v>
      </c>
      <c r="O24" s="206">
        <v>3950.2400000000002</v>
      </c>
      <c r="P24" s="206">
        <v>2400.5100000000002</v>
      </c>
      <c r="Q24" s="206">
        <v>447.57000000000005</v>
      </c>
      <c r="R24" s="206">
        <v>142.25</v>
      </c>
      <c r="S24" s="206">
        <v>14.629999999999997</v>
      </c>
      <c r="T24" s="206">
        <v>108.43</v>
      </c>
      <c r="U24" s="206">
        <v>57.77</v>
      </c>
      <c r="V24" s="206">
        <v>257.15899999999999</v>
      </c>
      <c r="W24" s="206">
        <v>1491.8400000000001</v>
      </c>
      <c r="X24" s="206">
        <v>1759.3900000000003</v>
      </c>
      <c r="Y24" s="207">
        <v>3648.8899999999994</v>
      </c>
      <c r="Z24" s="211">
        <v>5327.82</v>
      </c>
      <c r="AA24" s="208">
        <v>3511.26</v>
      </c>
      <c r="AB24" s="208">
        <v>2081.19</v>
      </c>
      <c r="AC24" s="208">
        <v>998.96</v>
      </c>
      <c r="AD24" s="211">
        <v>6.75</v>
      </c>
      <c r="AE24" s="208">
        <v>0.2</v>
      </c>
      <c r="AF24" s="208">
        <v>5.49</v>
      </c>
      <c r="AG24" s="208">
        <v>5.61</v>
      </c>
      <c r="AH24" s="208">
        <v>0.1</v>
      </c>
      <c r="AI24" s="208">
        <v>1798.05</v>
      </c>
      <c r="AJ24" s="208">
        <v>1828.13</v>
      </c>
      <c r="AK24" s="208">
        <v>2561.4</v>
      </c>
      <c r="AL24" s="209">
        <v>4510.2150000000001</v>
      </c>
      <c r="AM24" s="208">
        <v>3376.1409999999996</v>
      </c>
      <c r="AN24" s="208">
        <v>1580.1260000000002</v>
      </c>
      <c r="AO24" s="208">
        <v>449.4070000000001</v>
      </c>
      <c r="AP24" s="208">
        <v>15.646999999999997</v>
      </c>
      <c r="AQ24" s="208">
        <v>17.524999999999999</v>
      </c>
      <c r="AR24" s="208">
        <v>2.1</v>
      </c>
      <c r="AS24" s="208">
        <v>8.0299999999999994</v>
      </c>
      <c r="AT24" s="208">
        <v>2.0799999999999996</v>
      </c>
      <c r="AU24" s="208">
        <v>1562.2700000000002</v>
      </c>
      <c r="AV24" s="208">
        <v>1808.569</v>
      </c>
      <c r="AW24" s="208">
        <v>4550.3909999999996</v>
      </c>
      <c r="AX24" s="209">
        <v>3644.03</v>
      </c>
      <c r="AY24" s="566">
        <v>2791.82</v>
      </c>
      <c r="AZ24" s="566">
        <v>1778.46</v>
      </c>
      <c r="BA24" s="566">
        <v>569.48</v>
      </c>
      <c r="BB24" s="566">
        <v>50.83</v>
      </c>
      <c r="BC24" s="566">
        <v>68.709999999999994</v>
      </c>
      <c r="BD24" s="566">
        <v>19.670000000000002</v>
      </c>
      <c r="BE24" s="566">
        <v>84.12</v>
      </c>
      <c r="BF24" s="566">
        <v>997.2</v>
      </c>
      <c r="BG24" s="566">
        <v>3313.94</v>
      </c>
      <c r="BH24" s="566">
        <v>2918.01</v>
      </c>
      <c r="BI24" s="567">
        <v>4338.75</v>
      </c>
      <c r="BJ24" s="208">
        <v>5805.98</v>
      </c>
      <c r="BK24" s="135">
        <f t="shared" si="6"/>
        <v>0.59328545593751958</v>
      </c>
      <c r="BL24" s="33"/>
      <c r="BM24" s="522"/>
    </row>
    <row r="25" spans="1:69" s="34" customFormat="1" x14ac:dyDescent="0.25">
      <c r="A25" s="215" t="s">
        <v>36</v>
      </c>
      <c r="B25" s="216">
        <v>2920.6799999999989</v>
      </c>
      <c r="C25" s="217">
        <v>2677.6799999999994</v>
      </c>
      <c r="D25" s="217">
        <v>3500.690000000001</v>
      </c>
      <c r="E25" s="217">
        <v>3732.8024414548308</v>
      </c>
      <c r="F25" s="217">
        <v>3526.91</v>
      </c>
      <c r="G25" s="217">
        <v>3344.639999999999</v>
      </c>
      <c r="H25" s="217">
        <v>4122.6499999999987</v>
      </c>
      <c r="I25" s="217">
        <v>4762.6899999999987</v>
      </c>
      <c r="J25" s="217">
        <v>3587.5099999999989</v>
      </c>
      <c r="K25" s="217">
        <v>3421.5007541465061</v>
      </c>
      <c r="L25" s="217">
        <v>3225.4399999999991</v>
      </c>
      <c r="M25" s="217">
        <v>3701.54</v>
      </c>
      <c r="N25" s="216">
        <v>3894.31</v>
      </c>
      <c r="O25" s="217">
        <v>4406.2899999999981</v>
      </c>
      <c r="P25" s="217">
        <v>2965.2799999999997</v>
      </c>
      <c r="Q25" s="217">
        <v>428.49999999999989</v>
      </c>
      <c r="R25" s="217">
        <v>626.35000000000025</v>
      </c>
      <c r="S25" s="217">
        <v>1217.45</v>
      </c>
      <c r="T25" s="217">
        <v>3023.7560000000003</v>
      </c>
      <c r="U25" s="217">
        <v>2756.9399999999991</v>
      </c>
      <c r="V25" s="217">
        <v>3667.9000000000005</v>
      </c>
      <c r="W25" s="217">
        <v>3444.47</v>
      </c>
      <c r="X25" s="217">
        <v>3247.3800000000006</v>
      </c>
      <c r="Y25" s="218">
        <v>3736.9599999999991</v>
      </c>
      <c r="Z25" s="211">
        <v>3869.65</v>
      </c>
      <c r="AA25" s="208">
        <v>3549.65</v>
      </c>
      <c r="AB25" s="208">
        <v>3427.16</v>
      </c>
      <c r="AC25" s="208">
        <v>3103.56</v>
      </c>
      <c r="AD25" s="211">
        <v>2847.46</v>
      </c>
      <c r="AE25" s="211">
        <v>3215.87</v>
      </c>
      <c r="AF25" s="211">
        <v>3221.49</v>
      </c>
      <c r="AG25" s="211">
        <v>3575.45</v>
      </c>
      <c r="AH25" s="211">
        <v>3322.28</v>
      </c>
      <c r="AI25" s="211">
        <v>3623.37</v>
      </c>
      <c r="AJ25" s="211">
        <v>3294.25</v>
      </c>
      <c r="AK25" s="211">
        <v>3830.22</v>
      </c>
      <c r="AL25" s="209">
        <v>3678.9399999999996</v>
      </c>
      <c r="AM25" s="211">
        <v>3533.51</v>
      </c>
      <c r="AN25" s="211">
        <v>3252.9899999999989</v>
      </c>
      <c r="AO25" s="211">
        <v>3479.65</v>
      </c>
      <c r="AP25" s="211">
        <v>3065.3199999999997</v>
      </c>
      <c r="AQ25" s="208">
        <v>3282.5899999999974</v>
      </c>
      <c r="AR25" s="211">
        <v>3496.0700000000015</v>
      </c>
      <c r="AS25" s="211">
        <v>3267.0290000000005</v>
      </c>
      <c r="AT25" s="211">
        <v>2729.7799999999997</v>
      </c>
      <c r="AU25" s="211">
        <v>2958.3000000000015</v>
      </c>
      <c r="AV25" s="211">
        <v>3752.4300000000007</v>
      </c>
      <c r="AW25" s="211">
        <v>4264.7499999999991</v>
      </c>
      <c r="AX25" s="209">
        <v>3981.71</v>
      </c>
      <c r="AY25" s="568">
        <v>4311.67</v>
      </c>
      <c r="AZ25" s="568">
        <v>4679.25</v>
      </c>
      <c r="BA25" s="568">
        <v>4556.07</v>
      </c>
      <c r="BB25" s="568">
        <v>3651.82</v>
      </c>
      <c r="BC25" s="568">
        <v>3605.47</v>
      </c>
      <c r="BD25" s="568">
        <v>3903.22</v>
      </c>
      <c r="BE25" s="568">
        <v>3982.39</v>
      </c>
      <c r="BF25" s="568">
        <v>3173.58</v>
      </c>
      <c r="BG25" s="568">
        <v>3340.2</v>
      </c>
      <c r="BH25" s="568">
        <v>3372.48</v>
      </c>
      <c r="BI25" s="569">
        <v>4104.6899999999996</v>
      </c>
      <c r="BJ25" s="211">
        <v>4357.82</v>
      </c>
      <c r="BK25" s="135">
        <f t="shared" si="6"/>
        <v>9.4459415678188385E-2</v>
      </c>
      <c r="BL25"/>
      <c r="BM25" s="522"/>
      <c r="BN25"/>
      <c r="BO25"/>
      <c r="BP25"/>
      <c r="BQ25"/>
    </row>
    <row r="26" spans="1:69" x14ac:dyDescent="0.25">
      <c r="A26" s="204" t="s">
        <v>49</v>
      </c>
      <c r="B26" s="210">
        <v>108.00000000000003</v>
      </c>
      <c r="C26" s="206">
        <v>38.154000000000018</v>
      </c>
      <c r="D26" s="206">
        <v>55.83</v>
      </c>
      <c r="E26" s="206">
        <v>88.879999999999981</v>
      </c>
      <c r="F26" s="206">
        <v>92.130000000000024</v>
      </c>
      <c r="G26" s="206">
        <v>75.093999999999994</v>
      </c>
      <c r="H26" s="206">
        <v>60.439</v>
      </c>
      <c r="I26" s="206">
        <v>474.41500000000008</v>
      </c>
      <c r="J26" s="206">
        <v>31.089999999999996</v>
      </c>
      <c r="K26" s="206">
        <v>95.149999999999977</v>
      </c>
      <c r="L26" s="206">
        <v>28.567</v>
      </c>
      <c r="M26" s="206">
        <v>94.134000000000015</v>
      </c>
      <c r="N26" s="210">
        <v>86.788000000000011</v>
      </c>
      <c r="O26" s="206">
        <v>70.259999999999934</v>
      </c>
      <c r="P26" s="206">
        <v>46.458000000000013</v>
      </c>
      <c r="Q26" s="206">
        <v>27.349999999999994</v>
      </c>
      <c r="R26" s="206">
        <v>33.794000000000004</v>
      </c>
      <c r="S26" s="206">
        <v>142.38499999999996</v>
      </c>
      <c r="T26" s="206">
        <v>55.835999999999999</v>
      </c>
      <c r="U26" s="206">
        <v>50.05</v>
      </c>
      <c r="V26" s="206">
        <v>95.792999999999992</v>
      </c>
      <c r="W26" s="206">
        <v>59.089999999999996</v>
      </c>
      <c r="X26" s="206">
        <v>90.453999999999994</v>
      </c>
      <c r="Y26" s="207">
        <v>111.81699999999999</v>
      </c>
      <c r="Z26" s="213">
        <v>54.25</v>
      </c>
      <c r="AA26" s="208">
        <v>40.22</v>
      </c>
      <c r="AB26" s="208">
        <v>76.760000000000005</v>
      </c>
      <c r="AC26" s="208">
        <v>81.23</v>
      </c>
      <c r="AD26" s="208">
        <v>67.260000000000005</v>
      </c>
      <c r="AE26" s="208">
        <v>53.75</v>
      </c>
      <c r="AF26" s="208">
        <v>44.58</v>
      </c>
      <c r="AG26" s="208">
        <v>75.239999999999995</v>
      </c>
      <c r="AH26" s="208">
        <v>69.06</v>
      </c>
      <c r="AI26" s="208">
        <v>57.72</v>
      </c>
      <c r="AJ26" s="208">
        <v>51.71</v>
      </c>
      <c r="AK26" s="208">
        <v>59.41</v>
      </c>
      <c r="AL26" s="209">
        <v>67.760000000000005</v>
      </c>
      <c r="AM26" s="208">
        <v>80.069999999999993</v>
      </c>
      <c r="AN26" s="208">
        <v>77.5</v>
      </c>
      <c r="AO26" s="208">
        <v>62.890000000000008</v>
      </c>
      <c r="AP26" s="208">
        <v>68.622</v>
      </c>
      <c r="AQ26" s="208">
        <v>49.909999999999989</v>
      </c>
      <c r="AR26" s="208">
        <v>56.360000000000014</v>
      </c>
      <c r="AS26" s="208">
        <v>93.750000000000028</v>
      </c>
      <c r="AT26" s="208">
        <v>43.108000000000004</v>
      </c>
      <c r="AU26" s="208">
        <v>46.900000000000006</v>
      </c>
      <c r="AV26" s="208">
        <v>59.639999999999979</v>
      </c>
      <c r="AW26" s="208">
        <v>44.899999999999991</v>
      </c>
      <c r="AX26" s="209">
        <v>53.66</v>
      </c>
      <c r="AY26" s="566">
        <v>42.67</v>
      </c>
      <c r="AZ26" s="566">
        <v>37.880000000000003</v>
      </c>
      <c r="BA26" s="566">
        <v>53.95</v>
      </c>
      <c r="BB26" s="566">
        <v>52.4</v>
      </c>
      <c r="BC26" s="566">
        <v>6.17</v>
      </c>
      <c r="BD26" s="566">
        <v>12.88</v>
      </c>
      <c r="BE26" s="566">
        <v>21.36</v>
      </c>
      <c r="BF26" s="566">
        <v>22.97</v>
      </c>
      <c r="BG26" s="566">
        <v>27.89</v>
      </c>
      <c r="BH26" s="566">
        <v>51.34</v>
      </c>
      <c r="BI26" s="567">
        <v>26.34</v>
      </c>
      <c r="BJ26" s="208">
        <v>28.29</v>
      </c>
      <c r="BK26" s="135">
        <f t="shared" si="6"/>
        <v>-0.47279165113678712</v>
      </c>
      <c r="BM26" s="522"/>
    </row>
    <row r="27" spans="1:69" x14ac:dyDescent="0.25">
      <c r="A27" s="204" t="s">
        <v>56</v>
      </c>
      <c r="B27" s="210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10">
        <v>265.39699999999999</v>
      </c>
      <c r="O27" s="206">
        <v>235.77799999999999</v>
      </c>
      <c r="P27" s="206">
        <v>255.73099999999999</v>
      </c>
      <c r="Q27" s="206">
        <v>70.034999999999997</v>
      </c>
      <c r="R27" s="206">
        <v>94.384</v>
      </c>
      <c r="S27" s="206">
        <v>117.428</v>
      </c>
      <c r="T27" s="206">
        <v>219.21199999999999</v>
      </c>
      <c r="U27" s="206">
        <v>212.05100000000002</v>
      </c>
      <c r="V27" s="206">
        <v>211.33</v>
      </c>
      <c r="W27" s="206">
        <v>188.10300000000001</v>
      </c>
      <c r="X27" s="206">
        <v>164.733</v>
      </c>
      <c r="Y27" s="207">
        <v>209.29100000000003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9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9">
        <v>0</v>
      </c>
      <c r="AY27" s="566">
        <v>0</v>
      </c>
      <c r="AZ27" s="566">
        <v>0</v>
      </c>
      <c r="BA27" s="566">
        <v>0</v>
      </c>
      <c r="BB27" s="566">
        <v>0</v>
      </c>
      <c r="BC27" s="566">
        <v>0</v>
      </c>
      <c r="BD27" s="566">
        <v>0</v>
      </c>
      <c r="BE27" s="566">
        <v>0</v>
      </c>
      <c r="BF27" s="566">
        <v>0</v>
      </c>
      <c r="BG27" s="566">
        <v>526.70000000000005</v>
      </c>
      <c r="BH27" s="566">
        <v>0</v>
      </c>
      <c r="BI27" s="567">
        <v>0</v>
      </c>
      <c r="BJ27" s="208">
        <v>625.23</v>
      </c>
      <c r="BK27" s="135" t="str">
        <f t="shared" si="6"/>
        <v>-</v>
      </c>
      <c r="BM27" s="522"/>
    </row>
    <row r="28" spans="1:69" x14ac:dyDescent="0.25">
      <c r="A28" s="129" t="s">
        <v>57</v>
      </c>
      <c r="B28" s="208">
        <v>2243.5006999999996</v>
      </c>
      <c r="C28" s="208">
        <v>1728.6025899999995</v>
      </c>
      <c r="D28" s="208">
        <v>1753.5972999999999</v>
      </c>
      <c r="E28" s="208">
        <v>1822.1125</v>
      </c>
      <c r="F28" s="208">
        <v>1455.3704999999995</v>
      </c>
      <c r="G28" s="208">
        <v>1854.4122</v>
      </c>
      <c r="H28" s="208">
        <v>1652.1717999999998</v>
      </c>
      <c r="I28" s="208">
        <v>1407.7287999999999</v>
      </c>
      <c r="J28" s="208">
        <v>1209.4490999999998</v>
      </c>
      <c r="K28" s="208">
        <v>1443.1273600000004</v>
      </c>
      <c r="L28" s="208">
        <v>1785.2142000000003</v>
      </c>
      <c r="M28" s="208">
        <v>1031.0785999999998</v>
      </c>
      <c r="N28" s="210">
        <v>871.36751428571404</v>
      </c>
      <c r="O28" s="208">
        <v>831.41234571428572</v>
      </c>
      <c r="P28" s="208">
        <v>414.51604000000003</v>
      </c>
      <c r="Q28" s="208">
        <v>167.00147999999996</v>
      </c>
      <c r="R28" s="208">
        <v>279.54761142857143</v>
      </c>
      <c r="S28" s="208">
        <v>874.31705142857163</v>
      </c>
      <c r="T28" s="208">
        <v>895.1919228571428</v>
      </c>
      <c r="U28" s="208">
        <v>833.14984285714286</v>
      </c>
      <c r="V28" s="208">
        <v>613.01706285714295</v>
      </c>
      <c r="W28" s="208">
        <v>1245.1517428571428</v>
      </c>
      <c r="X28" s="208">
        <v>1174.7044514285712</v>
      </c>
      <c r="Y28" s="219">
        <v>863.4754771428569</v>
      </c>
      <c r="Z28" s="208">
        <v>586.13</v>
      </c>
      <c r="AA28" s="208">
        <v>578.32000000000005</v>
      </c>
      <c r="AB28" s="208">
        <v>456.53</v>
      </c>
      <c r="AC28" s="208">
        <v>213.08</v>
      </c>
      <c r="AD28" s="208">
        <v>250.22</v>
      </c>
      <c r="AE28" s="208">
        <v>309.14</v>
      </c>
      <c r="AF28" s="208">
        <v>347.48</v>
      </c>
      <c r="AG28" s="208">
        <v>1432.22</v>
      </c>
      <c r="AH28" s="208">
        <v>310.52</v>
      </c>
      <c r="AI28" s="208">
        <v>461.16</v>
      </c>
      <c r="AJ28" s="208">
        <v>421.94</v>
      </c>
      <c r="AK28" s="208">
        <v>238.5</v>
      </c>
      <c r="AL28" s="209">
        <v>622.15699999999993</v>
      </c>
      <c r="AM28" s="208">
        <v>616.68949999999995</v>
      </c>
      <c r="AN28" s="208">
        <v>570.226</v>
      </c>
      <c r="AO28" s="208">
        <v>560.63630000000001</v>
      </c>
      <c r="AP28" s="208">
        <v>757.97050000000013</v>
      </c>
      <c r="AQ28" s="208">
        <v>654.71074999999996</v>
      </c>
      <c r="AR28" s="208">
        <v>585.3805000000001</v>
      </c>
      <c r="AS28" s="208">
        <v>583.50630000000001</v>
      </c>
      <c r="AT28" s="208">
        <v>863.69325000000015</v>
      </c>
      <c r="AU28" s="208">
        <v>677.32075000000009</v>
      </c>
      <c r="AV28" s="208">
        <v>655.39919999999995</v>
      </c>
      <c r="AW28" s="208">
        <v>632.70650000000001</v>
      </c>
      <c r="AX28" s="209">
        <v>336.01</v>
      </c>
      <c r="AY28" s="566">
        <v>369.75</v>
      </c>
      <c r="AZ28" s="566">
        <v>442.01</v>
      </c>
      <c r="BA28" s="566">
        <v>376.6</v>
      </c>
      <c r="BB28" s="566">
        <v>377.14</v>
      </c>
      <c r="BC28" s="566">
        <v>269.69</v>
      </c>
      <c r="BD28" s="566">
        <v>401.67</v>
      </c>
      <c r="BE28" s="566">
        <v>318.95</v>
      </c>
      <c r="BF28" s="566">
        <v>357.73</v>
      </c>
      <c r="BG28" s="566">
        <v>318.89999999999998</v>
      </c>
      <c r="BH28" s="566">
        <v>803.67000000000007</v>
      </c>
      <c r="BI28" s="567">
        <v>366.13</v>
      </c>
      <c r="BJ28" s="208">
        <v>369.48</v>
      </c>
      <c r="BK28" s="135">
        <f t="shared" si="6"/>
        <v>9.9610130650873652E-2</v>
      </c>
      <c r="BM28" s="522"/>
    </row>
    <row r="29" spans="1:69" x14ac:dyDescent="0.25">
      <c r="A29" s="220" t="s">
        <v>58</v>
      </c>
      <c r="B29" s="221">
        <v>7138.7532773376006</v>
      </c>
      <c r="C29" s="222">
        <v>7631.619746748398</v>
      </c>
      <c r="D29" s="222">
        <v>7126.9474644479997</v>
      </c>
      <c r="E29" s="222">
        <v>7601.2214897451668</v>
      </c>
      <c r="F29" s="222">
        <v>10424.388696623104</v>
      </c>
      <c r="G29" s="222">
        <v>9272.8994217948712</v>
      </c>
      <c r="H29" s="222">
        <v>10641.64574993205</v>
      </c>
      <c r="I29" s="222">
        <v>10264.155280000006</v>
      </c>
      <c r="J29" s="222">
        <v>9167.2805139845441</v>
      </c>
      <c r="K29" s="222">
        <v>9496.3567120978405</v>
      </c>
      <c r="L29" s="222">
        <v>7363.8955717342469</v>
      </c>
      <c r="M29" s="222">
        <v>5841.5705723529318</v>
      </c>
      <c r="N29" s="221">
        <v>11863.683774388259</v>
      </c>
      <c r="O29" s="222">
        <v>11266.6259779635</v>
      </c>
      <c r="P29" s="222">
        <v>12731.531485490881</v>
      </c>
      <c r="Q29" s="222">
        <v>8803.369931195366</v>
      </c>
      <c r="R29" s="222">
        <v>10982.352359669136</v>
      </c>
      <c r="S29" s="222">
        <v>14295.487102420704</v>
      </c>
      <c r="T29" s="222">
        <v>12681.577286599606</v>
      </c>
      <c r="U29" s="222">
        <v>16927.200297187734</v>
      </c>
      <c r="V29" s="222">
        <v>13420.948011191305</v>
      </c>
      <c r="W29" s="222">
        <v>12097.085812535044</v>
      </c>
      <c r="X29" s="222">
        <v>14209.879851068765</v>
      </c>
      <c r="Y29" s="223">
        <v>11264.974966194413</v>
      </c>
      <c r="Z29" s="222">
        <v>8683.48</v>
      </c>
      <c r="AA29" s="222">
        <v>5132.6499999999996</v>
      </c>
      <c r="AB29" s="222">
        <v>12059.67</v>
      </c>
      <c r="AC29" s="222">
        <v>8266.7999999999993</v>
      </c>
      <c r="AD29" s="222">
        <v>10832.82</v>
      </c>
      <c r="AE29" s="222">
        <v>12105.27</v>
      </c>
      <c r="AF29" s="222">
        <v>12841.53</v>
      </c>
      <c r="AG29" s="222">
        <v>14599.87</v>
      </c>
      <c r="AH29" s="222">
        <v>10264.33</v>
      </c>
      <c r="AI29" s="222">
        <v>14424.07</v>
      </c>
      <c r="AJ29" s="222">
        <v>12182.19</v>
      </c>
      <c r="AK29" s="222">
        <v>11039.87</v>
      </c>
      <c r="AL29" s="224">
        <v>8126.4836257701018</v>
      </c>
      <c r="AM29" s="225">
        <v>11300.528061502249</v>
      </c>
      <c r="AN29" s="225">
        <v>11763.095756142551</v>
      </c>
      <c r="AO29" s="225">
        <v>12329.306747403838</v>
      </c>
      <c r="AP29" s="225">
        <v>12950.902047402498</v>
      </c>
      <c r="AQ29" s="226">
        <v>11168.238738301052</v>
      </c>
      <c r="AR29" s="225">
        <v>11519.726631662248</v>
      </c>
      <c r="AS29" s="225">
        <v>12291.808371278001</v>
      </c>
      <c r="AT29" s="225">
        <v>10900.089451175301</v>
      </c>
      <c r="AU29" s="225">
        <v>11074.701887364599</v>
      </c>
      <c r="AV29" s="225">
        <v>10067.797353649006</v>
      </c>
      <c r="AW29" s="225">
        <v>11093.771603016772</v>
      </c>
      <c r="AX29" s="224">
        <v>8796.74</v>
      </c>
      <c r="AY29" s="225">
        <v>8397.02</v>
      </c>
      <c r="AZ29" s="225">
        <v>11839</v>
      </c>
      <c r="BA29" s="225">
        <v>9252.91</v>
      </c>
      <c r="BB29" s="225">
        <v>13477.63</v>
      </c>
      <c r="BC29" s="225">
        <v>12000.189999999999</v>
      </c>
      <c r="BD29" s="225">
        <v>13315.710000000001</v>
      </c>
      <c r="BE29" s="225">
        <v>14680.849999999999</v>
      </c>
      <c r="BF29" s="225">
        <v>13294.55</v>
      </c>
      <c r="BG29" s="225">
        <v>11965.01</v>
      </c>
      <c r="BH29" s="225">
        <v>11801.1</v>
      </c>
      <c r="BI29" s="570">
        <v>9336.91</v>
      </c>
      <c r="BJ29" s="225">
        <v>8457.99</v>
      </c>
      <c r="BK29" s="197">
        <f t="shared" si="6"/>
        <v>-3.8508583861748824E-2</v>
      </c>
      <c r="BM29" s="522"/>
    </row>
    <row r="30" spans="1:69" x14ac:dyDescent="0.25">
      <c r="A30" s="116" t="s">
        <v>23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512"/>
      <c r="BF30" s="512"/>
      <c r="BG30" s="512"/>
      <c r="BH30" s="512"/>
      <c r="BI30" s="512"/>
      <c r="BJ30" s="512"/>
    </row>
    <row r="31" spans="1:69" x14ac:dyDescent="0.25">
      <c r="A31" s="116" t="s">
        <v>24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BD31" s="237"/>
      <c r="BE31" s="237"/>
      <c r="BF31" s="237"/>
      <c r="BG31" s="237"/>
      <c r="BH31" s="237"/>
      <c r="BI31" s="237"/>
      <c r="BJ31" s="237"/>
      <c r="BL31" s="24"/>
      <c r="BM31" s="24"/>
      <c r="BN31" s="23"/>
    </row>
    <row r="32" spans="1:69" x14ac:dyDescent="0.25">
      <c r="A32" s="116" t="s">
        <v>196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L32" s="24"/>
      <c r="BM32" s="24"/>
      <c r="BN32" s="23"/>
    </row>
    <row r="33" spans="1:49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</row>
    <row r="34" spans="1:49" x14ac:dyDescent="0.25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</row>
    <row r="35" spans="1:49" x14ac:dyDescent="0.2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1:49" x14ac:dyDescent="0.25"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 x14ac:dyDescent="0.25"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</row>
    <row r="38" spans="1:49" x14ac:dyDescent="0.25"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</row>
  </sheetData>
  <mergeCells count="7">
    <mergeCell ref="BJ6:BK6"/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M29"/>
  <sheetViews>
    <sheetView showGridLines="0" zoomScaleNormal="100" workbookViewId="0">
      <pane xSplit="1" ySplit="7" topLeftCell="AS8" activePane="bottomRight" state="frozen"/>
      <selection activeCell="AD14" sqref="AD14"/>
      <selection pane="topRight" activeCell="AD14" sqref="AD14"/>
      <selection pane="bottomLeft" activeCell="AD14" sqref="AD14"/>
      <selection pane="bottomRight" activeCell="BK9" sqref="BK9"/>
    </sheetView>
  </sheetViews>
  <sheetFormatPr baseColWidth="10" defaultRowHeight="15" x14ac:dyDescent="0.25"/>
  <cols>
    <col min="1" max="1" width="16.7109375" style="92" customWidth="1"/>
    <col min="2" max="6" width="10.42578125" style="92" customWidth="1"/>
    <col min="7" max="24" width="10.28515625" style="92" customWidth="1"/>
    <col min="25" max="25" width="10.85546875" style="92" bestFit="1" customWidth="1"/>
    <col min="26" max="28" width="10.28515625" style="92" customWidth="1"/>
    <col min="29" max="29" width="8.7109375" style="92" customWidth="1"/>
    <col min="30" max="31" width="9.85546875" style="92" bestFit="1" customWidth="1"/>
    <col min="32" max="62" width="9.85546875" style="92" customWidth="1"/>
    <col min="63" max="63" width="12.5703125" style="92" bestFit="1" customWidth="1"/>
    <col min="64" max="64" width="14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59</v>
      </c>
    </row>
    <row r="4" spans="1:65" x14ac:dyDescent="0.25">
      <c r="A4" s="9" t="s">
        <v>231</v>
      </c>
    </row>
    <row r="5" spans="1:65" x14ac:dyDescent="0.25">
      <c r="A5" s="124" t="s">
        <v>199</v>
      </c>
    </row>
    <row r="6" spans="1:65" x14ac:dyDescent="0.25">
      <c r="A6" s="637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8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16">
        <v>2021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6">
        <v>2022</v>
      </c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5.5" x14ac:dyDescent="0.25">
      <c r="A7" s="638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503" t="s">
        <v>1</v>
      </c>
      <c r="AA7" s="503" t="s">
        <v>2</v>
      </c>
      <c r="AB7" s="503" t="s">
        <v>3</v>
      </c>
      <c r="AC7" s="503" t="s">
        <v>4</v>
      </c>
      <c r="AD7" s="502" t="s">
        <v>5</v>
      </c>
      <c r="AE7" s="503" t="s">
        <v>6</v>
      </c>
      <c r="AF7" s="503" t="s">
        <v>7</v>
      </c>
      <c r="AG7" s="503" t="s">
        <v>8</v>
      </c>
      <c r="AH7" s="503" t="s">
        <v>255</v>
      </c>
      <c r="AI7" s="503" t="s">
        <v>10</v>
      </c>
      <c r="AJ7" s="503" t="s">
        <v>11</v>
      </c>
      <c r="AK7" s="503" t="s">
        <v>12</v>
      </c>
      <c r="AL7" s="503" t="s">
        <v>1</v>
      </c>
      <c r="AM7" s="503" t="s">
        <v>2</v>
      </c>
      <c r="AN7" s="503" t="s">
        <v>3</v>
      </c>
      <c r="AO7" s="503" t="s">
        <v>4</v>
      </c>
      <c r="AP7" s="502" t="s">
        <v>5</v>
      </c>
      <c r="AQ7" s="503" t="s">
        <v>6</v>
      </c>
      <c r="AR7" s="503" t="s">
        <v>7</v>
      </c>
      <c r="AS7" s="503" t="s">
        <v>8</v>
      </c>
      <c r="AT7" s="503" t="s">
        <v>255</v>
      </c>
      <c r="AU7" s="503" t="s">
        <v>10</v>
      </c>
      <c r="AV7" s="503" t="s">
        <v>11</v>
      </c>
      <c r="AW7" s="503" t="s">
        <v>12</v>
      </c>
      <c r="AX7" s="546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5'!BE7</f>
        <v>Ago</v>
      </c>
      <c r="BF7" s="547" t="str">
        <f>+'Cdr 5'!BF7</f>
        <v>Sept</v>
      </c>
      <c r="BG7" s="547" t="str">
        <f>+'Cdr 5'!BG7</f>
        <v>Oct</v>
      </c>
      <c r="BH7" s="547" t="str">
        <f>+'Cdr 5'!BH7</f>
        <v>Nov</v>
      </c>
      <c r="BI7" s="552" t="str">
        <f>+'Cdr 5'!BI7</f>
        <v>Dic</v>
      </c>
      <c r="BJ7" s="544" t="str">
        <f>+'Cdr 5'!BJ7</f>
        <v>Ene</v>
      </c>
      <c r="BK7" s="508" t="str">
        <f>'Cdr 1 '!BK7</f>
        <v>Var. % 
Ene 24/23</v>
      </c>
    </row>
    <row r="8" spans="1:65" x14ac:dyDescent="0.25">
      <c r="A8" s="125" t="s">
        <v>13</v>
      </c>
      <c r="B8" s="228">
        <f t="shared" ref="B8:AQ8" si="0">SUM(B9:B23)</f>
        <v>14552.328519999999</v>
      </c>
      <c r="C8" s="229">
        <f t="shared" si="0"/>
        <v>20902.08236</v>
      </c>
      <c r="D8" s="229">
        <f t="shared" si="0"/>
        <v>18881.871420000003</v>
      </c>
      <c r="E8" s="229">
        <f t="shared" si="0"/>
        <v>10339.525339999998</v>
      </c>
      <c r="F8" s="229">
        <f t="shared" si="0"/>
        <v>9501.44758</v>
      </c>
      <c r="G8" s="229">
        <f t="shared" si="0"/>
        <v>13311.803680000003</v>
      </c>
      <c r="H8" s="229">
        <f t="shared" si="0"/>
        <v>10940.069019999997</v>
      </c>
      <c r="I8" s="229">
        <f t="shared" si="0"/>
        <v>11480.5402333333</v>
      </c>
      <c r="J8" s="229">
        <f t="shared" si="0"/>
        <v>4780.4431599999998</v>
      </c>
      <c r="K8" s="229">
        <f t="shared" si="0"/>
        <v>11071.939199999999</v>
      </c>
      <c r="L8" s="229">
        <f t="shared" si="0"/>
        <v>11553.188319999999</v>
      </c>
      <c r="M8" s="230">
        <f t="shared" si="0"/>
        <v>9488.1547399999999</v>
      </c>
      <c r="N8" s="228">
        <f t="shared" si="0"/>
        <v>10738.9107638429</v>
      </c>
      <c r="O8" s="229">
        <f t="shared" si="0"/>
        <v>22071.925765296335</v>
      </c>
      <c r="P8" s="229">
        <f t="shared" si="0"/>
        <v>9531.4170994086217</v>
      </c>
      <c r="Q8" s="229">
        <f t="shared" si="0"/>
        <v>5067.932813589432</v>
      </c>
      <c r="R8" s="229">
        <f t="shared" si="0"/>
        <v>6187.0606261451612</v>
      </c>
      <c r="S8" s="229">
        <f t="shared" si="0"/>
        <v>9627.256795472751</v>
      </c>
      <c r="T8" s="229">
        <f t="shared" si="0"/>
        <v>9984.7464119581346</v>
      </c>
      <c r="U8" s="229">
        <f t="shared" si="0"/>
        <v>10764.77131</v>
      </c>
      <c r="V8" s="229">
        <f t="shared" si="0"/>
        <v>14203.563880000005</v>
      </c>
      <c r="W8" s="229">
        <f t="shared" si="0"/>
        <v>19610.601329999998</v>
      </c>
      <c r="X8" s="229">
        <f t="shared" si="0"/>
        <v>12544.406679608448</v>
      </c>
      <c r="Y8" s="230">
        <f t="shared" si="0"/>
        <v>16373.053995431377</v>
      </c>
      <c r="Z8" s="228">
        <f t="shared" si="0"/>
        <v>13713.38</v>
      </c>
      <c r="AA8" s="229">
        <f t="shared" si="0"/>
        <v>25552.78</v>
      </c>
      <c r="AB8" s="229">
        <f t="shared" si="0"/>
        <v>17280.560000000001</v>
      </c>
      <c r="AC8" s="229">
        <f t="shared" si="0"/>
        <v>9462.130000000001</v>
      </c>
      <c r="AD8" s="229">
        <f t="shared" si="0"/>
        <v>12465.63</v>
      </c>
      <c r="AE8" s="229">
        <f t="shared" si="0"/>
        <v>6346.2199999999993</v>
      </c>
      <c r="AF8" s="229">
        <f t="shared" si="0"/>
        <v>6244.64</v>
      </c>
      <c r="AG8" s="229">
        <f t="shared" si="0"/>
        <v>8142.65</v>
      </c>
      <c r="AH8" s="229">
        <f t="shared" si="0"/>
        <v>4376.97</v>
      </c>
      <c r="AI8" s="229">
        <f t="shared" si="0"/>
        <v>9093.08</v>
      </c>
      <c r="AJ8" s="229">
        <f t="shared" si="0"/>
        <v>21520.820000000003</v>
      </c>
      <c r="AK8" s="230">
        <f t="shared" si="0"/>
        <v>15832.98</v>
      </c>
      <c r="AL8" s="228">
        <f t="shared" si="0"/>
        <v>22008.874260000001</v>
      </c>
      <c r="AM8" s="229">
        <f t="shared" si="0"/>
        <v>15653.59907</v>
      </c>
      <c r="AN8" s="229">
        <f t="shared" si="0"/>
        <v>13250.257809999999</v>
      </c>
      <c r="AO8" s="229">
        <f t="shared" si="0"/>
        <v>10918.793895158246</v>
      </c>
      <c r="AP8" s="229">
        <f t="shared" si="0"/>
        <v>9057.5844400000005</v>
      </c>
      <c r="AQ8" s="229">
        <f t="shared" si="0"/>
        <v>9832.2648224615368</v>
      </c>
      <c r="AR8" s="229">
        <f t="shared" ref="AR8:AW8" si="1">SUM(AR9:AR23)</f>
        <v>7181.1130199999989</v>
      </c>
      <c r="AS8" s="229">
        <f t="shared" si="1"/>
        <v>8543.5502523076939</v>
      </c>
      <c r="AT8" s="229">
        <f t="shared" si="1"/>
        <v>8603.6551223076931</v>
      </c>
      <c r="AU8" s="229">
        <f t="shared" si="1"/>
        <v>20690.563589999998</v>
      </c>
      <c r="AV8" s="229">
        <f t="shared" si="1"/>
        <v>19836.045900000001</v>
      </c>
      <c r="AW8" s="230">
        <f t="shared" si="1"/>
        <v>15305.578339575597</v>
      </c>
      <c r="AX8" s="228">
        <f t="shared" ref="AX8:BB8" si="2">SUM(AX9:AX23)</f>
        <v>12025.890000000001</v>
      </c>
      <c r="AY8" s="571">
        <f t="shared" si="2"/>
        <v>23999.79</v>
      </c>
      <c r="AZ8" s="571">
        <f t="shared" si="2"/>
        <v>19376.130000000005</v>
      </c>
      <c r="BA8" s="571">
        <f t="shared" si="2"/>
        <v>7724.0300000000007</v>
      </c>
      <c r="BB8" s="571">
        <f t="shared" si="2"/>
        <v>4580.6599999999989</v>
      </c>
      <c r="BC8" s="571">
        <f t="shared" ref="BC8:BH8" si="3">SUM(BC9:BC23)</f>
        <v>7831.9400000000005</v>
      </c>
      <c r="BD8" s="571">
        <f t="shared" si="3"/>
        <v>13510.730000000003</v>
      </c>
      <c r="BE8" s="571">
        <f t="shared" si="3"/>
        <v>14053.569999999998</v>
      </c>
      <c r="BF8" s="571">
        <f t="shared" si="3"/>
        <v>16807.93</v>
      </c>
      <c r="BG8" s="571">
        <f t="shared" si="3"/>
        <v>15361.76</v>
      </c>
      <c r="BH8" s="571">
        <f t="shared" si="3"/>
        <v>14695.92</v>
      </c>
      <c r="BI8" s="572">
        <f t="shared" ref="BI8:BJ8" si="4">SUM(BI9:BI23)</f>
        <v>18237.690000000002</v>
      </c>
      <c r="BJ8" s="127">
        <f t="shared" si="4"/>
        <v>20313.34</v>
      </c>
      <c r="BK8" s="128">
        <f>+IFERROR(BJ8/AX8-1,"-")</f>
        <v>0.68913402667079104</v>
      </c>
      <c r="BM8" s="522"/>
    </row>
    <row r="9" spans="1:65" x14ac:dyDescent="0.25">
      <c r="A9" s="103" t="s">
        <v>60</v>
      </c>
      <c r="B9" s="422">
        <v>3320.3049000000001</v>
      </c>
      <c r="C9" s="423">
        <v>1937.3595</v>
      </c>
      <c r="D9" s="423">
        <v>2097.23</v>
      </c>
      <c r="E9" s="423">
        <v>2163.0909999999999</v>
      </c>
      <c r="F9" s="423">
        <v>2071.8976999999995</v>
      </c>
      <c r="G9" s="423">
        <v>1703.3809999999999</v>
      </c>
      <c r="H9" s="423">
        <v>2353.8625000000002</v>
      </c>
      <c r="I9" s="423">
        <v>2273.7536</v>
      </c>
      <c r="J9" s="423">
        <v>2459.0452999999993</v>
      </c>
      <c r="K9" s="423">
        <v>1714.9145599999999</v>
      </c>
      <c r="L9" s="423">
        <v>1229.9839999999997</v>
      </c>
      <c r="M9" s="424">
        <v>1223.6820000000002</v>
      </c>
      <c r="N9" s="422">
        <v>1523.1929438428858</v>
      </c>
      <c r="O9" s="423">
        <v>1456.7834992963303</v>
      </c>
      <c r="P9" s="423">
        <v>1809.5198494086239</v>
      </c>
      <c r="Q9" s="423">
        <v>1347.9877135894324</v>
      </c>
      <c r="R9" s="423">
        <v>880.13862614515926</v>
      </c>
      <c r="S9" s="423">
        <v>2139.9561954727528</v>
      </c>
      <c r="T9" s="423">
        <v>2141.9012619581322</v>
      </c>
      <c r="U9" s="423">
        <v>3660.2624600000008</v>
      </c>
      <c r="V9" s="423">
        <v>2188.5603800000004</v>
      </c>
      <c r="W9" s="423">
        <v>2162.9379299999996</v>
      </c>
      <c r="X9" s="423">
        <v>1935.2000244284441</v>
      </c>
      <c r="Y9" s="424">
        <v>1587.489695431376</v>
      </c>
      <c r="Z9" s="422">
        <v>2311.2800000000002</v>
      </c>
      <c r="AA9" s="423">
        <v>2499.7800000000002</v>
      </c>
      <c r="AB9" s="423">
        <v>2562.61</v>
      </c>
      <c r="AC9" s="423">
        <v>2352.3000000000002</v>
      </c>
      <c r="AD9" s="423">
        <v>2448.4899999999998</v>
      </c>
      <c r="AE9" s="423">
        <v>2589.1999999999998</v>
      </c>
      <c r="AF9" s="423">
        <v>2559.94</v>
      </c>
      <c r="AG9" s="423">
        <v>3163.22</v>
      </c>
      <c r="AH9" s="423">
        <v>2523.96</v>
      </c>
      <c r="AI9" s="423">
        <v>1890.97</v>
      </c>
      <c r="AJ9" s="423">
        <v>1707.43</v>
      </c>
      <c r="AK9" s="424">
        <v>619.22</v>
      </c>
      <c r="AL9" s="422">
        <v>1256.3657900000001</v>
      </c>
      <c r="AM9" s="423">
        <v>2189.5520700000002</v>
      </c>
      <c r="AN9" s="423">
        <v>2720.6555099999996</v>
      </c>
      <c r="AO9" s="423">
        <v>1683.069845158245</v>
      </c>
      <c r="AP9" s="423">
        <v>1471.0943400000001</v>
      </c>
      <c r="AQ9" s="423">
        <v>1743.7440839999999</v>
      </c>
      <c r="AR9" s="423">
        <v>2210.3097000000002</v>
      </c>
      <c r="AS9" s="423">
        <v>2652.35511</v>
      </c>
      <c r="AT9" s="423">
        <v>2581.1624800000004</v>
      </c>
      <c r="AU9" s="423">
        <v>4594.5864000000001</v>
      </c>
      <c r="AV9" s="423">
        <v>3512.5445999999993</v>
      </c>
      <c r="AW9" s="424">
        <v>3638.4823395755971</v>
      </c>
      <c r="AX9" s="422">
        <v>3125.21</v>
      </c>
      <c r="AY9" s="573">
        <v>4599.29</v>
      </c>
      <c r="AZ9" s="573">
        <v>2769.01</v>
      </c>
      <c r="BA9" s="573">
        <v>1741.98</v>
      </c>
      <c r="BB9" s="573">
        <v>2424.35</v>
      </c>
      <c r="BC9" s="573">
        <v>1612.33</v>
      </c>
      <c r="BD9" s="573">
        <v>1112.0999999999999</v>
      </c>
      <c r="BE9" s="573">
        <v>5039.33</v>
      </c>
      <c r="BF9" s="573">
        <v>4422.54</v>
      </c>
      <c r="BG9" s="573">
        <v>3050.79</v>
      </c>
      <c r="BH9" s="573">
        <v>2366.83</v>
      </c>
      <c r="BI9" s="574">
        <v>2305.86</v>
      </c>
      <c r="BJ9" s="108">
        <v>1686.8</v>
      </c>
      <c r="BK9" s="135">
        <f t="shared" ref="BK9:BK23" si="5">+IFERROR(BJ9/AX9-1,"-")</f>
        <v>-0.46026027050982177</v>
      </c>
      <c r="BM9" s="522"/>
    </row>
    <row r="10" spans="1:65" x14ac:dyDescent="0.25">
      <c r="A10" s="103" t="s">
        <v>61</v>
      </c>
      <c r="B10" s="422">
        <v>410.52</v>
      </c>
      <c r="C10" s="423">
        <v>276.9153</v>
      </c>
      <c r="D10" s="423">
        <v>214.12899999999999</v>
      </c>
      <c r="E10" s="423">
        <v>118.72550000000001</v>
      </c>
      <c r="F10" s="423">
        <v>238.3801</v>
      </c>
      <c r="G10" s="423">
        <v>118.69799999999999</v>
      </c>
      <c r="H10" s="423">
        <v>237.41399999999999</v>
      </c>
      <c r="I10" s="423">
        <v>177.16499999999999</v>
      </c>
      <c r="J10" s="423">
        <v>121.66200000000001</v>
      </c>
      <c r="K10" s="423">
        <v>60.168500000000002</v>
      </c>
      <c r="L10" s="423">
        <v>43.308999999999997</v>
      </c>
      <c r="M10" s="424">
        <v>21.619499999999999</v>
      </c>
      <c r="N10" s="422">
        <v>0</v>
      </c>
      <c r="O10" s="423">
        <v>18.222000000000001</v>
      </c>
      <c r="P10" s="423">
        <v>24.221</v>
      </c>
      <c r="Q10" s="423">
        <v>184.63499999999999</v>
      </c>
      <c r="R10" s="423">
        <v>81.978999999999999</v>
      </c>
      <c r="S10" s="423">
        <v>0</v>
      </c>
      <c r="T10" s="423">
        <v>162.226</v>
      </c>
      <c r="U10" s="423">
        <v>17.128499999999999</v>
      </c>
      <c r="V10" s="423">
        <v>128.42500000000001</v>
      </c>
      <c r="W10" s="423">
        <v>115.309</v>
      </c>
      <c r="X10" s="423">
        <v>0</v>
      </c>
      <c r="Y10" s="424">
        <v>78.760499999999993</v>
      </c>
      <c r="Z10" s="422">
        <v>161.76</v>
      </c>
      <c r="AA10" s="423">
        <v>269.51</v>
      </c>
      <c r="AB10" s="423">
        <v>107.08</v>
      </c>
      <c r="AC10" s="423">
        <v>152.37</v>
      </c>
      <c r="AD10" s="423">
        <v>98.08</v>
      </c>
      <c r="AE10" s="423">
        <v>64.459999999999994</v>
      </c>
      <c r="AF10" s="423">
        <v>108.66</v>
      </c>
      <c r="AG10" s="423">
        <v>131.47999999999999</v>
      </c>
      <c r="AH10" s="423">
        <v>22.73</v>
      </c>
      <c r="AI10" s="423">
        <v>0</v>
      </c>
      <c r="AJ10" s="423">
        <v>109.56</v>
      </c>
      <c r="AK10" s="424">
        <v>75.489999999999995</v>
      </c>
      <c r="AL10" s="422">
        <v>301.39750000000004</v>
      </c>
      <c r="AM10" s="423">
        <v>81.824999999999989</v>
      </c>
      <c r="AN10" s="423">
        <v>79.251000000000005</v>
      </c>
      <c r="AO10" s="423">
        <v>55.692</v>
      </c>
      <c r="AP10" s="423">
        <v>0</v>
      </c>
      <c r="AQ10" s="423">
        <v>14.579499999999999</v>
      </c>
      <c r="AR10" s="423">
        <v>29.992999999999999</v>
      </c>
      <c r="AS10" s="423">
        <v>77.664999999999992</v>
      </c>
      <c r="AT10" s="423">
        <v>73.337500000000006</v>
      </c>
      <c r="AU10" s="423">
        <v>82.994500000000002</v>
      </c>
      <c r="AV10" s="423">
        <v>34.764000000000003</v>
      </c>
      <c r="AW10" s="424">
        <v>167.1765</v>
      </c>
      <c r="AX10" s="422">
        <v>190.21</v>
      </c>
      <c r="AY10" s="573">
        <v>503.76</v>
      </c>
      <c r="AZ10" s="573">
        <v>119.35</v>
      </c>
      <c r="BA10" s="573">
        <v>0</v>
      </c>
      <c r="BB10" s="573">
        <v>0</v>
      </c>
      <c r="BC10" s="573">
        <v>113.35</v>
      </c>
      <c r="BD10" s="573">
        <v>82.91</v>
      </c>
      <c r="BE10" s="573">
        <v>9.6300000000000008</v>
      </c>
      <c r="BF10" s="573">
        <v>207.64</v>
      </c>
      <c r="BG10" s="573">
        <v>63.11</v>
      </c>
      <c r="BH10" s="573">
        <v>8.61</v>
      </c>
      <c r="BI10" s="574">
        <v>469.73</v>
      </c>
      <c r="BJ10" s="108">
        <v>646.75</v>
      </c>
      <c r="BK10" s="135">
        <f t="shared" si="5"/>
        <v>2.4001892644971345</v>
      </c>
      <c r="BM10" s="522"/>
    </row>
    <row r="11" spans="1:65" x14ac:dyDescent="0.25">
      <c r="A11" s="103" t="s">
        <v>250</v>
      </c>
      <c r="B11" s="422">
        <v>0.80500000000000005</v>
      </c>
      <c r="C11" s="423">
        <v>7.6850000000000005</v>
      </c>
      <c r="D11" s="423">
        <v>821.05399999999997</v>
      </c>
      <c r="E11" s="423">
        <v>818.20559999999989</v>
      </c>
      <c r="F11" s="423">
        <v>346.0856</v>
      </c>
      <c r="G11" s="423">
        <v>422.56119999999999</v>
      </c>
      <c r="H11" s="423">
        <v>184.73599999999999</v>
      </c>
      <c r="I11" s="423">
        <v>683.53620000000001</v>
      </c>
      <c r="J11" s="423">
        <v>0</v>
      </c>
      <c r="K11" s="423">
        <v>6.75</v>
      </c>
      <c r="L11" s="423">
        <v>846.96100000000001</v>
      </c>
      <c r="M11" s="424">
        <v>261.46100000000001</v>
      </c>
      <c r="N11" s="422">
        <v>180.20000000000002</v>
      </c>
      <c r="O11" s="423">
        <v>68.744500000000002</v>
      </c>
      <c r="P11" s="423">
        <v>668.60549999999989</v>
      </c>
      <c r="Q11" s="423">
        <v>386.572</v>
      </c>
      <c r="R11" s="423">
        <v>219.30099999999999</v>
      </c>
      <c r="S11" s="423">
        <v>6.5359999999999996</v>
      </c>
      <c r="T11" s="423">
        <v>10.506</v>
      </c>
      <c r="U11" s="423">
        <v>13.488</v>
      </c>
      <c r="V11" s="423">
        <v>90.244</v>
      </c>
      <c r="W11" s="423">
        <v>22.023</v>
      </c>
      <c r="X11" s="423">
        <v>5.657</v>
      </c>
      <c r="Y11" s="424">
        <v>92.632000000000005</v>
      </c>
      <c r="Z11" s="422">
        <v>91.79</v>
      </c>
      <c r="AA11" s="423">
        <v>434.34</v>
      </c>
      <c r="AB11" s="423">
        <v>1707.72</v>
      </c>
      <c r="AC11" s="423">
        <v>233.8</v>
      </c>
      <c r="AD11" s="423">
        <v>160.59</v>
      </c>
      <c r="AE11" s="423">
        <v>69.36</v>
      </c>
      <c r="AF11" s="423">
        <v>36.049999999999997</v>
      </c>
      <c r="AG11" s="423">
        <v>0</v>
      </c>
      <c r="AH11" s="423">
        <v>111.05</v>
      </c>
      <c r="AI11" s="423">
        <v>34.18</v>
      </c>
      <c r="AJ11" s="423">
        <v>130.30000000000001</v>
      </c>
      <c r="AK11" s="424">
        <v>97.65</v>
      </c>
      <c r="AL11" s="422">
        <v>187.33840000000004</v>
      </c>
      <c r="AM11" s="423">
        <v>386.28270000000003</v>
      </c>
      <c r="AN11" s="423">
        <v>142.4136</v>
      </c>
      <c r="AO11" s="423">
        <v>115.327</v>
      </c>
      <c r="AP11" s="423">
        <v>103.295</v>
      </c>
      <c r="AQ11" s="423">
        <v>14.2735</v>
      </c>
      <c r="AR11" s="423">
        <v>10.73</v>
      </c>
      <c r="AS11" s="423">
        <v>482.12699999999995</v>
      </c>
      <c r="AT11" s="423">
        <v>0</v>
      </c>
      <c r="AU11" s="423">
        <v>200.51590000000002</v>
      </c>
      <c r="AV11" s="423">
        <v>31.077000000000002</v>
      </c>
      <c r="AW11" s="424">
        <v>0</v>
      </c>
      <c r="AX11" s="422">
        <v>10.84</v>
      </c>
      <c r="AY11" s="573">
        <v>0</v>
      </c>
      <c r="AZ11" s="573">
        <v>149.9</v>
      </c>
      <c r="BA11" s="573">
        <v>72.8</v>
      </c>
      <c r="BB11" s="573">
        <v>60.06</v>
      </c>
      <c r="BC11" s="573">
        <v>178.75</v>
      </c>
      <c r="BD11" s="573">
        <v>143.88999999999999</v>
      </c>
      <c r="BE11" s="573">
        <v>40.99</v>
      </c>
      <c r="BF11" s="573">
        <v>129.19999999999999</v>
      </c>
      <c r="BG11" s="573">
        <v>2.83</v>
      </c>
      <c r="BH11" s="573">
        <v>7.83</v>
      </c>
      <c r="BI11" s="574">
        <v>78.41</v>
      </c>
      <c r="BJ11" s="108">
        <v>19.809999999999999</v>
      </c>
      <c r="BK11" s="135">
        <f t="shared" si="5"/>
        <v>0.82749077490774892</v>
      </c>
      <c r="BM11" s="522"/>
    </row>
    <row r="12" spans="1:65" x14ac:dyDescent="0.25">
      <c r="A12" s="103" t="s">
        <v>62</v>
      </c>
      <c r="B12" s="422">
        <v>818.44799999999998</v>
      </c>
      <c r="C12" s="423">
        <v>2175.1620000000003</v>
      </c>
      <c r="D12" s="423">
        <v>2540.3553999999999</v>
      </c>
      <c r="E12" s="423">
        <v>335.58199999999999</v>
      </c>
      <c r="F12" s="423">
        <v>289.33</v>
      </c>
      <c r="G12" s="423">
        <v>787.00299999999993</v>
      </c>
      <c r="H12" s="423">
        <v>1315.248</v>
      </c>
      <c r="I12" s="423">
        <v>157.78620000000001</v>
      </c>
      <c r="J12" s="423">
        <v>5.4960000000000004</v>
      </c>
      <c r="K12" s="423">
        <v>2043.8700000000003</v>
      </c>
      <c r="L12" s="423">
        <v>10</v>
      </c>
      <c r="M12" s="424">
        <v>66.569999999999993</v>
      </c>
      <c r="N12" s="422">
        <v>985.69249999999988</v>
      </c>
      <c r="O12" s="423">
        <v>4050.9713999999999</v>
      </c>
      <c r="P12" s="423">
        <v>1208.5684999999999</v>
      </c>
      <c r="Q12" s="423">
        <v>0</v>
      </c>
      <c r="R12" s="423">
        <v>386.19400000000002</v>
      </c>
      <c r="S12" s="423">
        <v>707.77699999999993</v>
      </c>
      <c r="T12" s="423">
        <v>745.95800000000008</v>
      </c>
      <c r="U12" s="423">
        <v>205.75299999999999</v>
      </c>
      <c r="V12" s="423">
        <v>707.62699999999995</v>
      </c>
      <c r="W12" s="423">
        <v>1096.4940000000001</v>
      </c>
      <c r="X12" s="423">
        <v>652.92199999999991</v>
      </c>
      <c r="Y12" s="424">
        <v>65.481999999999999</v>
      </c>
      <c r="Z12" s="422">
        <v>0</v>
      </c>
      <c r="AA12" s="423">
        <v>4139.62</v>
      </c>
      <c r="AB12" s="423">
        <v>2355.35</v>
      </c>
      <c r="AC12" s="423">
        <v>556.25</v>
      </c>
      <c r="AD12" s="423">
        <v>643.67999999999995</v>
      </c>
      <c r="AE12" s="423">
        <v>85.04</v>
      </c>
      <c r="AF12" s="423">
        <v>0</v>
      </c>
      <c r="AG12" s="423">
        <v>0</v>
      </c>
      <c r="AH12" s="423">
        <v>0</v>
      </c>
      <c r="AI12" s="423">
        <v>0</v>
      </c>
      <c r="AJ12" s="423">
        <v>0</v>
      </c>
      <c r="AK12" s="424">
        <v>0</v>
      </c>
      <c r="AL12" s="422">
        <v>2434.0461999999998</v>
      </c>
      <c r="AM12" s="423">
        <v>1002.5167000000001</v>
      </c>
      <c r="AN12" s="423">
        <v>217.76999999999998</v>
      </c>
      <c r="AO12" s="423">
        <v>122.5</v>
      </c>
      <c r="AP12" s="423">
        <v>20</v>
      </c>
      <c r="AQ12" s="423">
        <v>0</v>
      </c>
      <c r="AR12" s="423">
        <v>1.20102</v>
      </c>
      <c r="AS12" s="423">
        <v>46</v>
      </c>
      <c r="AT12" s="423">
        <v>13</v>
      </c>
      <c r="AU12" s="423">
        <v>44.5</v>
      </c>
      <c r="AV12" s="423">
        <v>84.92</v>
      </c>
      <c r="AW12" s="424">
        <v>0</v>
      </c>
      <c r="AX12" s="422" t="s">
        <v>28</v>
      </c>
      <c r="AY12" s="573">
        <v>2991.37</v>
      </c>
      <c r="AZ12" s="573">
        <v>1856.77</v>
      </c>
      <c r="BA12" s="573">
        <v>219.19</v>
      </c>
      <c r="BB12" s="573">
        <v>199.06</v>
      </c>
      <c r="BC12" s="573">
        <v>730.1</v>
      </c>
      <c r="BD12" s="573">
        <v>1895.27</v>
      </c>
      <c r="BE12" s="573">
        <v>927.58</v>
      </c>
      <c r="BF12" s="573">
        <v>223.96</v>
      </c>
      <c r="BG12" s="573">
        <v>78.849999999999994</v>
      </c>
      <c r="BH12" s="573">
        <v>72.45</v>
      </c>
      <c r="BI12" s="574" t="s">
        <v>28</v>
      </c>
      <c r="BJ12" s="108">
        <v>549.03</v>
      </c>
      <c r="BK12" s="135" t="str">
        <f t="shared" si="5"/>
        <v>-</v>
      </c>
      <c r="BM12" s="522"/>
    </row>
    <row r="13" spans="1:65" x14ac:dyDescent="0.25">
      <c r="A13" s="103" t="s">
        <v>63</v>
      </c>
      <c r="B13" s="422">
        <v>7036.978000000001</v>
      </c>
      <c r="C13" s="423">
        <v>11336.515899999999</v>
      </c>
      <c r="D13" s="423">
        <v>11375.46342</v>
      </c>
      <c r="E13" s="423">
        <v>5098.3624999999993</v>
      </c>
      <c r="F13" s="423">
        <v>4788.8937999999998</v>
      </c>
      <c r="G13" s="423">
        <v>8166.3741</v>
      </c>
      <c r="H13" s="423">
        <v>4438.2724600000001</v>
      </c>
      <c r="I13" s="423">
        <v>4117.6546000000008</v>
      </c>
      <c r="J13" s="423">
        <v>1378.6962999999998</v>
      </c>
      <c r="K13" s="423">
        <v>5021.8403399999997</v>
      </c>
      <c r="L13" s="423">
        <v>6051.6610000000001</v>
      </c>
      <c r="M13" s="424">
        <v>2320.8313999999996</v>
      </c>
      <c r="N13" s="422">
        <v>3011.1750000000006</v>
      </c>
      <c r="O13" s="423">
        <v>9021.0163000000011</v>
      </c>
      <c r="P13" s="423">
        <v>2403.4915000000001</v>
      </c>
      <c r="Q13" s="423">
        <v>1783.8517000000002</v>
      </c>
      <c r="R13" s="423">
        <v>3841.1555000000003</v>
      </c>
      <c r="S13" s="423">
        <v>5880.1105000000007</v>
      </c>
      <c r="T13" s="423">
        <v>5077.2945000000018</v>
      </c>
      <c r="U13" s="423">
        <v>5013.3863999999994</v>
      </c>
      <c r="V13" s="423">
        <v>8005.6554500000011</v>
      </c>
      <c r="W13" s="423">
        <v>11162.884799999993</v>
      </c>
      <c r="X13" s="423">
        <v>6991.9609000000037</v>
      </c>
      <c r="Y13" s="424">
        <v>7359.9452000000001</v>
      </c>
      <c r="Z13" s="422">
        <v>5356.98</v>
      </c>
      <c r="AA13" s="423">
        <v>10552.4</v>
      </c>
      <c r="AB13" s="423">
        <v>3956.9</v>
      </c>
      <c r="AC13" s="423">
        <v>2618.21</v>
      </c>
      <c r="AD13" s="423">
        <v>5143.4399999999996</v>
      </c>
      <c r="AE13" s="423">
        <v>920.25</v>
      </c>
      <c r="AF13" s="423">
        <v>1773.19</v>
      </c>
      <c r="AG13" s="423">
        <v>3493.47</v>
      </c>
      <c r="AH13" s="423">
        <v>997.98</v>
      </c>
      <c r="AI13" s="423">
        <v>5950.17</v>
      </c>
      <c r="AJ13" s="423">
        <v>14615.22</v>
      </c>
      <c r="AK13" s="424">
        <v>9267.92</v>
      </c>
      <c r="AL13" s="422">
        <v>4675.1954000000005</v>
      </c>
      <c r="AM13" s="423">
        <v>2976.7905999999998</v>
      </c>
      <c r="AN13" s="423">
        <v>3471.8511000000003</v>
      </c>
      <c r="AO13" s="423">
        <v>2587.8866500000004</v>
      </c>
      <c r="AP13" s="423">
        <v>2288.0366000000004</v>
      </c>
      <c r="AQ13" s="423">
        <v>4580.9988000000003</v>
      </c>
      <c r="AR13" s="423">
        <v>4041.9086999999995</v>
      </c>
      <c r="AS13" s="423">
        <v>4484.7352000000001</v>
      </c>
      <c r="AT13" s="423">
        <v>5516.5626000000002</v>
      </c>
      <c r="AU13" s="423">
        <v>6611.2482899999986</v>
      </c>
      <c r="AV13" s="423">
        <v>8888.0000000000018</v>
      </c>
      <c r="AW13" s="424">
        <v>5986.3013999999976</v>
      </c>
      <c r="AX13" s="422">
        <v>2044.59</v>
      </c>
      <c r="AY13" s="573">
        <v>5446.32</v>
      </c>
      <c r="AZ13" s="573">
        <v>6544.54</v>
      </c>
      <c r="BA13" s="573">
        <v>1940.81</v>
      </c>
      <c r="BB13" s="573">
        <v>528.80999999999995</v>
      </c>
      <c r="BC13" s="573">
        <v>1856.63</v>
      </c>
      <c r="BD13" s="573">
        <v>4514.72</v>
      </c>
      <c r="BE13" s="573">
        <v>5742.16</v>
      </c>
      <c r="BF13" s="573">
        <v>4950.2</v>
      </c>
      <c r="BG13" s="573">
        <v>9420.5</v>
      </c>
      <c r="BH13" s="573">
        <v>8195.11</v>
      </c>
      <c r="BI13" s="574">
        <v>7821.55</v>
      </c>
      <c r="BJ13" s="108">
        <v>8413.9599999999991</v>
      </c>
      <c r="BK13" s="135">
        <f t="shared" si="5"/>
        <v>3.1152309264938198</v>
      </c>
      <c r="BM13" s="522"/>
    </row>
    <row r="14" spans="1:65" x14ac:dyDescent="0.25">
      <c r="A14" s="103" t="s">
        <v>64</v>
      </c>
      <c r="B14" s="422">
        <v>0</v>
      </c>
      <c r="C14" s="423">
        <v>0</v>
      </c>
      <c r="D14" s="423">
        <v>460.74</v>
      </c>
      <c r="E14" s="423">
        <v>212.03399999999999</v>
      </c>
      <c r="F14" s="423">
        <v>486.14040000000006</v>
      </c>
      <c r="G14" s="423">
        <v>84.039999999999992</v>
      </c>
      <c r="H14" s="423">
        <v>0</v>
      </c>
      <c r="I14" s="423">
        <v>0</v>
      </c>
      <c r="J14" s="423">
        <v>0</v>
      </c>
      <c r="K14" s="423">
        <v>17.442</v>
      </c>
      <c r="L14" s="423">
        <v>0</v>
      </c>
      <c r="M14" s="424">
        <v>25.280999999999999</v>
      </c>
      <c r="N14" s="422">
        <v>0</v>
      </c>
      <c r="O14" s="423">
        <v>0</v>
      </c>
      <c r="P14" s="423">
        <v>22.827999999999999</v>
      </c>
      <c r="Q14" s="423">
        <v>0</v>
      </c>
      <c r="R14" s="423">
        <v>56.464999999999996</v>
      </c>
      <c r="S14" s="423">
        <v>0</v>
      </c>
      <c r="T14" s="423">
        <v>27.527000000000001</v>
      </c>
      <c r="U14" s="423">
        <v>174.13524999999998</v>
      </c>
      <c r="V14" s="423">
        <v>167.36664999999999</v>
      </c>
      <c r="W14" s="423">
        <v>0</v>
      </c>
      <c r="X14" s="423">
        <v>0</v>
      </c>
      <c r="Y14" s="424">
        <v>0</v>
      </c>
      <c r="Z14" s="422">
        <v>0</v>
      </c>
      <c r="AA14" s="423">
        <v>11.49</v>
      </c>
      <c r="AB14" s="423">
        <v>0</v>
      </c>
      <c r="AC14" s="423">
        <v>17.34</v>
      </c>
      <c r="AD14" s="423">
        <v>26.18</v>
      </c>
      <c r="AE14" s="423">
        <v>2.72</v>
      </c>
      <c r="AF14" s="423">
        <v>0.94</v>
      </c>
      <c r="AG14" s="423">
        <v>0</v>
      </c>
      <c r="AH14" s="423">
        <v>0</v>
      </c>
      <c r="AI14" s="423">
        <v>0</v>
      </c>
      <c r="AJ14" s="423">
        <v>2.58</v>
      </c>
      <c r="AK14" s="424">
        <v>0</v>
      </c>
      <c r="AL14" s="422">
        <v>0</v>
      </c>
      <c r="AM14" s="423">
        <v>0</v>
      </c>
      <c r="AN14" s="423">
        <v>0</v>
      </c>
      <c r="AO14" s="423">
        <v>0</v>
      </c>
      <c r="AP14" s="423">
        <v>6.766</v>
      </c>
      <c r="AQ14" s="423">
        <v>0</v>
      </c>
      <c r="AR14" s="423">
        <v>0</v>
      </c>
      <c r="AS14" s="423">
        <v>2.6785999999999999</v>
      </c>
      <c r="AT14" s="423">
        <v>31.561500000000002</v>
      </c>
      <c r="AU14" s="423">
        <v>0</v>
      </c>
      <c r="AV14" s="423">
        <v>2.7631999999999999</v>
      </c>
      <c r="AW14" s="424">
        <v>0</v>
      </c>
      <c r="AX14" s="422" t="s">
        <v>28</v>
      </c>
      <c r="AY14" s="573">
        <v>0</v>
      </c>
      <c r="AZ14" s="573">
        <v>18.850000000000001</v>
      </c>
      <c r="BA14" s="573">
        <v>0</v>
      </c>
      <c r="BB14" s="573">
        <v>6.49</v>
      </c>
      <c r="BC14" s="573">
        <v>0</v>
      </c>
      <c r="BD14" s="573">
        <v>0</v>
      </c>
      <c r="BE14" s="573">
        <v>0</v>
      </c>
      <c r="BF14" s="573">
        <v>29.26</v>
      </c>
      <c r="BG14" s="573">
        <v>17.850000000000001</v>
      </c>
      <c r="BH14" s="573" t="s">
        <v>28</v>
      </c>
      <c r="BI14" s="574">
        <v>56.69</v>
      </c>
      <c r="BJ14" s="108">
        <v>5.3</v>
      </c>
      <c r="BK14" s="135" t="str">
        <f t="shared" si="5"/>
        <v>-</v>
      </c>
      <c r="BM14" s="522"/>
    </row>
    <row r="15" spans="1:65" x14ac:dyDescent="0.25">
      <c r="A15" s="103" t="s">
        <v>65</v>
      </c>
      <c r="B15" s="422">
        <v>0</v>
      </c>
      <c r="C15" s="423">
        <v>22.970860000000002</v>
      </c>
      <c r="D15" s="423">
        <v>0</v>
      </c>
      <c r="E15" s="423">
        <v>0</v>
      </c>
      <c r="F15" s="423">
        <v>0</v>
      </c>
      <c r="G15" s="423">
        <v>27.1128</v>
      </c>
      <c r="H15" s="423">
        <v>62.417639999999999</v>
      </c>
      <c r="I15" s="423">
        <v>21.982320000000001</v>
      </c>
      <c r="J15" s="423">
        <v>10.398</v>
      </c>
      <c r="K15" s="423">
        <v>10.51</v>
      </c>
      <c r="L15" s="423">
        <v>0</v>
      </c>
      <c r="M15" s="424">
        <v>58.265000000000001</v>
      </c>
      <c r="N15" s="422">
        <v>90.827560000000005</v>
      </c>
      <c r="O15" s="423">
        <v>42.722000000000001</v>
      </c>
      <c r="P15" s="423">
        <v>10.823</v>
      </c>
      <c r="Q15" s="423">
        <v>0</v>
      </c>
      <c r="R15" s="423">
        <v>3.5419999999999998</v>
      </c>
      <c r="S15" s="423">
        <v>0</v>
      </c>
      <c r="T15" s="423">
        <v>0</v>
      </c>
      <c r="U15" s="423">
        <v>24.053599999999999</v>
      </c>
      <c r="V15" s="423">
        <v>17.616</v>
      </c>
      <c r="W15" s="423">
        <v>35.164000000000001</v>
      </c>
      <c r="X15" s="423">
        <v>0</v>
      </c>
      <c r="Y15" s="424">
        <v>0</v>
      </c>
      <c r="Z15" s="422">
        <v>0</v>
      </c>
      <c r="AA15" s="423">
        <v>100.14</v>
      </c>
      <c r="AB15" s="423">
        <v>22.4</v>
      </c>
      <c r="AC15" s="423">
        <v>0</v>
      </c>
      <c r="AD15" s="423">
        <v>0</v>
      </c>
      <c r="AE15" s="423">
        <v>0</v>
      </c>
      <c r="AF15" s="423">
        <v>0</v>
      </c>
      <c r="AG15" s="423">
        <v>0</v>
      </c>
      <c r="AH15" s="423">
        <v>0</v>
      </c>
      <c r="AI15" s="423">
        <v>0</v>
      </c>
      <c r="AJ15" s="423">
        <v>0</v>
      </c>
      <c r="AK15" s="424">
        <v>0</v>
      </c>
      <c r="AL15" s="422">
        <v>0</v>
      </c>
      <c r="AM15" s="423">
        <v>0</v>
      </c>
      <c r="AN15" s="423">
        <v>19.9998</v>
      </c>
      <c r="AO15" s="423">
        <v>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0</v>
      </c>
      <c r="AV15" s="423">
        <v>0</v>
      </c>
      <c r="AW15" s="424">
        <v>0</v>
      </c>
      <c r="AX15" s="422">
        <v>16.13</v>
      </c>
      <c r="AY15" s="557">
        <v>0</v>
      </c>
      <c r="AZ15" s="557">
        <v>0</v>
      </c>
      <c r="BA15" s="557">
        <v>0</v>
      </c>
      <c r="BB15" s="557">
        <v>0</v>
      </c>
      <c r="BC15" s="557">
        <v>0</v>
      </c>
      <c r="BD15" s="557">
        <v>0</v>
      </c>
      <c r="BE15" s="557">
        <v>0</v>
      </c>
      <c r="BF15" s="557">
        <v>12.33</v>
      </c>
      <c r="BG15" s="557">
        <v>0</v>
      </c>
      <c r="BH15" s="557" t="s">
        <v>28</v>
      </c>
      <c r="BI15" s="558" t="s">
        <v>28</v>
      </c>
      <c r="BJ15" s="164">
        <v>15.12</v>
      </c>
      <c r="BK15" s="135">
        <f t="shared" si="5"/>
        <v>-6.2616243025418461E-2</v>
      </c>
      <c r="BM15" s="522"/>
    </row>
    <row r="16" spans="1:65" x14ac:dyDescent="0.25">
      <c r="A16" s="103" t="s">
        <v>66</v>
      </c>
      <c r="B16" s="422">
        <v>8.7753599999999992</v>
      </c>
      <c r="C16" s="423">
        <v>36.823999999999998</v>
      </c>
      <c r="D16" s="423">
        <v>0</v>
      </c>
      <c r="E16" s="423">
        <v>14.734999999999999</v>
      </c>
      <c r="F16" s="423">
        <v>0</v>
      </c>
      <c r="G16" s="423">
        <v>0</v>
      </c>
      <c r="H16" s="423">
        <v>18.1645</v>
      </c>
      <c r="I16" s="423">
        <v>246.70247999999998</v>
      </c>
      <c r="J16" s="423">
        <v>30.1526</v>
      </c>
      <c r="K16" s="423">
        <v>6.46</v>
      </c>
      <c r="L16" s="423">
        <v>45.893000000000001</v>
      </c>
      <c r="M16" s="424">
        <v>215.65708000000001</v>
      </c>
      <c r="N16" s="422">
        <v>81.337500000000006</v>
      </c>
      <c r="O16" s="423">
        <v>78.213999999999999</v>
      </c>
      <c r="P16" s="423">
        <v>86.130499999999998</v>
      </c>
      <c r="Q16" s="423">
        <v>12.7866</v>
      </c>
      <c r="R16" s="423">
        <v>0</v>
      </c>
      <c r="S16" s="423">
        <v>16.510300000000001</v>
      </c>
      <c r="T16" s="423">
        <v>0</v>
      </c>
      <c r="U16" s="423">
        <v>0</v>
      </c>
      <c r="V16" s="423">
        <v>29.73</v>
      </c>
      <c r="W16" s="423">
        <v>212.22705000000002</v>
      </c>
      <c r="X16" s="423">
        <v>157.7355</v>
      </c>
      <c r="Y16" s="424">
        <v>1326.8957000000003</v>
      </c>
      <c r="Z16" s="422">
        <v>460.51</v>
      </c>
      <c r="AA16" s="423">
        <v>399.58</v>
      </c>
      <c r="AB16" s="423">
        <v>232.11</v>
      </c>
      <c r="AC16" s="423">
        <v>177.64</v>
      </c>
      <c r="AD16" s="423">
        <v>29.92</v>
      </c>
      <c r="AE16" s="423">
        <v>0</v>
      </c>
      <c r="AF16" s="423">
        <v>0</v>
      </c>
      <c r="AG16" s="423">
        <v>0</v>
      </c>
      <c r="AH16" s="423">
        <v>14.93</v>
      </c>
      <c r="AI16" s="423">
        <v>0</v>
      </c>
      <c r="AJ16" s="423">
        <v>121.44</v>
      </c>
      <c r="AK16" s="424">
        <v>121.15</v>
      </c>
      <c r="AL16" s="422">
        <v>79.797300000000007</v>
      </c>
      <c r="AM16" s="423">
        <v>283.47669999999999</v>
      </c>
      <c r="AN16" s="423">
        <v>204.4128</v>
      </c>
      <c r="AO16" s="423">
        <v>732.35449999999992</v>
      </c>
      <c r="AP16" s="423">
        <v>30.500999999999998</v>
      </c>
      <c r="AQ16" s="423">
        <v>60.822099999999999</v>
      </c>
      <c r="AR16" s="423">
        <v>40.183</v>
      </c>
      <c r="AS16" s="423">
        <v>1.85</v>
      </c>
      <c r="AT16" s="423">
        <v>0</v>
      </c>
      <c r="AU16" s="423">
        <v>11.217499999999999</v>
      </c>
      <c r="AV16" s="423">
        <v>0</v>
      </c>
      <c r="AW16" s="424">
        <v>32.883400000000002</v>
      </c>
      <c r="AX16" s="422">
        <v>23.61</v>
      </c>
      <c r="AY16" s="557">
        <v>176.68</v>
      </c>
      <c r="AZ16" s="557">
        <v>195.32</v>
      </c>
      <c r="BA16" s="557">
        <v>15.47</v>
      </c>
      <c r="BB16" s="557">
        <v>71.56</v>
      </c>
      <c r="BC16" s="557">
        <v>0</v>
      </c>
      <c r="BD16" s="557">
        <v>27.43</v>
      </c>
      <c r="BE16" s="557">
        <v>13.05</v>
      </c>
      <c r="BF16" s="557">
        <v>351.25</v>
      </c>
      <c r="BG16" s="557">
        <v>66.14</v>
      </c>
      <c r="BH16" s="557">
        <v>13.66</v>
      </c>
      <c r="BI16" s="558">
        <v>177.41</v>
      </c>
      <c r="BJ16" s="164">
        <v>16.68</v>
      </c>
      <c r="BK16" s="135">
        <f t="shared" si="5"/>
        <v>-0.29351969504447273</v>
      </c>
      <c r="BM16" s="522"/>
    </row>
    <row r="17" spans="1:65" x14ac:dyDescent="0.25">
      <c r="A17" s="103" t="s">
        <v>67</v>
      </c>
      <c r="B17" s="422">
        <v>0</v>
      </c>
      <c r="C17" s="423">
        <v>297.89600000000002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4">
        <v>53.46</v>
      </c>
      <c r="N17" s="422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10.464</v>
      </c>
      <c r="V17" s="423">
        <v>0</v>
      </c>
      <c r="W17" s="423">
        <v>0</v>
      </c>
      <c r="X17" s="423">
        <v>0</v>
      </c>
      <c r="Y17" s="424">
        <v>0</v>
      </c>
      <c r="Z17" s="422">
        <v>48</v>
      </c>
      <c r="AA17" s="423">
        <v>0</v>
      </c>
      <c r="AB17" s="423">
        <v>0</v>
      </c>
      <c r="AC17" s="423">
        <v>0</v>
      </c>
      <c r="AD17" s="423">
        <v>2.4700000000000002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422">
        <v>0</v>
      </c>
      <c r="AM17" s="423">
        <v>0</v>
      </c>
      <c r="AN17" s="423">
        <v>0</v>
      </c>
      <c r="AO17" s="423">
        <v>0</v>
      </c>
      <c r="AP17" s="423">
        <v>0</v>
      </c>
      <c r="AQ17" s="423">
        <v>0</v>
      </c>
      <c r="AR17" s="423">
        <v>0</v>
      </c>
      <c r="AS17" s="423">
        <v>0</v>
      </c>
      <c r="AT17" s="423">
        <v>0</v>
      </c>
      <c r="AU17" s="423">
        <v>0</v>
      </c>
      <c r="AV17" s="423">
        <v>0</v>
      </c>
      <c r="AW17" s="424">
        <v>0</v>
      </c>
      <c r="AX17" s="422" t="s">
        <v>28</v>
      </c>
      <c r="AY17" s="557">
        <v>0</v>
      </c>
      <c r="AZ17" s="557">
        <v>0</v>
      </c>
      <c r="BA17" s="557">
        <v>0</v>
      </c>
      <c r="BB17" s="557">
        <v>0</v>
      </c>
      <c r="BC17" s="557">
        <v>0</v>
      </c>
      <c r="BD17" s="557">
        <v>0</v>
      </c>
      <c r="BE17" s="557">
        <v>0</v>
      </c>
      <c r="BF17" s="557">
        <v>0</v>
      </c>
      <c r="BG17" s="557">
        <v>0</v>
      </c>
      <c r="BH17" s="557">
        <v>11.9</v>
      </c>
      <c r="BI17" s="558" t="s">
        <v>28</v>
      </c>
      <c r="BJ17" s="164">
        <v>0</v>
      </c>
      <c r="BK17" s="135" t="str">
        <f t="shared" si="5"/>
        <v>-</v>
      </c>
      <c r="BM17" s="522"/>
    </row>
    <row r="18" spans="1:65" x14ac:dyDescent="0.25">
      <c r="A18" s="103" t="s">
        <v>68</v>
      </c>
      <c r="B18" s="422">
        <v>2181.9613399999998</v>
      </c>
      <c r="C18" s="423">
        <v>2487.18084</v>
      </c>
      <c r="D18" s="423">
        <v>934.47000000000014</v>
      </c>
      <c r="E18" s="423">
        <v>306.48473999999999</v>
      </c>
      <c r="F18" s="423">
        <v>804.03297999999995</v>
      </c>
      <c r="G18" s="423">
        <v>845.61955999999998</v>
      </c>
      <c r="H18" s="423">
        <v>482.94471999999996</v>
      </c>
      <c r="I18" s="423">
        <v>1006.12118</v>
      </c>
      <c r="J18" s="423">
        <v>106.91848</v>
      </c>
      <c r="K18" s="423">
        <v>1397.3542</v>
      </c>
      <c r="L18" s="423">
        <v>1330.3529999999998</v>
      </c>
      <c r="M18" s="424">
        <v>1546.3048800000001</v>
      </c>
      <c r="N18" s="422">
        <v>2091.7187600000007</v>
      </c>
      <c r="O18" s="423">
        <v>5731.4614499999998</v>
      </c>
      <c r="P18" s="423">
        <v>1503.8363999999995</v>
      </c>
      <c r="Q18" s="423">
        <v>635.29729999999984</v>
      </c>
      <c r="R18" s="423">
        <v>28.897999999999996</v>
      </c>
      <c r="S18" s="423">
        <v>44.941499999999998</v>
      </c>
      <c r="T18" s="423">
        <v>437.69189999999998</v>
      </c>
      <c r="U18" s="423">
        <v>138.65745000000001</v>
      </c>
      <c r="V18" s="423">
        <v>1411.8226500000001</v>
      </c>
      <c r="W18" s="423">
        <v>1478.2473999999997</v>
      </c>
      <c r="X18" s="423">
        <v>260.47085518</v>
      </c>
      <c r="Y18" s="424">
        <v>1492.0736999999999</v>
      </c>
      <c r="Z18" s="422">
        <v>562.36</v>
      </c>
      <c r="AA18" s="423">
        <v>4397.8999999999996</v>
      </c>
      <c r="AB18" s="423">
        <v>1190.5999999999999</v>
      </c>
      <c r="AC18" s="423">
        <v>1478.59</v>
      </c>
      <c r="AD18" s="423">
        <v>668</v>
      </c>
      <c r="AE18" s="423">
        <v>215.42</v>
      </c>
      <c r="AF18" s="423">
        <v>118.93</v>
      </c>
      <c r="AG18" s="423">
        <v>5</v>
      </c>
      <c r="AH18" s="423">
        <v>59.54</v>
      </c>
      <c r="AI18" s="423">
        <v>158.94999999999999</v>
      </c>
      <c r="AJ18" s="423">
        <v>2579.2199999999998</v>
      </c>
      <c r="AK18" s="424">
        <v>2757.49</v>
      </c>
      <c r="AL18" s="422">
        <v>9144.4641500000016</v>
      </c>
      <c r="AM18" s="423">
        <v>4656.469900000001</v>
      </c>
      <c r="AN18" s="423">
        <v>2154.3802000000001</v>
      </c>
      <c r="AO18" s="423">
        <v>2291.7154</v>
      </c>
      <c r="AP18" s="423">
        <v>3762.8105</v>
      </c>
      <c r="AQ18" s="423">
        <v>2815.1555999999996</v>
      </c>
      <c r="AR18" s="423">
        <v>127.92299999999999</v>
      </c>
      <c r="AS18" s="423">
        <v>58.999300000000005</v>
      </c>
      <c r="AT18" s="423">
        <v>2.964</v>
      </c>
      <c r="AU18" s="423">
        <v>939.57060000000013</v>
      </c>
      <c r="AV18" s="423">
        <v>946.51779999999985</v>
      </c>
      <c r="AW18" s="424">
        <v>1782.2169999999999</v>
      </c>
      <c r="AX18" s="422">
        <v>3290.24</v>
      </c>
      <c r="AY18" s="573">
        <v>6378.72</v>
      </c>
      <c r="AZ18" s="573">
        <v>3787.12</v>
      </c>
      <c r="BA18" s="573">
        <v>641.45000000000005</v>
      </c>
      <c r="BB18" s="573">
        <v>530.6</v>
      </c>
      <c r="BC18" s="573">
        <v>1395.84</v>
      </c>
      <c r="BD18" s="573">
        <v>3885.07</v>
      </c>
      <c r="BE18" s="573">
        <v>507.56</v>
      </c>
      <c r="BF18" s="573">
        <v>1823.33</v>
      </c>
      <c r="BG18" s="573">
        <v>698.6</v>
      </c>
      <c r="BH18" s="573">
        <v>1154.18</v>
      </c>
      <c r="BI18" s="574">
        <v>1256.0899999999999</v>
      </c>
      <c r="BJ18" s="108">
        <v>2162.36</v>
      </c>
      <c r="BK18" s="135">
        <f t="shared" si="5"/>
        <v>-0.34279566232250525</v>
      </c>
      <c r="BM18" s="522"/>
    </row>
    <row r="19" spans="1:65" x14ac:dyDescent="0.25">
      <c r="A19" s="103" t="s">
        <v>69</v>
      </c>
      <c r="B19" s="422">
        <v>453.77391999999998</v>
      </c>
      <c r="C19" s="423">
        <v>2189.3019599999998</v>
      </c>
      <c r="D19" s="423">
        <v>193.81400000000002</v>
      </c>
      <c r="E19" s="423">
        <v>696.21399999999994</v>
      </c>
      <c r="F19" s="423">
        <v>72.953000000000003</v>
      </c>
      <c r="G19" s="423">
        <v>35.944400000000002</v>
      </c>
      <c r="H19" s="423">
        <v>344.92160000000001</v>
      </c>
      <c r="I19" s="423">
        <v>282.08749999999998</v>
      </c>
      <c r="J19" s="423">
        <v>236.37700000000001</v>
      </c>
      <c r="K19" s="423">
        <v>140.84099999999998</v>
      </c>
      <c r="L19" s="423">
        <v>145.99031999999997</v>
      </c>
      <c r="M19" s="424">
        <v>431.45339999999999</v>
      </c>
      <c r="N19" s="422">
        <v>652.63299999999992</v>
      </c>
      <c r="O19" s="423">
        <v>643.50741600000015</v>
      </c>
      <c r="P19" s="423">
        <v>154.64139999999998</v>
      </c>
      <c r="Q19" s="423">
        <v>0</v>
      </c>
      <c r="R19" s="423">
        <v>71.208500000000001</v>
      </c>
      <c r="S19" s="423">
        <v>60.8</v>
      </c>
      <c r="T19" s="423">
        <v>113.4522</v>
      </c>
      <c r="U19" s="423">
        <v>20.4192</v>
      </c>
      <c r="V19" s="423">
        <v>0</v>
      </c>
      <c r="W19" s="423">
        <v>18.405000000000001</v>
      </c>
      <c r="X19" s="423">
        <v>258.65200000000004</v>
      </c>
      <c r="Y19" s="424">
        <v>364.62</v>
      </c>
      <c r="Z19" s="422">
        <v>1346.87</v>
      </c>
      <c r="AA19" s="423">
        <v>656.17</v>
      </c>
      <c r="AB19" s="423">
        <v>1653.54</v>
      </c>
      <c r="AC19" s="423">
        <v>390.33</v>
      </c>
      <c r="AD19" s="423">
        <v>653.51</v>
      </c>
      <c r="AE19" s="423">
        <v>662.53</v>
      </c>
      <c r="AF19" s="423">
        <v>2.64</v>
      </c>
      <c r="AG19" s="423">
        <v>284.58</v>
      </c>
      <c r="AH19" s="423">
        <v>178.82</v>
      </c>
      <c r="AI19" s="423">
        <v>27.29</v>
      </c>
      <c r="AJ19" s="423">
        <v>274.08</v>
      </c>
      <c r="AK19" s="424">
        <v>1839.73</v>
      </c>
      <c r="AL19" s="422">
        <v>2059.9166999999993</v>
      </c>
      <c r="AM19" s="423">
        <v>1948.2794999999994</v>
      </c>
      <c r="AN19" s="423">
        <v>2486.623</v>
      </c>
      <c r="AO19" s="423">
        <v>658.94399999999996</v>
      </c>
      <c r="AP19" s="423">
        <v>1083.8737000000003</v>
      </c>
      <c r="AQ19" s="423">
        <v>277.13409999999993</v>
      </c>
      <c r="AR19" s="423">
        <v>8.75</v>
      </c>
      <c r="AS19" s="423">
        <v>8.8000000000000007</v>
      </c>
      <c r="AT19" s="423">
        <v>4.782</v>
      </c>
      <c r="AU19" s="423">
        <v>24.167400000000001</v>
      </c>
      <c r="AV19" s="423">
        <v>734.72580000000005</v>
      </c>
      <c r="AW19" s="424">
        <v>2114.1747000000009</v>
      </c>
      <c r="AX19" s="422">
        <v>1779.58</v>
      </c>
      <c r="AY19" s="573">
        <v>2482.5500000000002</v>
      </c>
      <c r="AZ19" s="573">
        <v>2326.4</v>
      </c>
      <c r="BA19" s="573">
        <v>616.26</v>
      </c>
      <c r="BB19" s="573">
        <v>361.89</v>
      </c>
      <c r="BC19" s="573">
        <v>466.54</v>
      </c>
      <c r="BD19" s="573">
        <v>141.36000000000001</v>
      </c>
      <c r="BE19" s="573">
        <v>141.61000000000001</v>
      </c>
      <c r="BF19" s="573">
        <v>868.42</v>
      </c>
      <c r="BG19" s="573">
        <v>498.92</v>
      </c>
      <c r="BH19" s="573">
        <v>393.36</v>
      </c>
      <c r="BI19" s="574">
        <v>1010.2</v>
      </c>
      <c r="BJ19" s="108">
        <v>2037.75</v>
      </c>
      <c r="BK19" s="135">
        <f t="shared" si="5"/>
        <v>0.14507355668191368</v>
      </c>
      <c r="BM19" s="522"/>
    </row>
    <row r="20" spans="1:65" s="34" customFormat="1" x14ac:dyDescent="0.25">
      <c r="A20" s="232" t="s">
        <v>83</v>
      </c>
      <c r="B20" s="422">
        <v>22.237000000000002</v>
      </c>
      <c r="C20" s="423">
        <v>0</v>
      </c>
      <c r="D20" s="423">
        <v>0</v>
      </c>
      <c r="E20" s="423">
        <v>0</v>
      </c>
      <c r="F20" s="423">
        <v>92.304000000000002</v>
      </c>
      <c r="G20" s="423">
        <v>0</v>
      </c>
      <c r="H20" s="423">
        <v>80.015600000000006</v>
      </c>
      <c r="I20" s="423">
        <v>62.307500000000005</v>
      </c>
      <c r="J20" s="423">
        <v>0</v>
      </c>
      <c r="K20" s="423">
        <v>0</v>
      </c>
      <c r="L20" s="423">
        <v>131.12200000000001</v>
      </c>
      <c r="M20" s="424">
        <v>86.13600000000001</v>
      </c>
      <c r="N20" s="422">
        <v>153.43950000000001</v>
      </c>
      <c r="O20" s="423">
        <v>0</v>
      </c>
      <c r="P20" s="423">
        <v>0</v>
      </c>
      <c r="Q20" s="423">
        <v>13.144</v>
      </c>
      <c r="R20" s="423">
        <v>0</v>
      </c>
      <c r="S20" s="423">
        <v>0</v>
      </c>
      <c r="T20" s="423">
        <v>0</v>
      </c>
      <c r="U20" s="423">
        <v>0</v>
      </c>
      <c r="V20" s="423">
        <v>78.706000000000003</v>
      </c>
      <c r="W20" s="423">
        <v>740.21859999999992</v>
      </c>
      <c r="X20" s="423">
        <v>511.79860000000002</v>
      </c>
      <c r="Y20" s="424">
        <v>1174.366</v>
      </c>
      <c r="Z20" s="422">
        <v>730.11</v>
      </c>
      <c r="AA20" s="423">
        <v>616.26</v>
      </c>
      <c r="AB20" s="423">
        <v>769.92</v>
      </c>
      <c r="AC20" s="423">
        <v>10.72</v>
      </c>
      <c r="AD20" s="423">
        <v>240.65</v>
      </c>
      <c r="AE20" s="423">
        <v>34.79</v>
      </c>
      <c r="AF20" s="423">
        <v>0</v>
      </c>
      <c r="AG20" s="423">
        <v>0</v>
      </c>
      <c r="AH20" s="423">
        <v>0</v>
      </c>
      <c r="AI20" s="423">
        <v>135.26</v>
      </c>
      <c r="AJ20" s="423">
        <v>550.32000000000005</v>
      </c>
      <c r="AK20" s="424">
        <v>350.51</v>
      </c>
      <c r="AL20" s="422">
        <v>32.979999999999997</v>
      </c>
      <c r="AM20" s="423">
        <v>155.93180000000001</v>
      </c>
      <c r="AN20" s="423">
        <v>46.895600000000002</v>
      </c>
      <c r="AO20" s="423">
        <v>0</v>
      </c>
      <c r="AP20" s="423">
        <v>0</v>
      </c>
      <c r="AQ20" s="423">
        <v>0</v>
      </c>
      <c r="AR20" s="423">
        <v>0</v>
      </c>
      <c r="AS20" s="423">
        <v>0</v>
      </c>
      <c r="AT20" s="423">
        <v>0</v>
      </c>
      <c r="AU20" s="423">
        <v>2502.3471999999992</v>
      </c>
      <c r="AV20" s="423">
        <v>522.6771</v>
      </c>
      <c r="AW20" s="424">
        <v>476.11540000000008</v>
      </c>
      <c r="AX20" s="422">
        <v>43.94</v>
      </c>
      <c r="AY20" s="573">
        <v>13.09</v>
      </c>
      <c r="AZ20" s="573">
        <v>0</v>
      </c>
      <c r="BA20" s="573">
        <v>92.06</v>
      </c>
      <c r="BB20" s="573">
        <v>228.61</v>
      </c>
      <c r="BC20" s="573">
        <v>604.25</v>
      </c>
      <c r="BD20" s="573">
        <v>0</v>
      </c>
      <c r="BE20" s="573">
        <v>138.88</v>
      </c>
      <c r="BF20" s="573">
        <v>21.31</v>
      </c>
      <c r="BG20" s="573">
        <v>26.88</v>
      </c>
      <c r="BH20" s="573">
        <v>384.9</v>
      </c>
      <c r="BI20" s="574">
        <v>60.05</v>
      </c>
      <c r="BJ20" s="108">
        <v>68.42</v>
      </c>
      <c r="BK20" s="135">
        <f t="shared" si="5"/>
        <v>0.55712335002275837</v>
      </c>
      <c r="BL20"/>
      <c r="BM20" s="522"/>
    </row>
    <row r="21" spans="1:65" x14ac:dyDescent="0.25">
      <c r="A21" s="103" t="s">
        <v>70</v>
      </c>
      <c r="B21" s="422">
        <v>0</v>
      </c>
      <c r="C21" s="423">
        <v>0</v>
      </c>
      <c r="D21" s="423">
        <v>18.762</v>
      </c>
      <c r="E21" s="423">
        <v>43.29</v>
      </c>
      <c r="F21" s="423">
        <v>0</v>
      </c>
      <c r="G21" s="423">
        <v>14.298999999999999</v>
      </c>
      <c r="H21" s="423">
        <v>898.7</v>
      </c>
      <c r="I21" s="423">
        <v>519.71630888890002</v>
      </c>
      <c r="J21" s="423">
        <v>27.37238</v>
      </c>
      <c r="K21" s="423">
        <v>32.933</v>
      </c>
      <c r="L21" s="423">
        <v>790.95700000000011</v>
      </c>
      <c r="M21" s="424">
        <v>1899.3580000000002</v>
      </c>
      <c r="N21" s="422">
        <v>415.44450000000006</v>
      </c>
      <c r="O21" s="423">
        <v>25.778500000000001</v>
      </c>
      <c r="P21" s="423">
        <v>92.542000000000002</v>
      </c>
      <c r="Q21" s="423">
        <v>0</v>
      </c>
      <c r="R21" s="423">
        <v>41.841000000000001</v>
      </c>
      <c r="S21" s="423">
        <v>7.4530000000000003</v>
      </c>
      <c r="T21" s="423">
        <v>0</v>
      </c>
      <c r="U21" s="423">
        <v>83.384150000000005</v>
      </c>
      <c r="V21" s="423">
        <v>101.762</v>
      </c>
      <c r="W21" s="423">
        <v>1323.3844500000002</v>
      </c>
      <c r="X21" s="423">
        <v>837.2981000000002</v>
      </c>
      <c r="Y21" s="424">
        <v>1319.0674999999999</v>
      </c>
      <c r="Z21" s="422">
        <v>1928.66</v>
      </c>
      <c r="AA21" s="423">
        <v>766.91</v>
      </c>
      <c r="AB21" s="423">
        <v>1166.83</v>
      </c>
      <c r="AC21" s="423">
        <v>113.43</v>
      </c>
      <c r="AD21" s="423">
        <v>18.02</v>
      </c>
      <c r="AE21" s="423">
        <v>25.6</v>
      </c>
      <c r="AF21" s="423">
        <v>0</v>
      </c>
      <c r="AG21" s="423">
        <v>0</v>
      </c>
      <c r="AH21" s="423">
        <v>229.58</v>
      </c>
      <c r="AI21" s="423">
        <v>329.25</v>
      </c>
      <c r="AJ21" s="423">
        <v>495.22</v>
      </c>
      <c r="AK21" s="424">
        <v>249.75</v>
      </c>
      <c r="AL21" s="422">
        <v>1104.0340999999999</v>
      </c>
      <c r="AM21" s="423">
        <v>262.9237</v>
      </c>
      <c r="AN21" s="423">
        <v>764.43600000000004</v>
      </c>
      <c r="AO21" s="423">
        <v>1492.4839999999999</v>
      </c>
      <c r="AP21" s="423">
        <v>0</v>
      </c>
      <c r="AQ21" s="423">
        <v>33.005499999999998</v>
      </c>
      <c r="AR21" s="423">
        <v>3.9050000000000002</v>
      </c>
      <c r="AS21" s="423">
        <v>6.7484999999999999</v>
      </c>
      <c r="AT21" s="423">
        <v>3.8849999999999998</v>
      </c>
      <c r="AU21" s="423">
        <v>2821.2652999999991</v>
      </c>
      <c r="AV21" s="423">
        <v>1102.7660000000001</v>
      </c>
      <c r="AW21" s="424">
        <v>819.40790000000004</v>
      </c>
      <c r="AX21" s="422">
        <v>66.900000000000006</v>
      </c>
      <c r="AY21" s="573">
        <v>816.3</v>
      </c>
      <c r="AZ21" s="573">
        <v>113.87</v>
      </c>
      <c r="BA21" s="573">
        <v>948.7</v>
      </c>
      <c r="BB21" s="573">
        <v>17</v>
      </c>
      <c r="BC21" s="573">
        <v>113.64</v>
      </c>
      <c r="BD21" s="573">
        <v>102.04</v>
      </c>
      <c r="BE21" s="573">
        <v>6.45</v>
      </c>
      <c r="BF21" s="573">
        <v>455.48</v>
      </c>
      <c r="BG21" s="573">
        <v>784.17</v>
      </c>
      <c r="BH21" s="573">
        <v>913.13</v>
      </c>
      <c r="BI21" s="574">
        <v>1085.3699999999999</v>
      </c>
      <c r="BJ21" s="108">
        <v>571.28</v>
      </c>
      <c r="BK21" s="135">
        <f t="shared" si="5"/>
        <v>7.539312406576979</v>
      </c>
      <c r="BM21" s="522"/>
    </row>
    <row r="22" spans="1:65" x14ac:dyDescent="0.25">
      <c r="A22" s="103" t="s">
        <v>216</v>
      </c>
      <c r="B22" s="422">
        <v>50.15</v>
      </c>
      <c r="C22" s="423">
        <v>22.5</v>
      </c>
      <c r="D22" s="423">
        <v>0</v>
      </c>
      <c r="E22" s="423">
        <v>0</v>
      </c>
      <c r="F22" s="423">
        <v>0</v>
      </c>
      <c r="G22" s="423">
        <v>0</v>
      </c>
      <c r="H22" s="423">
        <v>29.135000000000002</v>
      </c>
      <c r="I22" s="423">
        <v>23.957444444400004</v>
      </c>
      <c r="J22" s="423">
        <v>0</v>
      </c>
      <c r="K22" s="423">
        <v>6.8</v>
      </c>
      <c r="L22" s="423">
        <v>402.25700000000006</v>
      </c>
      <c r="M22" s="424">
        <v>486.7885</v>
      </c>
      <c r="N22" s="422">
        <v>211.28549999999998</v>
      </c>
      <c r="O22" s="423">
        <v>0.71</v>
      </c>
      <c r="P22" s="423">
        <v>0.94625000000000004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22.002500000000001</v>
      </c>
      <c r="W22" s="423">
        <v>165.43230000000003</v>
      </c>
      <c r="X22" s="423">
        <v>51.067000000000007</v>
      </c>
      <c r="Y22" s="424">
        <v>320.69450000000001</v>
      </c>
      <c r="Z22" s="422">
        <v>20.13</v>
      </c>
      <c r="AA22" s="423">
        <v>16.559999999999999</v>
      </c>
      <c r="AB22" s="423">
        <v>114.91</v>
      </c>
      <c r="AC22" s="423">
        <v>126.3</v>
      </c>
      <c r="AD22" s="423">
        <v>48.33</v>
      </c>
      <c r="AE22" s="423">
        <v>0</v>
      </c>
      <c r="AF22" s="423">
        <v>0</v>
      </c>
      <c r="AG22" s="423">
        <v>1.84</v>
      </c>
      <c r="AH22" s="423">
        <v>3.56</v>
      </c>
      <c r="AI22" s="423">
        <v>44.91</v>
      </c>
      <c r="AJ22" s="423">
        <v>0</v>
      </c>
      <c r="AK22" s="424">
        <v>121.68</v>
      </c>
      <c r="AL22" s="422">
        <v>235.40049999999999</v>
      </c>
      <c r="AM22" s="423">
        <v>396.47599999999983</v>
      </c>
      <c r="AN22" s="423">
        <v>76.416499999999999</v>
      </c>
      <c r="AO22" s="423">
        <v>525.31310000000008</v>
      </c>
      <c r="AP22" s="423">
        <v>1.0840000000000001</v>
      </c>
      <c r="AQ22" s="423">
        <v>0</v>
      </c>
      <c r="AR22" s="423">
        <v>46.305999999999997</v>
      </c>
      <c r="AS22" s="423">
        <v>299.47490000000005</v>
      </c>
      <c r="AT22" s="423">
        <v>177.52959999999999</v>
      </c>
      <c r="AU22" s="423">
        <v>786.80859999999996</v>
      </c>
      <c r="AV22" s="423">
        <v>355.2097</v>
      </c>
      <c r="AW22" s="424">
        <v>2.484</v>
      </c>
      <c r="AX22" s="422">
        <v>16.27</v>
      </c>
      <c r="AY22" s="557">
        <v>20.13</v>
      </c>
      <c r="AZ22" s="557">
        <v>158.58000000000001</v>
      </c>
      <c r="BA22" s="557">
        <v>15.85</v>
      </c>
      <c r="BB22" s="557">
        <v>24.5</v>
      </c>
      <c r="BC22" s="557">
        <v>0</v>
      </c>
      <c r="BD22" s="557">
        <v>0.4</v>
      </c>
      <c r="BE22" s="557">
        <v>0</v>
      </c>
      <c r="BF22" s="557">
        <v>83.46</v>
      </c>
      <c r="BG22" s="557">
        <v>0</v>
      </c>
      <c r="BH22" s="557">
        <v>75.599999999999994</v>
      </c>
      <c r="BI22" s="558" t="s">
        <v>28</v>
      </c>
      <c r="BJ22" s="164">
        <v>6.6</v>
      </c>
      <c r="BK22" s="135">
        <f t="shared" si="5"/>
        <v>-0.59434542102028276</v>
      </c>
      <c r="BM22" s="522"/>
    </row>
    <row r="23" spans="1:65" x14ac:dyDescent="0.25">
      <c r="A23" s="111" t="s">
        <v>72</v>
      </c>
      <c r="B23" s="233">
        <v>248.3750000000002</v>
      </c>
      <c r="C23" s="234">
        <v>111.77100000000064</v>
      </c>
      <c r="D23" s="234">
        <v>225.85360000000219</v>
      </c>
      <c r="E23" s="234">
        <v>532.80099999999766</v>
      </c>
      <c r="F23" s="234">
        <v>311.43000000000211</v>
      </c>
      <c r="G23" s="234">
        <v>1106.7706200000011</v>
      </c>
      <c r="H23" s="234">
        <v>494.23699999999519</v>
      </c>
      <c r="I23" s="234">
        <v>1907.7698999999986</v>
      </c>
      <c r="J23" s="234">
        <v>404.32510000000087</v>
      </c>
      <c r="K23" s="234">
        <v>612.05559999999969</v>
      </c>
      <c r="L23" s="234">
        <v>524.70100000000093</v>
      </c>
      <c r="M23" s="235">
        <v>791.28697999999963</v>
      </c>
      <c r="N23" s="233">
        <v>1341.9640000000127</v>
      </c>
      <c r="O23" s="234">
        <v>933.79470000000583</v>
      </c>
      <c r="P23" s="234">
        <v>1545.2631999999976</v>
      </c>
      <c r="Q23" s="234">
        <v>703.65849999999955</v>
      </c>
      <c r="R23" s="234">
        <v>576.33800000000065</v>
      </c>
      <c r="S23" s="234">
        <v>763.17229999999836</v>
      </c>
      <c r="T23" s="234">
        <v>1268.189550000001</v>
      </c>
      <c r="U23" s="234">
        <v>1403.6393000000007</v>
      </c>
      <c r="V23" s="234">
        <v>1254.0462500000031</v>
      </c>
      <c r="W23" s="234">
        <v>1077.8738000000012</v>
      </c>
      <c r="X23" s="234">
        <v>881.64470000000074</v>
      </c>
      <c r="Y23" s="235">
        <v>1191.0271999999986</v>
      </c>
      <c r="Z23" s="233">
        <v>694.93</v>
      </c>
      <c r="AA23" s="234">
        <v>692.12</v>
      </c>
      <c r="AB23" s="234">
        <v>1440.59</v>
      </c>
      <c r="AC23" s="234">
        <v>1234.8499999999999</v>
      </c>
      <c r="AD23" s="234">
        <v>2284.27</v>
      </c>
      <c r="AE23" s="234">
        <v>1676.85</v>
      </c>
      <c r="AF23" s="234">
        <v>1644.29</v>
      </c>
      <c r="AG23" s="234">
        <v>1063.06</v>
      </c>
      <c r="AH23" s="234">
        <v>234.82</v>
      </c>
      <c r="AI23" s="234">
        <v>522.1</v>
      </c>
      <c r="AJ23" s="234">
        <v>935.45</v>
      </c>
      <c r="AK23" s="235">
        <v>332.39</v>
      </c>
      <c r="AL23" s="233">
        <v>497.93822</v>
      </c>
      <c r="AM23" s="234">
        <v>1313.0744</v>
      </c>
      <c r="AN23" s="234">
        <v>865.1527000000001</v>
      </c>
      <c r="AO23" s="234">
        <v>650.50739999999996</v>
      </c>
      <c r="AP23" s="234">
        <v>290.12329999999997</v>
      </c>
      <c r="AQ23" s="234">
        <v>292.55163846153846</v>
      </c>
      <c r="AR23" s="234">
        <v>659.9036000000001</v>
      </c>
      <c r="AS23" s="234">
        <v>422.1166423076923</v>
      </c>
      <c r="AT23" s="234">
        <v>198.87044230769234</v>
      </c>
      <c r="AU23" s="234">
        <v>2071.3418999999994</v>
      </c>
      <c r="AV23" s="234">
        <v>3620.0807000000004</v>
      </c>
      <c r="AW23" s="235">
        <v>286.33569999999997</v>
      </c>
      <c r="AX23" s="233">
        <v>1418.3700000000001</v>
      </c>
      <c r="AY23" s="234">
        <v>571.57999999999993</v>
      </c>
      <c r="AZ23" s="234">
        <v>1336.42</v>
      </c>
      <c r="BA23" s="234">
        <v>1419.4599999999998</v>
      </c>
      <c r="BB23" s="234">
        <v>127.72999999999999</v>
      </c>
      <c r="BC23" s="234">
        <v>760.51</v>
      </c>
      <c r="BD23" s="528">
        <v>1605.54</v>
      </c>
      <c r="BE23" s="528">
        <v>1486.33</v>
      </c>
      <c r="BF23" s="528">
        <v>3229.5499999999997</v>
      </c>
      <c r="BG23" s="528">
        <v>653.12</v>
      </c>
      <c r="BH23" s="528">
        <v>1098.3599999999999</v>
      </c>
      <c r="BI23" s="575">
        <v>3916.33</v>
      </c>
      <c r="BJ23" s="528">
        <v>4113.4800000000005</v>
      </c>
      <c r="BK23" s="197">
        <f t="shared" si="5"/>
        <v>1.900145942173058</v>
      </c>
      <c r="BM23" s="522"/>
    </row>
    <row r="24" spans="1:65" x14ac:dyDescent="0.25">
      <c r="A24" s="116" t="s">
        <v>23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</row>
    <row r="25" spans="1:65" x14ac:dyDescent="0.25">
      <c r="A25" s="116" t="s">
        <v>24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</row>
    <row r="26" spans="1:65" x14ac:dyDescent="0.25">
      <c r="A26" s="116" t="s">
        <v>196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</row>
    <row r="27" spans="1:65" x14ac:dyDescent="0.25"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</row>
    <row r="28" spans="1:65" x14ac:dyDescent="0.25"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</row>
    <row r="29" spans="1:65" x14ac:dyDescent="0.25"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</row>
  </sheetData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M37"/>
  <sheetViews>
    <sheetView showGridLines="0" zoomScaleNormal="100" zoomScaleSheetLayoutView="50" workbookViewId="0">
      <pane xSplit="1" ySplit="7" topLeftCell="AW8" activePane="bottomRight" state="frozen"/>
      <selection activeCell="AD14" sqref="AD14"/>
      <selection pane="topRight" activeCell="AD14" sqref="AD14"/>
      <selection pane="bottomLeft" activeCell="AD14" sqref="AD14"/>
      <selection pane="bottomRight" activeCell="BK10" sqref="BK10"/>
    </sheetView>
  </sheetViews>
  <sheetFormatPr baseColWidth="10" defaultRowHeight="15" x14ac:dyDescent="0.25"/>
  <cols>
    <col min="1" max="1" width="15.42578125" style="92" customWidth="1"/>
    <col min="2" max="2" width="10" style="92" bestFit="1" customWidth="1"/>
    <col min="3" max="3" width="10.7109375" style="92" bestFit="1" customWidth="1"/>
    <col min="4" max="4" width="10.28515625" style="92" bestFit="1" customWidth="1"/>
    <col min="5" max="6" width="10" style="92" bestFit="1" customWidth="1"/>
    <col min="7" max="10" width="10.28515625" style="92" bestFit="1" customWidth="1"/>
    <col min="11" max="13" width="10" style="92" bestFit="1" customWidth="1"/>
    <col min="14" max="14" width="10.28515625" style="92" bestFit="1" customWidth="1"/>
    <col min="15" max="15" width="10.5703125" style="92" bestFit="1" customWidth="1"/>
    <col min="16" max="16" width="11.28515625" style="92" bestFit="1" customWidth="1"/>
    <col min="17" max="18" width="10.28515625" style="92" bestFit="1" customWidth="1"/>
    <col min="19" max="19" width="11.28515625" style="92" bestFit="1" customWidth="1"/>
    <col min="20" max="20" width="10.7109375" style="92" bestFit="1" customWidth="1"/>
    <col min="21" max="21" width="11" style="92" bestFit="1" customWidth="1"/>
    <col min="22" max="22" width="11.7109375" style="92" bestFit="1" customWidth="1"/>
    <col min="23" max="23" width="10.7109375" style="92" bestFit="1" customWidth="1"/>
    <col min="24" max="24" width="9.85546875" style="92" bestFit="1" customWidth="1"/>
    <col min="25" max="25" width="10.5703125" style="92" bestFit="1" customWidth="1"/>
    <col min="26" max="26" width="10.5703125" style="92" customWidth="1"/>
    <col min="27" max="27" width="11.140625" style="92" customWidth="1"/>
    <col min="28" max="62" width="10.5703125" style="92" customWidth="1"/>
    <col min="63" max="63" width="12.5703125" style="92" bestFit="1" customWidth="1"/>
  </cols>
  <sheetData>
    <row r="1" spans="1:65" x14ac:dyDescent="0.25">
      <c r="A1" s="6" t="s">
        <v>189</v>
      </c>
    </row>
    <row r="3" spans="1:65" x14ac:dyDescent="0.25">
      <c r="A3" s="11" t="s">
        <v>73</v>
      </c>
    </row>
    <row r="4" spans="1:65" x14ac:dyDescent="0.25">
      <c r="A4" s="9" t="s">
        <v>232</v>
      </c>
    </row>
    <row r="5" spans="1:65" x14ac:dyDescent="0.25">
      <c r="A5" s="124" t="s">
        <v>199</v>
      </c>
    </row>
    <row r="6" spans="1:65" x14ac:dyDescent="0.25">
      <c r="A6" s="623" t="s">
        <v>26</v>
      </c>
      <c r="B6" s="634">
        <v>2019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4">
        <v>2020</v>
      </c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6"/>
      <c r="Z6" s="625">
        <v>2021</v>
      </c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5">
        <v>2022</v>
      </c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  <c r="AX6" s="616">
        <v>2023</v>
      </c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22"/>
      <c r="BJ6" s="617">
        <v>2024</v>
      </c>
      <c r="BK6" s="618"/>
    </row>
    <row r="7" spans="1:65" ht="27.75" customHeight="1" x14ac:dyDescent="0.25">
      <c r="A7" s="624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69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69" t="s">
        <v>1</v>
      </c>
      <c r="AM7" s="504" t="s">
        <v>2</v>
      </c>
      <c r="AN7" s="504" t="s">
        <v>3</v>
      </c>
      <c r="AO7" s="504" t="s">
        <v>4</v>
      </c>
      <c r="AP7" s="504" t="s">
        <v>5</v>
      </c>
      <c r="AQ7" s="504" t="s">
        <v>6</v>
      </c>
      <c r="AR7" s="504" t="s">
        <v>7</v>
      </c>
      <c r="AS7" s="504" t="s">
        <v>8</v>
      </c>
      <c r="AT7" s="504" t="s">
        <v>255</v>
      </c>
      <c r="AU7" s="504" t="s">
        <v>10</v>
      </c>
      <c r="AV7" s="504" t="s">
        <v>11</v>
      </c>
      <c r="AW7" s="504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6'!BE7</f>
        <v>Ago</v>
      </c>
      <c r="BF7" s="547" t="str">
        <f>+'Cdr 6'!BF7</f>
        <v>Sept</v>
      </c>
      <c r="BG7" s="547" t="str">
        <f>+'Cdr 6'!BG7</f>
        <v>Oct</v>
      </c>
      <c r="BH7" s="547" t="str">
        <f>+'Cdr 6'!BH7</f>
        <v>Nov</v>
      </c>
      <c r="BI7" s="552" t="str">
        <f>+'Cdr 6'!BI7</f>
        <v>Dic</v>
      </c>
      <c r="BJ7" s="544" t="str">
        <f>+'Cdr 6'!BJ7</f>
        <v>Ene</v>
      </c>
      <c r="BK7" s="508" t="str">
        <f>'Cdr 1 '!BK7</f>
        <v>Var. % 
Ene 24/23</v>
      </c>
    </row>
    <row r="8" spans="1:65" x14ac:dyDescent="0.25">
      <c r="A8" s="154" t="s">
        <v>13</v>
      </c>
      <c r="B8" s="238">
        <f t="shared" ref="B8:Y8" si="0">+SUM(B9:B32)</f>
        <v>91513.749304517798</v>
      </c>
      <c r="C8" s="239">
        <f t="shared" si="0"/>
        <v>118732.30602379628</v>
      </c>
      <c r="D8" s="239">
        <f t="shared" si="0"/>
        <v>97105.98755223515</v>
      </c>
      <c r="E8" s="239">
        <f t="shared" si="0"/>
        <v>51910.710418272043</v>
      </c>
      <c r="F8" s="239">
        <f t="shared" si="0"/>
        <v>50066.603736103876</v>
      </c>
      <c r="G8" s="239">
        <f t="shared" si="0"/>
        <v>73571.188136387063</v>
      </c>
      <c r="H8" s="239">
        <f t="shared" si="0"/>
        <v>75791.711877721813</v>
      </c>
      <c r="I8" s="239">
        <f t="shared" si="0"/>
        <v>62646.993186489417</v>
      </c>
      <c r="J8" s="239">
        <f t="shared" si="0"/>
        <v>48172.730082566777</v>
      </c>
      <c r="K8" s="239">
        <f t="shared" si="0"/>
        <v>54576.575450665187</v>
      </c>
      <c r="L8" s="239">
        <f t="shared" si="0"/>
        <v>37792.491803940895</v>
      </c>
      <c r="M8" s="239">
        <f t="shared" si="0"/>
        <v>32416.167938548464</v>
      </c>
      <c r="N8" s="238">
        <f t="shared" si="0"/>
        <v>58244.747129241463</v>
      </c>
      <c r="O8" s="239">
        <f t="shared" si="0"/>
        <v>81782.809390977171</v>
      </c>
      <c r="P8" s="239">
        <f t="shared" si="0"/>
        <v>24510.784335884957</v>
      </c>
      <c r="Q8" s="239">
        <f t="shared" si="0"/>
        <v>10312.934749667707</v>
      </c>
      <c r="R8" s="239">
        <f t="shared" si="0"/>
        <v>12654.07763009558</v>
      </c>
      <c r="S8" s="239">
        <f t="shared" si="0"/>
        <v>47758.328230647385</v>
      </c>
      <c r="T8" s="239">
        <f t="shared" si="0"/>
        <v>96557.852160145063</v>
      </c>
      <c r="U8" s="239">
        <f t="shared" si="0"/>
        <v>81172.322639388003</v>
      </c>
      <c r="V8" s="239">
        <f t="shared" si="0"/>
        <v>116549.47576991709</v>
      </c>
      <c r="W8" s="239">
        <f t="shared" si="0"/>
        <v>101772.96314505377</v>
      </c>
      <c r="X8" s="239">
        <f t="shared" si="0"/>
        <v>54489.073606766688</v>
      </c>
      <c r="Y8" s="240">
        <f t="shared" si="0"/>
        <v>63535.447676193005</v>
      </c>
      <c r="Z8" s="241">
        <f t="shared" ref="Z8:AO8" si="1">SUM(Z9:Z32)</f>
        <v>61646.759999999987</v>
      </c>
      <c r="AA8" s="127">
        <f t="shared" si="1"/>
        <v>127218.70000000001</v>
      </c>
      <c r="AB8" s="127">
        <f t="shared" si="1"/>
        <v>83055.5</v>
      </c>
      <c r="AC8" s="127">
        <f t="shared" si="1"/>
        <v>54433.350000000006</v>
      </c>
      <c r="AD8" s="127">
        <f t="shared" si="1"/>
        <v>70794.489999999991</v>
      </c>
      <c r="AE8" s="127">
        <f t="shared" si="1"/>
        <v>77804.189999999988</v>
      </c>
      <c r="AF8" s="127">
        <f t="shared" si="1"/>
        <v>61622.219999999994</v>
      </c>
      <c r="AG8" s="127">
        <f t="shared" si="1"/>
        <v>57767.169999999991</v>
      </c>
      <c r="AH8" s="127">
        <f t="shared" si="1"/>
        <v>30255.030000000002</v>
      </c>
      <c r="AI8" s="127">
        <f t="shared" si="1"/>
        <v>32717.68</v>
      </c>
      <c r="AJ8" s="127">
        <f t="shared" si="1"/>
        <v>36381.78</v>
      </c>
      <c r="AK8" s="127">
        <f t="shared" si="1"/>
        <v>47643.380000000005</v>
      </c>
      <c r="AL8" s="241">
        <f t="shared" si="1"/>
        <v>113374.43873636449</v>
      </c>
      <c r="AM8" s="127">
        <f t="shared" si="1"/>
        <v>49294.574751121516</v>
      </c>
      <c r="AN8" s="127">
        <f t="shared" si="1"/>
        <v>42809.480206124077</v>
      </c>
      <c r="AO8" s="127">
        <f t="shared" si="1"/>
        <v>51117.432925275694</v>
      </c>
      <c r="AP8" s="127">
        <f t="shared" ref="AP8:AU8" si="2">SUM(AP9:AP32)</f>
        <v>39599.401269839625</v>
      </c>
      <c r="AQ8" s="127">
        <f t="shared" si="2"/>
        <v>52105.624468283473</v>
      </c>
      <c r="AR8" s="127">
        <f t="shared" si="2"/>
        <v>38004.524345367201</v>
      </c>
      <c r="AS8" s="127">
        <f t="shared" si="2"/>
        <v>35804.23082640065</v>
      </c>
      <c r="AT8" s="127">
        <f t="shared" si="2"/>
        <v>44881.099133442163</v>
      </c>
      <c r="AU8" s="127">
        <f t="shared" si="2"/>
        <v>37405.328841569106</v>
      </c>
      <c r="AV8" s="127">
        <f t="shared" ref="AV8:BE8" si="3">SUM(AV9:AV32)</f>
        <v>84418.902907859214</v>
      </c>
      <c r="AW8" s="127">
        <f t="shared" si="3"/>
        <v>83748.046596278</v>
      </c>
      <c r="AX8" s="126">
        <f t="shared" si="3"/>
        <v>83514.290000000008</v>
      </c>
      <c r="AY8" s="571">
        <f t="shared" si="3"/>
        <v>167867.12000000002</v>
      </c>
      <c r="AZ8" s="571">
        <f t="shared" si="3"/>
        <v>131931.13</v>
      </c>
      <c r="BA8" s="571">
        <f t="shared" ref="BA8:BB8" si="4">SUM(BA9:BA32)</f>
        <v>83289.570000000007</v>
      </c>
      <c r="BB8" s="571">
        <f t="shared" si="4"/>
        <v>78512.660000000018</v>
      </c>
      <c r="BC8" s="571">
        <f t="shared" si="3"/>
        <v>69737.780000000013</v>
      </c>
      <c r="BD8" s="571">
        <f t="shared" si="3"/>
        <v>61953.43</v>
      </c>
      <c r="BE8" s="571">
        <f t="shared" si="3"/>
        <v>35271.210000000006</v>
      </c>
      <c r="BF8" s="571">
        <f t="shared" ref="BF8:BG8" si="5">SUM(BF9:BF32)</f>
        <v>41729.689999999995</v>
      </c>
      <c r="BG8" s="571">
        <f t="shared" si="5"/>
        <v>28827.559999999998</v>
      </c>
      <c r="BH8" s="571">
        <f t="shared" ref="BH8:BI8" si="6">SUM(BH9:BH32)</f>
        <v>34911.269999999997</v>
      </c>
      <c r="BI8" s="572">
        <f t="shared" si="6"/>
        <v>58896.560000000005</v>
      </c>
      <c r="BJ8" s="127">
        <f t="shared" ref="BJ8" si="7">SUM(BJ9:BJ32)</f>
        <v>65230.30000000001</v>
      </c>
      <c r="BK8" s="128">
        <f>+IFERROR(BJ8/AX8-1,"-")</f>
        <v>-0.21893247251458403</v>
      </c>
      <c r="BM8" s="522"/>
    </row>
    <row r="9" spans="1:65" x14ac:dyDescent="0.25">
      <c r="A9" s="129" t="s">
        <v>74</v>
      </c>
      <c r="B9" s="231">
        <v>1466.8469230727619</v>
      </c>
      <c r="C9" s="231">
        <v>1113.9904324089594</v>
      </c>
      <c r="D9" s="231">
        <v>1001.1600769239496</v>
      </c>
      <c r="E9" s="231">
        <v>1642.0353392284198</v>
      </c>
      <c r="F9" s="231">
        <v>987.94681077468886</v>
      </c>
      <c r="G9" s="231">
        <v>1016.4896300000001</v>
      </c>
      <c r="H9" s="231">
        <v>953.87271715977886</v>
      </c>
      <c r="I9" s="231">
        <v>1046.8249221282128</v>
      </c>
      <c r="J9" s="231">
        <v>880.74786999797993</v>
      </c>
      <c r="K9" s="231">
        <v>1262.2851046153844</v>
      </c>
      <c r="L9" s="231">
        <v>1144.6305618934912</v>
      </c>
      <c r="M9" s="231">
        <v>1190.6126015384614</v>
      </c>
      <c r="N9" s="242">
        <v>1251.9213538461536</v>
      </c>
      <c r="O9" s="231">
        <v>1608.888569076923</v>
      </c>
      <c r="P9" s="231">
        <v>896.51680553846211</v>
      </c>
      <c r="Q9" s="231">
        <v>1722.292837230769</v>
      </c>
      <c r="R9" s="231">
        <v>930.6977108626254</v>
      </c>
      <c r="S9" s="231">
        <v>1262.8751117057329</v>
      </c>
      <c r="T9" s="231">
        <v>852.15832807692334</v>
      </c>
      <c r="U9" s="231">
        <v>866.03124895104906</v>
      </c>
      <c r="V9" s="231">
        <v>472.77458769230782</v>
      </c>
      <c r="W9" s="231">
        <v>1027.5280121538462</v>
      </c>
      <c r="X9" s="231">
        <v>1146.2784538461533</v>
      </c>
      <c r="Y9" s="243">
        <v>1331.1169846153855</v>
      </c>
      <c r="Z9" s="244">
        <v>1566.91</v>
      </c>
      <c r="AA9" s="108">
        <v>1623.93</v>
      </c>
      <c r="AB9" s="108">
        <v>1599.47</v>
      </c>
      <c r="AC9" s="108">
        <v>2017.09</v>
      </c>
      <c r="AD9" s="108">
        <v>1809.96</v>
      </c>
      <c r="AE9" s="108">
        <v>1004.64</v>
      </c>
      <c r="AF9" s="108">
        <v>1505.21</v>
      </c>
      <c r="AG9" s="108">
        <v>1371.49</v>
      </c>
      <c r="AH9" s="108">
        <v>1162.6400000000001</v>
      </c>
      <c r="AI9" s="108">
        <v>1726.23</v>
      </c>
      <c r="AJ9" s="108">
        <v>1667.13</v>
      </c>
      <c r="AK9" s="108">
        <v>1839.61</v>
      </c>
      <c r="AL9" s="244">
        <v>1894.8727692307691</v>
      </c>
      <c r="AM9" s="108">
        <v>1911.9409690419575</v>
      </c>
      <c r="AN9" s="108">
        <v>2085.2176609999992</v>
      </c>
      <c r="AO9" s="108">
        <v>1895.0438461538465</v>
      </c>
      <c r="AP9" s="108">
        <v>2166.0037737482521</v>
      </c>
      <c r="AQ9" s="108">
        <v>2507.839221807275</v>
      </c>
      <c r="AR9" s="108">
        <v>1387.9573381515147</v>
      </c>
      <c r="AS9" s="108">
        <v>590.6890360372962</v>
      </c>
      <c r="AT9" s="108">
        <v>1033.3767501561774</v>
      </c>
      <c r="AU9" s="108">
        <v>1584.2393388772332</v>
      </c>
      <c r="AV9" s="108">
        <v>690.83629998964022</v>
      </c>
      <c r="AW9" s="108">
        <v>1065.1423076923079</v>
      </c>
      <c r="AX9" s="107">
        <v>830.11</v>
      </c>
      <c r="AY9" s="573">
        <v>1274.54</v>
      </c>
      <c r="AZ9" s="573">
        <v>1496.44</v>
      </c>
      <c r="BA9" s="573">
        <v>1187.0999999999999</v>
      </c>
      <c r="BB9" s="573">
        <v>1521.77</v>
      </c>
      <c r="BC9" s="573">
        <v>1261.4000000000001</v>
      </c>
      <c r="BD9" s="573">
        <v>1217.3399999999999</v>
      </c>
      <c r="BE9" s="573">
        <v>1407.12</v>
      </c>
      <c r="BF9" s="573">
        <v>1777.93</v>
      </c>
      <c r="BG9" s="573">
        <v>1341.16</v>
      </c>
      <c r="BH9" s="573">
        <v>1525.32</v>
      </c>
      <c r="BI9" s="574">
        <v>1707.73</v>
      </c>
      <c r="BJ9" s="108">
        <v>1351.87</v>
      </c>
      <c r="BK9" s="135">
        <f t="shared" ref="BK9:BK32" si="8">+IFERROR(BJ9/AX9-1,"-")</f>
        <v>0.62854320511739403</v>
      </c>
      <c r="BM9" s="522"/>
    </row>
    <row r="10" spans="1:65" x14ac:dyDescent="0.25">
      <c r="A10" s="129" t="s">
        <v>212</v>
      </c>
      <c r="B10" s="231">
        <v>2508.534923073315</v>
      </c>
      <c r="C10" s="231">
        <v>2000.2815562130177</v>
      </c>
      <c r="D10" s="231">
        <v>1947.9342307688776</v>
      </c>
      <c r="E10" s="231">
        <v>1708.9054900713602</v>
      </c>
      <c r="F10" s="231">
        <v>2028.4448953879639</v>
      </c>
      <c r="G10" s="231">
        <v>1573.3205189940825</v>
      </c>
      <c r="H10" s="231">
        <v>2118.4193905326315</v>
      </c>
      <c r="I10" s="231">
        <v>1529.3784583442039</v>
      </c>
      <c r="J10" s="231">
        <v>2788.8552161582002</v>
      </c>
      <c r="K10" s="231">
        <v>1307.4583523076928</v>
      </c>
      <c r="L10" s="231">
        <v>1708.4111093491131</v>
      </c>
      <c r="M10" s="231">
        <v>1506.580090769231</v>
      </c>
      <c r="N10" s="242">
        <v>1686.2781284615385</v>
      </c>
      <c r="O10" s="231">
        <v>1529.9529000000009</v>
      </c>
      <c r="P10" s="231">
        <v>1100.71028623077</v>
      </c>
      <c r="Q10" s="231">
        <v>2003.8202815384634</v>
      </c>
      <c r="R10" s="231">
        <v>1601.6512940354287</v>
      </c>
      <c r="S10" s="231">
        <v>1240.1027920328138</v>
      </c>
      <c r="T10" s="231">
        <v>551.32702384615402</v>
      </c>
      <c r="U10" s="231">
        <v>1171.6843397692305</v>
      </c>
      <c r="V10" s="231">
        <v>657.5323507692309</v>
      </c>
      <c r="W10" s="231">
        <v>998.33174100000053</v>
      </c>
      <c r="X10" s="231">
        <v>1035.5298461538462</v>
      </c>
      <c r="Y10" s="243">
        <v>512.61438461538455</v>
      </c>
      <c r="Z10" s="244">
        <v>750.16</v>
      </c>
      <c r="AA10" s="108">
        <v>1054.3699999999999</v>
      </c>
      <c r="AB10" s="108">
        <v>1064.08</v>
      </c>
      <c r="AC10" s="108">
        <v>979.54</v>
      </c>
      <c r="AD10" s="108">
        <v>744.37</v>
      </c>
      <c r="AE10" s="108">
        <v>962.75</v>
      </c>
      <c r="AF10" s="108">
        <v>1096.08</v>
      </c>
      <c r="AG10" s="108">
        <v>987.45</v>
      </c>
      <c r="AH10" s="108">
        <v>757.2</v>
      </c>
      <c r="AI10" s="108">
        <v>830.65</v>
      </c>
      <c r="AJ10" s="108">
        <v>1339.18</v>
      </c>
      <c r="AK10" s="108">
        <v>1030.3</v>
      </c>
      <c r="AL10" s="244">
        <v>1411.6776923076927</v>
      </c>
      <c r="AM10" s="108">
        <v>1749.9211323519824</v>
      </c>
      <c r="AN10" s="108">
        <v>1074.5243470209793</v>
      </c>
      <c r="AO10" s="108">
        <v>1357.1105153846156</v>
      </c>
      <c r="AP10" s="108">
        <v>1246.3436846853149</v>
      </c>
      <c r="AQ10" s="108">
        <v>2113.442084330959</v>
      </c>
      <c r="AR10" s="108">
        <v>1212.3828705404565</v>
      </c>
      <c r="AS10" s="108">
        <v>1104.7252093986015</v>
      </c>
      <c r="AT10" s="108">
        <v>1235.613640780886</v>
      </c>
      <c r="AU10" s="108">
        <v>1121.329630449884</v>
      </c>
      <c r="AV10" s="108">
        <v>933.58093487179519</v>
      </c>
      <c r="AW10" s="108">
        <v>1560.4538461538468</v>
      </c>
      <c r="AX10" s="107">
        <v>1076.1199999999999</v>
      </c>
      <c r="AY10" s="573">
        <v>1515.05</v>
      </c>
      <c r="AZ10" s="573">
        <v>1478.31</v>
      </c>
      <c r="BA10" s="573">
        <v>1062.77</v>
      </c>
      <c r="BB10" s="573">
        <v>1037.71</v>
      </c>
      <c r="BC10" s="573">
        <v>821.85</v>
      </c>
      <c r="BD10" s="573">
        <v>1037.33</v>
      </c>
      <c r="BE10" s="573">
        <v>1116.6600000000001</v>
      </c>
      <c r="BF10" s="573">
        <v>1143.3</v>
      </c>
      <c r="BG10" s="573">
        <v>589.69000000000005</v>
      </c>
      <c r="BH10" s="573">
        <v>1240.02</v>
      </c>
      <c r="BI10" s="574">
        <v>1372.16</v>
      </c>
      <c r="BJ10" s="108">
        <v>944.88</v>
      </c>
      <c r="BK10" s="135">
        <f t="shared" si="8"/>
        <v>-0.1219566591086495</v>
      </c>
      <c r="BM10" s="522"/>
    </row>
    <row r="11" spans="1:65" x14ac:dyDescent="0.25">
      <c r="A11" s="129" t="s">
        <v>75</v>
      </c>
      <c r="B11" s="231">
        <v>139.76650000000001</v>
      </c>
      <c r="C11" s="231">
        <v>209.5325</v>
      </c>
      <c r="D11" s="231">
        <v>1354.6495500000001</v>
      </c>
      <c r="E11" s="231">
        <v>340.33634999999998</v>
      </c>
      <c r="F11" s="231">
        <v>405.1035</v>
      </c>
      <c r="G11" s="231">
        <v>43.811199999999999</v>
      </c>
      <c r="H11" s="231">
        <v>81.837699999999998</v>
      </c>
      <c r="I11" s="231">
        <v>47.413000000000004</v>
      </c>
      <c r="J11" s="231">
        <v>42.194000000000003</v>
      </c>
      <c r="K11" s="231">
        <v>46.874000000000002</v>
      </c>
      <c r="L11" s="231">
        <v>78.051050000000004</v>
      </c>
      <c r="M11" s="231">
        <v>46.52</v>
      </c>
      <c r="N11" s="242">
        <v>97.314999999999998</v>
      </c>
      <c r="O11" s="231">
        <v>28.436</v>
      </c>
      <c r="P11" s="231">
        <v>0</v>
      </c>
      <c r="Q11" s="231">
        <v>55.618000000000002</v>
      </c>
      <c r="R11" s="231">
        <v>1.0189999999999999</v>
      </c>
      <c r="S11" s="231">
        <v>458.09949999999998</v>
      </c>
      <c r="T11" s="231">
        <v>52.464550000000003</v>
      </c>
      <c r="U11" s="231">
        <v>86.066999999999993</v>
      </c>
      <c r="V11" s="231">
        <v>162.8994252</v>
      </c>
      <c r="W11" s="231">
        <v>255.88993509999997</v>
      </c>
      <c r="X11" s="231">
        <v>310.26626959999999</v>
      </c>
      <c r="Y11" s="243">
        <v>1268.7355611999999</v>
      </c>
      <c r="Z11" s="245">
        <v>1692.83</v>
      </c>
      <c r="AA11" s="108">
        <v>1554.93</v>
      </c>
      <c r="AB11" s="108">
        <v>392.51</v>
      </c>
      <c r="AC11" s="164">
        <v>0</v>
      </c>
      <c r="AD11" s="164">
        <v>0</v>
      </c>
      <c r="AE11" s="164">
        <v>0</v>
      </c>
      <c r="AF11" s="164">
        <v>59.87</v>
      </c>
      <c r="AG11" s="164">
        <v>52.26</v>
      </c>
      <c r="AH11" s="164">
        <v>8.93</v>
      </c>
      <c r="AI11" s="164">
        <v>708.15</v>
      </c>
      <c r="AJ11" s="164">
        <v>819.35</v>
      </c>
      <c r="AK11" s="164">
        <v>10.33</v>
      </c>
      <c r="AL11" s="245">
        <v>0</v>
      </c>
      <c r="AM11" s="108">
        <v>81.770899999999997</v>
      </c>
      <c r="AN11" s="108">
        <v>0</v>
      </c>
      <c r="AO11" s="164">
        <v>18.8657</v>
      </c>
      <c r="AP11" s="164">
        <v>41.622799999999998</v>
      </c>
      <c r="AQ11" s="164">
        <v>0</v>
      </c>
      <c r="AR11" s="164">
        <v>0</v>
      </c>
      <c r="AS11" s="164">
        <v>49.010384615384616</v>
      </c>
      <c r="AT11" s="164">
        <v>0</v>
      </c>
      <c r="AU11" s="164">
        <v>0</v>
      </c>
      <c r="AV11" s="164">
        <v>35.561</v>
      </c>
      <c r="AW11" s="164">
        <v>78.972846153846163</v>
      </c>
      <c r="AX11" s="107">
        <v>521.64</v>
      </c>
      <c r="AY11" s="557">
        <v>184.9</v>
      </c>
      <c r="AZ11" s="557">
        <v>183.16</v>
      </c>
      <c r="BA11" s="557">
        <v>29.38</v>
      </c>
      <c r="BB11" s="557">
        <v>10.54</v>
      </c>
      <c r="BC11" s="557">
        <v>41.01</v>
      </c>
      <c r="BD11" s="557">
        <v>47.86</v>
      </c>
      <c r="BE11" s="557">
        <v>72.42</v>
      </c>
      <c r="BF11" s="557">
        <v>145.1</v>
      </c>
      <c r="BG11" s="557">
        <v>132.33000000000001</v>
      </c>
      <c r="BH11" s="557">
        <v>114.89</v>
      </c>
      <c r="BI11" s="558">
        <v>66.260000000000005</v>
      </c>
      <c r="BJ11" s="164">
        <v>2.17</v>
      </c>
      <c r="BK11" s="135">
        <f t="shared" si="8"/>
        <v>-0.9958400429414922</v>
      </c>
      <c r="BM11" s="522"/>
    </row>
    <row r="12" spans="1:65" x14ac:dyDescent="0.25">
      <c r="A12" s="129" t="s">
        <v>60</v>
      </c>
      <c r="B12" s="231">
        <v>53328.51223719999</v>
      </c>
      <c r="C12" s="231">
        <v>53875.677353815081</v>
      </c>
      <c r="D12" s="231">
        <v>66718.707594800027</v>
      </c>
      <c r="E12" s="231">
        <v>35209.695269000003</v>
      </c>
      <c r="F12" s="231">
        <v>25383.348196153838</v>
      </c>
      <c r="G12" s="231">
        <v>25497.679340384613</v>
      </c>
      <c r="H12" s="231">
        <v>37345.284619230995</v>
      </c>
      <c r="I12" s="231">
        <v>26745.474484615381</v>
      </c>
      <c r="J12" s="231">
        <v>16875.953549999998</v>
      </c>
      <c r="K12" s="231">
        <v>14551.026009199997</v>
      </c>
      <c r="L12" s="231">
        <v>16769.459951692308</v>
      </c>
      <c r="M12" s="231">
        <v>12885.867453000004</v>
      </c>
      <c r="N12" s="242">
        <v>13231.790000249994</v>
      </c>
      <c r="O12" s="231">
        <v>7483.0066177036706</v>
      </c>
      <c r="P12" s="231">
        <v>6358.9840105913745</v>
      </c>
      <c r="Q12" s="231">
        <v>3371.2851902567213</v>
      </c>
      <c r="R12" s="231">
        <v>3732.6092638548412</v>
      </c>
      <c r="S12" s="231">
        <v>23977.431546834938</v>
      </c>
      <c r="T12" s="231">
        <v>67868.423887041849</v>
      </c>
      <c r="U12" s="231">
        <v>52954.123910999988</v>
      </c>
      <c r="V12" s="231">
        <v>76943.278066516199</v>
      </c>
      <c r="W12" s="231">
        <v>63298.228567186787</v>
      </c>
      <c r="X12" s="231">
        <v>37828.716665000007</v>
      </c>
      <c r="Y12" s="243">
        <v>43840.871343668616</v>
      </c>
      <c r="Z12" s="244">
        <v>38529.550000000003</v>
      </c>
      <c r="AA12" s="108">
        <v>46682.85</v>
      </c>
      <c r="AB12" s="108">
        <v>52609.88</v>
      </c>
      <c r="AC12" s="108">
        <v>38047.97</v>
      </c>
      <c r="AD12" s="108">
        <v>49903.63</v>
      </c>
      <c r="AE12" s="108">
        <v>55465.66</v>
      </c>
      <c r="AF12" s="108">
        <v>45675.28</v>
      </c>
      <c r="AG12" s="108">
        <v>43641.57</v>
      </c>
      <c r="AH12" s="108">
        <v>19050.84</v>
      </c>
      <c r="AI12" s="108">
        <v>16189.22</v>
      </c>
      <c r="AJ12" s="108">
        <v>16403.75</v>
      </c>
      <c r="AK12" s="108">
        <v>26966.52</v>
      </c>
      <c r="AL12" s="244">
        <v>36360.13866409503</v>
      </c>
      <c r="AM12" s="108">
        <v>27309.613850004742</v>
      </c>
      <c r="AN12" s="108">
        <v>27653.765363450977</v>
      </c>
      <c r="AO12" s="108">
        <v>39818.041596280564</v>
      </c>
      <c r="AP12" s="108">
        <v>27987.531701267602</v>
      </c>
      <c r="AQ12" s="108">
        <v>28988.888366329855</v>
      </c>
      <c r="AR12" s="108">
        <v>26173.526823880009</v>
      </c>
      <c r="AS12" s="108">
        <v>20201.289149349363</v>
      </c>
      <c r="AT12" s="108">
        <v>28002.169562133964</v>
      </c>
      <c r="AU12" s="108">
        <v>21100.337022181542</v>
      </c>
      <c r="AV12" s="108">
        <v>55985.214347281602</v>
      </c>
      <c r="AW12" s="108">
        <v>53656.128968073775</v>
      </c>
      <c r="AX12" s="107">
        <v>50331.9</v>
      </c>
      <c r="AY12" s="573">
        <v>78988.02</v>
      </c>
      <c r="AZ12" s="573">
        <v>75731.179999999993</v>
      </c>
      <c r="BA12" s="573">
        <v>58111.85</v>
      </c>
      <c r="BB12" s="573">
        <v>63083.53</v>
      </c>
      <c r="BC12" s="573">
        <v>50322.29</v>
      </c>
      <c r="BD12" s="573">
        <v>34095.879999999997</v>
      </c>
      <c r="BE12" s="573">
        <v>26469.23</v>
      </c>
      <c r="BF12" s="573">
        <v>17640.82</v>
      </c>
      <c r="BG12" s="573">
        <v>17059.599999999999</v>
      </c>
      <c r="BH12" s="573">
        <v>18356.439999999999</v>
      </c>
      <c r="BI12" s="574">
        <v>30810.21</v>
      </c>
      <c r="BJ12" s="108">
        <v>19195.810000000001</v>
      </c>
      <c r="BK12" s="135">
        <f t="shared" si="8"/>
        <v>-0.61861543077054515</v>
      </c>
      <c r="BM12" s="522"/>
    </row>
    <row r="13" spans="1:65" x14ac:dyDescent="0.25">
      <c r="A13" s="129" t="s">
        <v>61</v>
      </c>
      <c r="B13" s="231">
        <v>1838.8325500000001</v>
      </c>
      <c r="C13" s="231">
        <v>901.48350000000005</v>
      </c>
      <c r="D13" s="231">
        <v>2158.8328000000001</v>
      </c>
      <c r="E13" s="231">
        <v>785.21810000000005</v>
      </c>
      <c r="F13" s="231">
        <v>257.81765000000001</v>
      </c>
      <c r="G13" s="231">
        <v>193.17190000000002</v>
      </c>
      <c r="H13" s="231">
        <v>896.65389999999991</v>
      </c>
      <c r="I13" s="231">
        <v>328.53539999999992</v>
      </c>
      <c r="J13" s="231">
        <v>278.6925</v>
      </c>
      <c r="K13" s="231">
        <v>315.24149999999997</v>
      </c>
      <c r="L13" s="231">
        <v>205.01200000000003</v>
      </c>
      <c r="M13" s="231">
        <v>47.525500000000001</v>
      </c>
      <c r="N13" s="242">
        <v>3524.263436157818</v>
      </c>
      <c r="O13" s="231">
        <v>3179.9259999999999</v>
      </c>
      <c r="P13" s="231">
        <v>1763.0236300000001</v>
      </c>
      <c r="Q13" s="231">
        <v>119.7964272</v>
      </c>
      <c r="R13" s="231">
        <v>233.7166656</v>
      </c>
      <c r="S13" s="231">
        <v>1128.4845</v>
      </c>
      <c r="T13" s="231">
        <v>2020.9312843999999</v>
      </c>
      <c r="U13" s="231">
        <v>7950.6353899999995</v>
      </c>
      <c r="V13" s="231">
        <v>8205.7457599999998</v>
      </c>
      <c r="W13" s="231">
        <v>11210.936859999998</v>
      </c>
      <c r="X13" s="231">
        <v>7483.2359799999995</v>
      </c>
      <c r="Y13" s="243">
        <v>3861.4343239999998</v>
      </c>
      <c r="Z13" s="244">
        <v>3582.24</v>
      </c>
      <c r="AA13" s="108">
        <v>3016.62</v>
      </c>
      <c r="AB13" s="108">
        <v>5289.86</v>
      </c>
      <c r="AC13" s="108">
        <v>2086.54</v>
      </c>
      <c r="AD13" s="108">
        <v>1581.48</v>
      </c>
      <c r="AE13" s="108">
        <v>3165.29</v>
      </c>
      <c r="AF13" s="108">
        <v>819.32</v>
      </c>
      <c r="AG13" s="108">
        <v>1080.99</v>
      </c>
      <c r="AH13" s="108">
        <v>1702.33</v>
      </c>
      <c r="AI13" s="108">
        <v>2374.9</v>
      </c>
      <c r="AJ13" s="108">
        <v>2760.2</v>
      </c>
      <c r="AK13" s="108">
        <v>1756.42</v>
      </c>
      <c r="AL13" s="244">
        <v>2988.0940510076994</v>
      </c>
      <c r="AM13" s="108">
        <v>3530.1764963362039</v>
      </c>
      <c r="AN13" s="108">
        <v>2050.0222318681517</v>
      </c>
      <c r="AO13" s="108">
        <v>729.91152108914855</v>
      </c>
      <c r="AP13" s="108">
        <v>865.98730360000025</v>
      </c>
      <c r="AQ13" s="108">
        <v>1113.0713312</v>
      </c>
      <c r="AR13" s="108">
        <v>1357.6685824960662</v>
      </c>
      <c r="AS13" s="108">
        <v>825.78224977777802</v>
      </c>
      <c r="AT13" s="108">
        <v>1044.237455513593</v>
      </c>
      <c r="AU13" s="108">
        <v>1347.5523017450598</v>
      </c>
      <c r="AV13" s="108">
        <v>1002.9122586405331</v>
      </c>
      <c r="AW13" s="108">
        <v>1724.7863897437674</v>
      </c>
      <c r="AX13" s="107">
        <v>236.34</v>
      </c>
      <c r="AY13" s="573">
        <v>1621.98</v>
      </c>
      <c r="AZ13" s="573">
        <v>1213.73</v>
      </c>
      <c r="BA13" s="573">
        <v>347.78</v>
      </c>
      <c r="BB13" s="573">
        <v>458.28</v>
      </c>
      <c r="BC13" s="573">
        <v>535.98</v>
      </c>
      <c r="BD13" s="573">
        <v>114</v>
      </c>
      <c r="BE13" s="573">
        <v>19.489999999999998</v>
      </c>
      <c r="BF13" s="573">
        <v>890.33</v>
      </c>
      <c r="BG13" s="573">
        <v>1834.33</v>
      </c>
      <c r="BH13" s="573">
        <v>1187.03</v>
      </c>
      <c r="BI13" s="574">
        <v>2043.69</v>
      </c>
      <c r="BJ13" s="108">
        <v>1542.29</v>
      </c>
      <c r="BK13" s="135">
        <f t="shared" si="8"/>
        <v>5.5257256494880256</v>
      </c>
      <c r="BM13" s="522"/>
    </row>
    <row r="14" spans="1:65" x14ac:dyDescent="0.25">
      <c r="A14" s="129" t="s">
        <v>76</v>
      </c>
      <c r="B14" s="231">
        <v>0</v>
      </c>
      <c r="C14" s="231">
        <v>829.48149999999987</v>
      </c>
      <c r="D14" s="231">
        <v>1611.5235</v>
      </c>
      <c r="E14" s="231">
        <v>1979.7010149999999</v>
      </c>
      <c r="F14" s="231">
        <v>166.24599999999998</v>
      </c>
      <c r="G14" s="231">
        <v>265.38679999999999</v>
      </c>
      <c r="H14" s="231">
        <v>2204.4295499999998</v>
      </c>
      <c r="I14" s="231">
        <v>518.84325000000001</v>
      </c>
      <c r="J14" s="231">
        <v>7.31</v>
      </c>
      <c r="K14" s="231">
        <v>176.8886</v>
      </c>
      <c r="L14" s="231">
        <v>1314.36625</v>
      </c>
      <c r="M14" s="231">
        <v>304.36799999999999</v>
      </c>
      <c r="N14" s="242">
        <v>582.673</v>
      </c>
      <c r="O14" s="231">
        <v>67.900999999999996</v>
      </c>
      <c r="P14" s="231">
        <v>293.25400000000002</v>
      </c>
      <c r="Q14" s="231">
        <v>62.188000000000002</v>
      </c>
      <c r="R14" s="231">
        <v>0</v>
      </c>
      <c r="S14" s="231">
        <v>206.7185432</v>
      </c>
      <c r="T14" s="231">
        <v>1977.7173750000002</v>
      </c>
      <c r="U14" s="231">
        <v>2948.0995885000002</v>
      </c>
      <c r="V14" s="231">
        <v>4312.3874000000005</v>
      </c>
      <c r="W14" s="231">
        <v>2286.2248499999996</v>
      </c>
      <c r="X14" s="231">
        <v>777.67208000000005</v>
      </c>
      <c r="Y14" s="243">
        <v>1529.8264552999997</v>
      </c>
      <c r="Z14" s="244">
        <v>1138.04</v>
      </c>
      <c r="AA14" s="108">
        <v>802.31</v>
      </c>
      <c r="AB14" s="108">
        <v>1634.14</v>
      </c>
      <c r="AC14" s="108">
        <v>1374.83</v>
      </c>
      <c r="AD14" s="108">
        <v>946.29</v>
      </c>
      <c r="AE14" s="108">
        <v>1783.21</v>
      </c>
      <c r="AF14" s="108">
        <v>1744.3</v>
      </c>
      <c r="AG14" s="108">
        <v>1528.65</v>
      </c>
      <c r="AH14" s="108">
        <v>780.56</v>
      </c>
      <c r="AI14" s="108">
        <v>266.79000000000002</v>
      </c>
      <c r="AJ14" s="108">
        <v>11.39</v>
      </c>
      <c r="AK14" s="108">
        <v>593.26</v>
      </c>
      <c r="AL14" s="244">
        <v>1273.3049299999998</v>
      </c>
      <c r="AM14" s="108">
        <v>330.22750000000002</v>
      </c>
      <c r="AN14" s="108">
        <v>511.29438999999996</v>
      </c>
      <c r="AO14" s="108">
        <v>848.91170000000011</v>
      </c>
      <c r="AP14" s="108">
        <v>465.09879999999998</v>
      </c>
      <c r="AQ14" s="108">
        <v>983.2586</v>
      </c>
      <c r="AR14" s="108">
        <v>521.35413000000005</v>
      </c>
      <c r="AS14" s="108">
        <v>249.73950000000002</v>
      </c>
      <c r="AT14" s="108">
        <v>537.9855</v>
      </c>
      <c r="AU14" s="108">
        <v>500.8451</v>
      </c>
      <c r="AV14" s="108">
        <v>1085.4328</v>
      </c>
      <c r="AW14" s="108">
        <v>3709.6647049999992</v>
      </c>
      <c r="AX14" s="107">
        <v>5000.0600000000004</v>
      </c>
      <c r="AY14" s="573">
        <v>7912.56</v>
      </c>
      <c r="AZ14" s="573">
        <v>7444.5</v>
      </c>
      <c r="BA14" s="573">
        <v>5538.26</v>
      </c>
      <c r="BB14" s="573">
        <v>6005.72</v>
      </c>
      <c r="BC14" s="573">
        <v>4130.54</v>
      </c>
      <c r="BD14" s="573">
        <v>2435.88</v>
      </c>
      <c r="BE14" s="573">
        <v>1310.73</v>
      </c>
      <c r="BF14" s="573">
        <v>649.82000000000005</v>
      </c>
      <c r="BG14" s="573">
        <v>583.1</v>
      </c>
      <c r="BH14" s="573">
        <v>508.16</v>
      </c>
      <c r="BI14" s="574">
        <v>533.39</v>
      </c>
      <c r="BJ14" s="108">
        <v>601.29999999999995</v>
      </c>
      <c r="BK14" s="135">
        <f t="shared" si="8"/>
        <v>-0.87974144310268276</v>
      </c>
      <c r="BM14" s="522"/>
    </row>
    <row r="15" spans="1:65" s="34" customFormat="1" x14ac:dyDescent="0.25">
      <c r="A15" s="129" t="s">
        <v>220</v>
      </c>
      <c r="B15" s="231">
        <v>1121.9739999999999</v>
      </c>
      <c r="C15" s="231">
        <v>1228.82</v>
      </c>
      <c r="D15" s="231">
        <v>1410.99</v>
      </c>
      <c r="E15" s="231">
        <v>606.28100000000006</v>
      </c>
      <c r="F15" s="231">
        <v>233.57999999999998</v>
      </c>
      <c r="G15" s="231">
        <v>185.637</v>
      </c>
      <c r="H15" s="231">
        <v>176.67</v>
      </c>
      <c r="I15" s="231">
        <v>208.57</v>
      </c>
      <c r="J15" s="231">
        <v>150.78</v>
      </c>
      <c r="K15" s="231">
        <v>209.51400000000001</v>
      </c>
      <c r="L15" s="231">
        <v>500.06249999999994</v>
      </c>
      <c r="M15" s="231">
        <v>133.80549999999999</v>
      </c>
      <c r="N15" s="242">
        <v>182.78</v>
      </c>
      <c r="O15" s="231">
        <v>192.37099999999998</v>
      </c>
      <c r="P15" s="231">
        <v>110.712</v>
      </c>
      <c r="Q15" s="231">
        <v>10.313000000000001</v>
      </c>
      <c r="R15" s="231">
        <v>129.66499999999999</v>
      </c>
      <c r="S15" s="231">
        <v>58.000999999999998</v>
      </c>
      <c r="T15" s="231">
        <v>59.927</v>
      </c>
      <c r="U15" s="231">
        <v>162.51499999999999</v>
      </c>
      <c r="V15" s="231">
        <v>1263.374</v>
      </c>
      <c r="W15" s="231">
        <v>1144.0385000000003</v>
      </c>
      <c r="X15" s="231">
        <v>548.43099999999993</v>
      </c>
      <c r="Y15" s="243">
        <v>535.63499999999999</v>
      </c>
      <c r="Z15" s="244">
        <v>743.23</v>
      </c>
      <c r="AA15" s="108">
        <v>2083.0500000000002</v>
      </c>
      <c r="AB15" s="108">
        <v>1067.81</v>
      </c>
      <c r="AC15" s="108">
        <v>565.11</v>
      </c>
      <c r="AD15" s="108">
        <v>375.48</v>
      </c>
      <c r="AE15" s="108">
        <v>450.43</v>
      </c>
      <c r="AF15" s="108">
        <v>822.31</v>
      </c>
      <c r="AG15" s="108">
        <v>1044.54</v>
      </c>
      <c r="AH15" s="108">
        <v>560.12</v>
      </c>
      <c r="AI15" s="108">
        <v>274.16000000000003</v>
      </c>
      <c r="AJ15" s="108">
        <v>224.48</v>
      </c>
      <c r="AK15" s="108">
        <v>278.41000000000003</v>
      </c>
      <c r="AL15" s="244">
        <v>1209.61181025</v>
      </c>
      <c r="AM15" s="108">
        <v>446.83732300000003</v>
      </c>
      <c r="AN15" s="108">
        <v>93.241500000000002</v>
      </c>
      <c r="AO15" s="108">
        <v>23.162500000000001</v>
      </c>
      <c r="AP15" s="108">
        <v>186.16499999999999</v>
      </c>
      <c r="AQ15" s="108">
        <v>3623.828</v>
      </c>
      <c r="AR15" s="108">
        <v>257.32300000000004</v>
      </c>
      <c r="AS15" s="108">
        <v>281.1669</v>
      </c>
      <c r="AT15" s="108">
        <v>305.28180000000003</v>
      </c>
      <c r="AU15" s="108">
        <v>289.55820000000006</v>
      </c>
      <c r="AV15" s="108">
        <v>272.44887500000004</v>
      </c>
      <c r="AW15" s="108">
        <v>380.18091900000002</v>
      </c>
      <c r="AX15" s="107">
        <v>478.33</v>
      </c>
      <c r="AY15" s="573">
        <v>458.64</v>
      </c>
      <c r="AZ15" s="573">
        <v>435.33</v>
      </c>
      <c r="BA15" s="573">
        <v>559.99</v>
      </c>
      <c r="BB15" s="573">
        <v>918.05</v>
      </c>
      <c r="BC15" s="573">
        <v>721.94</v>
      </c>
      <c r="BD15" s="573">
        <v>281.58</v>
      </c>
      <c r="BE15" s="573">
        <v>247.33</v>
      </c>
      <c r="BF15" s="573">
        <v>254.62</v>
      </c>
      <c r="BG15" s="573">
        <v>479.19</v>
      </c>
      <c r="BH15" s="573">
        <v>250.51</v>
      </c>
      <c r="BI15" s="574">
        <v>236.72</v>
      </c>
      <c r="BJ15" s="108">
        <v>358.87</v>
      </c>
      <c r="BK15" s="135">
        <f t="shared" si="8"/>
        <v>-0.24974390065435992</v>
      </c>
      <c r="BM15" s="522"/>
    </row>
    <row r="16" spans="1:65" s="34" customFormat="1" x14ac:dyDescent="0.25">
      <c r="A16" s="129" t="s">
        <v>62</v>
      </c>
      <c r="B16" s="231">
        <v>3261.6659999999997</v>
      </c>
      <c r="C16" s="231">
        <v>9007.14</v>
      </c>
      <c r="D16" s="231">
        <v>3006.54</v>
      </c>
      <c r="E16" s="231">
        <v>0</v>
      </c>
      <c r="F16" s="231">
        <v>382.971</v>
      </c>
      <c r="G16" s="231">
        <v>456.95400000000001</v>
      </c>
      <c r="H16" s="231">
        <v>839.02500000000009</v>
      </c>
      <c r="I16" s="231">
        <v>479.51499999999999</v>
      </c>
      <c r="J16" s="231">
        <v>0</v>
      </c>
      <c r="K16" s="231">
        <v>1150.047</v>
      </c>
      <c r="L16" s="231">
        <v>0</v>
      </c>
      <c r="M16" s="231">
        <v>0</v>
      </c>
      <c r="N16" s="242">
        <v>6176.7420000000002</v>
      </c>
      <c r="O16" s="231">
        <v>15405.553</v>
      </c>
      <c r="P16" s="231">
        <v>1195.5420000000004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2609.1229999999996</v>
      </c>
      <c r="W16" s="231">
        <v>4338.5360000000001</v>
      </c>
      <c r="X16" s="231">
        <v>0</v>
      </c>
      <c r="Y16" s="243">
        <v>45.415199999999999</v>
      </c>
      <c r="Z16" s="245">
        <v>0</v>
      </c>
      <c r="AA16" s="108">
        <v>15179.7</v>
      </c>
      <c r="AB16" s="108">
        <v>5949.32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12474.918</v>
      </c>
      <c r="AM16" s="108">
        <v>805.17499999999995</v>
      </c>
      <c r="AN16" s="108">
        <v>433.423</v>
      </c>
      <c r="AO16" s="164">
        <v>161.09300000000002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07">
        <v>0</v>
      </c>
      <c r="AY16" s="557">
        <v>14072.8</v>
      </c>
      <c r="AZ16" s="557">
        <v>8036.57</v>
      </c>
      <c r="BA16" s="557">
        <v>705.14</v>
      </c>
      <c r="BB16" s="557">
        <v>476.26</v>
      </c>
      <c r="BC16" s="557">
        <v>447.14</v>
      </c>
      <c r="BD16" s="557">
        <v>2040.05</v>
      </c>
      <c r="BE16" s="557">
        <v>0</v>
      </c>
      <c r="BF16" s="557">
        <v>2565.5300000000002</v>
      </c>
      <c r="BG16" s="557">
        <v>23.94</v>
      </c>
      <c r="BH16" s="557" t="s">
        <v>28</v>
      </c>
      <c r="BI16" s="558">
        <v>1923.49</v>
      </c>
      <c r="BJ16" s="164">
        <v>4659.4399999999996</v>
      </c>
      <c r="BK16" s="135" t="str">
        <f t="shared" si="8"/>
        <v>-</v>
      </c>
      <c r="BM16" s="522"/>
    </row>
    <row r="17" spans="1:65" s="34" customFormat="1" x14ac:dyDescent="0.25">
      <c r="A17" s="129" t="s">
        <v>63</v>
      </c>
      <c r="B17" s="231">
        <v>605.05050000000006</v>
      </c>
      <c r="C17" s="231">
        <v>819.46216140000001</v>
      </c>
      <c r="D17" s="231">
        <v>785.12657224999998</v>
      </c>
      <c r="E17" s="231">
        <v>934.06252620000009</v>
      </c>
      <c r="F17" s="231">
        <v>4828.3648499999999</v>
      </c>
      <c r="G17" s="231">
        <v>22194.191650000001</v>
      </c>
      <c r="H17" s="231">
        <v>10776.90185</v>
      </c>
      <c r="I17" s="231">
        <v>10996.009699999999</v>
      </c>
      <c r="J17" s="231">
        <v>6234.912875</v>
      </c>
      <c r="K17" s="231">
        <v>7347.7900560999988</v>
      </c>
      <c r="L17" s="231">
        <v>2477.6576534999999</v>
      </c>
      <c r="M17" s="231">
        <v>2971.643</v>
      </c>
      <c r="N17" s="242">
        <v>1066.0296122000002</v>
      </c>
      <c r="O17" s="231">
        <v>2033.6697104500001</v>
      </c>
      <c r="P17" s="231">
        <v>827.01746209999988</v>
      </c>
      <c r="Q17" s="231">
        <v>55.07289999999999</v>
      </c>
      <c r="R17" s="231">
        <v>892.00305000000003</v>
      </c>
      <c r="S17" s="231">
        <v>5984.6530899999989</v>
      </c>
      <c r="T17" s="231">
        <v>6134.1550749999997</v>
      </c>
      <c r="U17" s="231">
        <v>2967.6478749999997</v>
      </c>
      <c r="V17" s="231">
        <v>1407.1681249999999</v>
      </c>
      <c r="W17" s="231">
        <v>1890.7501750000001</v>
      </c>
      <c r="X17" s="231">
        <v>764.77496999999994</v>
      </c>
      <c r="Y17" s="243">
        <v>807.05126499999994</v>
      </c>
      <c r="Z17" s="244">
        <v>1324.04</v>
      </c>
      <c r="AA17" s="108">
        <v>1999.4</v>
      </c>
      <c r="AB17" s="108">
        <v>2542.58</v>
      </c>
      <c r="AC17" s="108">
        <v>3279</v>
      </c>
      <c r="AD17" s="108">
        <v>5821.74</v>
      </c>
      <c r="AE17" s="108">
        <v>3028.23</v>
      </c>
      <c r="AF17" s="108">
        <v>743.59</v>
      </c>
      <c r="AG17" s="108">
        <v>694.21</v>
      </c>
      <c r="AH17" s="108">
        <v>928.15</v>
      </c>
      <c r="AI17" s="108">
        <v>626.98</v>
      </c>
      <c r="AJ17" s="108">
        <v>3465.07</v>
      </c>
      <c r="AK17" s="108">
        <v>2724.58</v>
      </c>
      <c r="AL17" s="244">
        <v>1781.0309856999997</v>
      </c>
      <c r="AM17" s="108">
        <v>1804.2821126000003</v>
      </c>
      <c r="AN17" s="108">
        <v>82.226187349999989</v>
      </c>
      <c r="AO17" s="108">
        <v>601.20040000000006</v>
      </c>
      <c r="AP17" s="108">
        <v>169.89039999999997</v>
      </c>
      <c r="AQ17" s="108">
        <v>234.12070000000006</v>
      </c>
      <c r="AR17" s="108">
        <v>516.91650000000004</v>
      </c>
      <c r="AS17" s="108">
        <v>1404.4724999999999</v>
      </c>
      <c r="AT17" s="108">
        <v>262.06649999999996</v>
      </c>
      <c r="AU17" s="108">
        <v>323.21260000000007</v>
      </c>
      <c r="AV17" s="108">
        <v>551.66469259999997</v>
      </c>
      <c r="AW17" s="108">
        <v>781.97933420000004</v>
      </c>
      <c r="AX17" s="107">
        <v>1871.36</v>
      </c>
      <c r="AY17" s="573">
        <v>3063.21</v>
      </c>
      <c r="AZ17" s="573">
        <v>4133</v>
      </c>
      <c r="BA17" s="573">
        <v>3327.08</v>
      </c>
      <c r="BB17" s="573">
        <v>954.32</v>
      </c>
      <c r="BC17" s="573">
        <v>584.78</v>
      </c>
      <c r="BD17" s="573">
        <v>141.16999999999999</v>
      </c>
      <c r="BE17" s="573">
        <v>50.95</v>
      </c>
      <c r="BF17" s="573">
        <v>190.01</v>
      </c>
      <c r="BG17" s="573">
        <v>900.9</v>
      </c>
      <c r="BH17" s="573">
        <v>2512.52</v>
      </c>
      <c r="BI17" s="574">
        <v>2098.17</v>
      </c>
      <c r="BJ17" s="108">
        <v>1974.06</v>
      </c>
      <c r="BK17" s="135">
        <f t="shared" si="8"/>
        <v>5.4879873461012307E-2</v>
      </c>
      <c r="BM17" s="522"/>
    </row>
    <row r="18" spans="1:65" s="34" customFormat="1" x14ac:dyDescent="0.25">
      <c r="A18" s="129" t="s">
        <v>64</v>
      </c>
      <c r="B18" s="231">
        <v>0</v>
      </c>
      <c r="C18" s="231">
        <v>0</v>
      </c>
      <c r="D18" s="231">
        <v>1771.8899999999999</v>
      </c>
      <c r="E18" s="231">
        <v>2.8264999999999998</v>
      </c>
      <c r="F18" s="231">
        <v>2074.3696</v>
      </c>
      <c r="G18" s="231">
        <v>5195.487000000001</v>
      </c>
      <c r="H18" s="231">
        <v>1063.8787</v>
      </c>
      <c r="I18" s="231">
        <v>1547.7344999999998</v>
      </c>
      <c r="J18" s="231">
        <v>491.23099999999999</v>
      </c>
      <c r="K18" s="231">
        <v>297.35899999999998</v>
      </c>
      <c r="L18" s="231">
        <v>14.2765</v>
      </c>
      <c r="M18" s="231">
        <v>147.63150000000002</v>
      </c>
      <c r="N18" s="242">
        <v>731.70729039215735</v>
      </c>
      <c r="O18" s="231">
        <v>207.09367470588231</v>
      </c>
      <c r="P18" s="231">
        <v>231.74376882352939</v>
      </c>
      <c r="Q18" s="231">
        <v>115.5693605882353</v>
      </c>
      <c r="R18" s="231">
        <v>27.335364705882402</v>
      </c>
      <c r="S18" s="231">
        <v>401.282507764706</v>
      </c>
      <c r="T18" s="231">
        <v>1284.815591069281</v>
      </c>
      <c r="U18" s="231">
        <v>427.45699999999999</v>
      </c>
      <c r="V18" s="231">
        <v>394.99713677385671</v>
      </c>
      <c r="W18" s="231">
        <v>493.18060296993451</v>
      </c>
      <c r="X18" s="231">
        <v>433.60549596862779</v>
      </c>
      <c r="Y18" s="243">
        <v>593.47253337209429</v>
      </c>
      <c r="Z18" s="245">
        <v>250.27</v>
      </c>
      <c r="AA18" s="108">
        <v>150.61000000000001</v>
      </c>
      <c r="AB18" s="108">
        <v>268.55</v>
      </c>
      <c r="AC18" s="108">
        <v>341.78</v>
      </c>
      <c r="AD18" s="108">
        <v>334.08</v>
      </c>
      <c r="AE18" s="108">
        <v>369.05</v>
      </c>
      <c r="AF18" s="108">
        <v>66.37</v>
      </c>
      <c r="AG18" s="108">
        <v>43.79</v>
      </c>
      <c r="AH18" s="108">
        <v>87.06</v>
      </c>
      <c r="AI18" s="108">
        <v>125.55</v>
      </c>
      <c r="AJ18" s="108">
        <v>122.63</v>
      </c>
      <c r="AK18" s="108">
        <v>102.43</v>
      </c>
      <c r="AL18" s="245">
        <v>121.2688</v>
      </c>
      <c r="AM18" s="108">
        <v>466.84980000000002</v>
      </c>
      <c r="AN18" s="108">
        <v>2.6989999999999998</v>
      </c>
      <c r="AO18" s="108">
        <v>106.1242</v>
      </c>
      <c r="AP18" s="108">
        <v>51.610700000000001</v>
      </c>
      <c r="AQ18" s="108">
        <v>98.607399999999998</v>
      </c>
      <c r="AR18" s="108">
        <v>87.679599999999994</v>
      </c>
      <c r="AS18" s="108">
        <v>439.53449999999998</v>
      </c>
      <c r="AT18" s="108">
        <v>329.55050000000006</v>
      </c>
      <c r="AU18" s="108">
        <v>23.803000000000001</v>
      </c>
      <c r="AV18" s="108">
        <v>112.2244</v>
      </c>
      <c r="AW18" s="108">
        <v>99.779200000000003</v>
      </c>
      <c r="AX18" s="107">
        <v>125.24</v>
      </c>
      <c r="AY18" s="573">
        <v>733.05</v>
      </c>
      <c r="AZ18" s="573">
        <v>330.71</v>
      </c>
      <c r="BA18" s="573">
        <v>131.66</v>
      </c>
      <c r="BB18" s="573">
        <v>206.15</v>
      </c>
      <c r="BC18" s="573">
        <v>5.01</v>
      </c>
      <c r="BD18" s="573">
        <v>37</v>
      </c>
      <c r="BE18" s="573">
        <v>77.23</v>
      </c>
      <c r="BF18" s="573">
        <v>22.2</v>
      </c>
      <c r="BG18" s="573">
        <v>47.88</v>
      </c>
      <c r="BH18" s="573">
        <v>95.52</v>
      </c>
      <c r="BI18" s="574">
        <v>94.21</v>
      </c>
      <c r="BJ18" s="108">
        <v>33.770000000000003</v>
      </c>
      <c r="BK18" s="135">
        <f t="shared" si="8"/>
        <v>-0.73035771319067389</v>
      </c>
      <c r="BM18" s="522"/>
    </row>
    <row r="19" spans="1:65" s="34" customFormat="1" x14ac:dyDescent="0.25">
      <c r="A19" s="129" t="s">
        <v>77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103.021</v>
      </c>
      <c r="I19" s="231">
        <v>0</v>
      </c>
      <c r="J19" s="231">
        <v>0</v>
      </c>
      <c r="K19" s="231">
        <v>0</v>
      </c>
      <c r="L19" s="231">
        <v>5.03</v>
      </c>
      <c r="M19" s="231">
        <v>0</v>
      </c>
      <c r="N19" s="242">
        <v>582.47351222222198</v>
      </c>
      <c r="O19" s="231">
        <v>596.15998999999999</v>
      </c>
      <c r="P19" s="231">
        <v>441.92757999999998</v>
      </c>
      <c r="Q19" s="231">
        <v>326.55700000000002</v>
      </c>
      <c r="R19" s="231">
        <v>462.98611</v>
      </c>
      <c r="S19" s="231">
        <v>280.20555333333363</v>
      </c>
      <c r="T19" s="231">
        <v>207.71310999999997</v>
      </c>
      <c r="U19" s="231">
        <v>294.07400000000001</v>
      </c>
      <c r="V19" s="231">
        <v>461.12288888888867</v>
      </c>
      <c r="W19" s="231">
        <v>660.06666666666638</v>
      </c>
      <c r="X19" s="231">
        <v>766.56620711990706</v>
      </c>
      <c r="Y19" s="243">
        <v>561.85800279000875</v>
      </c>
      <c r="Z19" s="245">
        <v>0</v>
      </c>
      <c r="AA19" s="164">
        <v>0</v>
      </c>
      <c r="AB19" s="164">
        <v>0</v>
      </c>
      <c r="AC19" s="164">
        <v>0</v>
      </c>
      <c r="AD19" s="108">
        <v>13.76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45.5</v>
      </c>
      <c r="AL19" s="245">
        <v>321.37</v>
      </c>
      <c r="AM19" s="164">
        <v>498.45203999999995</v>
      </c>
      <c r="AN19" s="164">
        <v>645.25728000000015</v>
      </c>
      <c r="AO19" s="164">
        <v>322.21500000000003</v>
      </c>
      <c r="AP19" s="108">
        <v>462.26</v>
      </c>
      <c r="AQ19" s="164">
        <v>307.08999999999997</v>
      </c>
      <c r="AR19" s="164">
        <v>117.14</v>
      </c>
      <c r="AS19" s="164">
        <v>0</v>
      </c>
      <c r="AT19" s="164">
        <v>630.65000000000009</v>
      </c>
      <c r="AU19" s="164">
        <v>452.13000000000005</v>
      </c>
      <c r="AV19" s="164">
        <v>819.07999999999993</v>
      </c>
      <c r="AW19" s="164">
        <v>303.02999999999997</v>
      </c>
      <c r="AX19" s="107">
        <v>514.51</v>
      </c>
      <c r="AY19" s="557">
        <v>578.75</v>
      </c>
      <c r="AZ19" s="557">
        <v>166.44</v>
      </c>
      <c r="BA19" s="557">
        <v>306.77</v>
      </c>
      <c r="BB19" s="557">
        <v>314.66000000000003</v>
      </c>
      <c r="BC19" s="557">
        <v>290.01</v>
      </c>
      <c r="BD19" s="557">
        <v>336.69</v>
      </c>
      <c r="BE19" s="557">
        <v>560.5</v>
      </c>
      <c r="BF19" s="557">
        <v>175.52</v>
      </c>
      <c r="BG19" s="557">
        <v>491.57</v>
      </c>
      <c r="BH19" s="557">
        <v>345.07</v>
      </c>
      <c r="BI19" s="558">
        <v>252.42</v>
      </c>
      <c r="BJ19" s="164">
        <v>704.13</v>
      </c>
      <c r="BK19" s="135">
        <f t="shared" si="8"/>
        <v>0.36854482906065966</v>
      </c>
      <c r="BM19" s="522"/>
    </row>
    <row r="20" spans="1:65" s="34" customFormat="1" x14ac:dyDescent="0.25">
      <c r="A20" s="129" t="s">
        <v>78</v>
      </c>
      <c r="B20" s="231">
        <v>0</v>
      </c>
      <c r="C20" s="231">
        <v>0</v>
      </c>
      <c r="D20" s="231">
        <v>0</v>
      </c>
      <c r="E20" s="231">
        <v>97.713999999999999</v>
      </c>
      <c r="F20" s="231">
        <v>207.63499999999999</v>
      </c>
      <c r="G20" s="231">
        <v>0</v>
      </c>
      <c r="H20" s="231">
        <v>43.148600000000002</v>
      </c>
      <c r="I20" s="231">
        <v>2.4990000000000001</v>
      </c>
      <c r="J20" s="231">
        <v>0</v>
      </c>
      <c r="K20" s="231">
        <v>0</v>
      </c>
      <c r="L20" s="231">
        <v>0</v>
      </c>
      <c r="M20" s="231">
        <v>0</v>
      </c>
      <c r="N20" s="242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11.2279</v>
      </c>
      <c r="X20" s="231">
        <v>0</v>
      </c>
      <c r="Y20" s="243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7.62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205.40528</v>
      </c>
      <c r="AM20" s="164">
        <v>197.50704000000002</v>
      </c>
      <c r="AN20" s="164">
        <v>149.97</v>
      </c>
      <c r="AO20" s="164">
        <v>165.88</v>
      </c>
      <c r="AP20" s="164">
        <v>222.19</v>
      </c>
      <c r="AQ20" s="164">
        <v>121.75</v>
      </c>
      <c r="AR20" s="164">
        <v>93.2</v>
      </c>
      <c r="AS20" s="164">
        <v>0</v>
      </c>
      <c r="AT20" s="164">
        <v>235.87</v>
      </c>
      <c r="AU20" s="164">
        <v>207.43</v>
      </c>
      <c r="AV20" s="164">
        <v>159.57</v>
      </c>
      <c r="AW20" s="164">
        <v>170.03000000000003</v>
      </c>
      <c r="AX20" s="107">
        <v>301.27999999999997</v>
      </c>
      <c r="AY20" s="557">
        <v>129.76</v>
      </c>
      <c r="AZ20" s="557">
        <v>0</v>
      </c>
      <c r="BA20" s="557">
        <v>46.89</v>
      </c>
      <c r="BB20" s="557">
        <v>0</v>
      </c>
      <c r="BC20" s="557">
        <v>0</v>
      </c>
      <c r="BD20" s="557">
        <v>86.72</v>
      </c>
      <c r="BE20" s="557">
        <v>119.34</v>
      </c>
      <c r="BF20" s="557">
        <v>152.59</v>
      </c>
      <c r="BG20" s="557">
        <v>236.22</v>
      </c>
      <c r="BH20" s="557">
        <v>127.8</v>
      </c>
      <c r="BI20" s="558">
        <v>77.36</v>
      </c>
      <c r="BJ20" s="164">
        <v>129.6</v>
      </c>
      <c r="BK20" s="135">
        <f t="shared" si="8"/>
        <v>-0.56983536909187471</v>
      </c>
      <c r="BM20" s="522"/>
    </row>
    <row r="21" spans="1:65" s="34" customFormat="1" x14ac:dyDescent="0.25">
      <c r="A21" s="129" t="s">
        <v>79</v>
      </c>
      <c r="B21" s="160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160"/>
      <c r="O21" s="246">
        <v>124.64</v>
      </c>
      <c r="P21" s="246">
        <v>96.427599999999998</v>
      </c>
      <c r="Q21" s="246"/>
      <c r="R21" s="246">
        <v>37.433</v>
      </c>
      <c r="S21" s="246">
        <v>0</v>
      </c>
      <c r="T21" s="246">
        <v>0</v>
      </c>
      <c r="U21" s="246">
        <v>0</v>
      </c>
      <c r="V21" s="246">
        <v>0</v>
      </c>
      <c r="W21" s="246">
        <v>138.2835</v>
      </c>
      <c r="X21" s="246">
        <v>0</v>
      </c>
      <c r="Y21" s="247">
        <v>381.54399999999998</v>
      </c>
      <c r="Z21" s="245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245">
        <v>166.73949999999999</v>
      </c>
      <c r="AM21" s="164">
        <v>173.88800000000001</v>
      </c>
      <c r="AN21" s="164">
        <v>654.85739999999998</v>
      </c>
      <c r="AO21" s="164">
        <v>124.2265</v>
      </c>
      <c r="AP21" s="164">
        <v>0.22900000000000001</v>
      </c>
      <c r="AQ21" s="164">
        <v>68.924000000000007</v>
      </c>
      <c r="AR21" s="164">
        <v>30.3109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07">
        <v>0</v>
      </c>
      <c r="AY21" s="573">
        <v>0</v>
      </c>
      <c r="AZ21" s="573">
        <v>109.65</v>
      </c>
      <c r="BA21" s="573">
        <v>0</v>
      </c>
      <c r="BB21" s="573">
        <v>0</v>
      </c>
      <c r="BC21" s="573">
        <v>0</v>
      </c>
      <c r="BD21" s="573">
        <v>0</v>
      </c>
      <c r="BE21" s="573">
        <v>39.619999999999997</v>
      </c>
      <c r="BF21" s="573">
        <v>89.59</v>
      </c>
      <c r="BG21" s="573">
        <v>6.16</v>
      </c>
      <c r="BH21" s="573" t="s">
        <v>28</v>
      </c>
      <c r="BI21" s="574">
        <v>144.13</v>
      </c>
      <c r="BJ21" s="108">
        <v>130.80000000000001</v>
      </c>
      <c r="BK21" s="135" t="str">
        <f t="shared" si="8"/>
        <v>-</v>
      </c>
      <c r="BM21" s="522"/>
    </row>
    <row r="22" spans="1:65" s="34" customFormat="1" x14ac:dyDescent="0.25">
      <c r="A22" s="129" t="s">
        <v>68</v>
      </c>
      <c r="B22" s="231">
        <v>10318.978000002446</v>
      </c>
      <c r="C22" s="231">
        <v>25203.487000000001</v>
      </c>
      <c r="D22" s="231">
        <v>5897.6320000000005</v>
      </c>
      <c r="E22" s="231">
        <v>221.21132560000001</v>
      </c>
      <c r="F22" s="231">
        <v>1391.2629499999998</v>
      </c>
      <c r="G22" s="231">
        <v>1577.2809999999999</v>
      </c>
      <c r="H22" s="231">
        <v>1219.3175000000001</v>
      </c>
      <c r="I22" s="231">
        <v>1914.7072000000001</v>
      </c>
      <c r="J22" s="231">
        <v>541.27299999999991</v>
      </c>
      <c r="K22" s="231">
        <v>4022.9335000000001</v>
      </c>
      <c r="L22" s="231">
        <v>320.00239999999991</v>
      </c>
      <c r="M22" s="231">
        <v>393.67699999999991</v>
      </c>
      <c r="N22" s="242">
        <v>13189.9725</v>
      </c>
      <c r="O22" s="231">
        <v>29284.08669</v>
      </c>
      <c r="P22" s="231">
        <v>3411.6487999999995</v>
      </c>
      <c r="Q22" s="231">
        <v>0</v>
      </c>
      <c r="R22" s="231">
        <v>101.453</v>
      </c>
      <c r="S22" s="231">
        <v>2651.7384999999999</v>
      </c>
      <c r="T22" s="231">
        <v>1544.8420000000001</v>
      </c>
      <c r="U22" s="231">
        <v>1166.473</v>
      </c>
      <c r="V22" s="231">
        <v>9064.7473000000009</v>
      </c>
      <c r="W22" s="231">
        <v>4721.5222999999969</v>
      </c>
      <c r="X22" s="231">
        <v>119.3175</v>
      </c>
      <c r="Y22" s="243">
        <v>46.429699999999997</v>
      </c>
      <c r="Z22" s="244">
        <v>2419.69</v>
      </c>
      <c r="AA22" s="108">
        <v>29830.73</v>
      </c>
      <c r="AB22" s="108">
        <v>3453.17</v>
      </c>
      <c r="AC22" s="108">
        <v>175.97</v>
      </c>
      <c r="AD22" s="108">
        <v>254.19</v>
      </c>
      <c r="AE22" s="108">
        <v>504.89</v>
      </c>
      <c r="AF22" s="108">
        <v>194.07</v>
      </c>
      <c r="AG22" s="108">
        <v>1080.77</v>
      </c>
      <c r="AH22" s="108">
        <v>208.72</v>
      </c>
      <c r="AI22" s="108">
        <v>690.03</v>
      </c>
      <c r="AJ22" s="108">
        <v>827.28</v>
      </c>
      <c r="AK22" s="108">
        <v>1221.28</v>
      </c>
      <c r="AL22" s="244">
        <v>28892.677759500002</v>
      </c>
      <c r="AM22" s="108">
        <v>2580.9583873000006</v>
      </c>
      <c r="AN22" s="108">
        <v>1103.41736195</v>
      </c>
      <c r="AO22" s="108">
        <v>895.65830000000005</v>
      </c>
      <c r="AP22" s="108">
        <v>2495.5475349999997</v>
      </c>
      <c r="AQ22" s="108">
        <v>1679.2563449999998</v>
      </c>
      <c r="AR22" s="108">
        <v>333.29750000000001</v>
      </c>
      <c r="AS22" s="108">
        <v>554.0027</v>
      </c>
      <c r="AT22" s="108">
        <v>496.25970000000007</v>
      </c>
      <c r="AU22" s="108">
        <v>783.03700000000003</v>
      </c>
      <c r="AV22" s="108">
        <v>1334.4083749999995</v>
      </c>
      <c r="AW22" s="108">
        <v>2562.5447000000004</v>
      </c>
      <c r="AX22" s="107">
        <v>1832.3</v>
      </c>
      <c r="AY22" s="573">
        <v>29839.279999999999</v>
      </c>
      <c r="AZ22" s="573">
        <v>14429.92</v>
      </c>
      <c r="BA22" s="573">
        <v>354.72</v>
      </c>
      <c r="BB22" s="573">
        <v>62.38</v>
      </c>
      <c r="BC22" s="573">
        <v>5631.13</v>
      </c>
      <c r="BD22" s="573">
        <v>12187.11</v>
      </c>
      <c r="BE22" s="573">
        <v>632.70000000000005</v>
      </c>
      <c r="BF22" s="573">
        <v>7026.55</v>
      </c>
      <c r="BG22" s="573">
        <v>346.68</v>
      </c>
      <c r="BH22" s="573">
        <v>1297.32</v>
      </c>
      <c r="BI22" s="574">
        <v>6479.04</v>
      </c>
      <c r="BJ22" s="108">
        <v>13835.31</v>
      </c>
      <c r="BK22" s="135">
        <f t="shared" si="8"/>
        <v>6.5507886263166508</v>
      </c>
      <c r="BM22" s="522"/>
    </row>
    <row r="23" spans="1:65" s="34" customFormat="1" x14ac:dyDescent="0.25">
      <c r="A23" s="129" t="s">
        <v>213</v>
      </c>
      <c r="B23" s="231">
        <v>50.6150381</v>
      </c>
      <c r="C23" s="231">
        <v>70.179999999999993</v>
      </c>
      <c r="D23" s="231">
        <v>76.106155599999994</v>
      </c>
      <c r="E23" s="231">
        <v>25.939999999999998</v>
      </c>
      <c r="F23" s="231">
        <v>233.36750000000001</v>
      </c>
      <c r="G23" s="231">
        <v>713.49497500000007</v>
      </c>
      <c r="H23" s="231">
        <v>74.166499999999999</v>
      </c>
      <c r="I23" s="231">
        <v>756.94757500000003</v>
      </c>
      <c r="J23" s="231">
        <v>336.62292499999995</v>
      </c>
      <c r="K23" s="231">
        <v>226.4810804</v>
      </c>
      <c r="L23" s="231">
        <v>43.818049999999999</v>
      </c>
      <c r="M23" s="231">
        <v>63.206499999999998</v>
      </c>
      <c r="N23" s="242">
        <v>105.07330715000001</v>
      </c>
      <c r="O23" s="231">
        <v>41.999295149999995</v>
      </c>
      <c r="P23" s="231">
        <v>230.78142220000001</v>
      </c>
      <c r="Q23" s="231">
        <v>0</v>
      </c>
      <c r="R23" s="231">
        <v>32.006500000000003</v>
      </c>
      <c r="S23" s="231">
        <v>149.47309999999999</v>
      </c>
      <c r="T23" s="231">
        <v>27.2834</v>
      </c>
      <c r="U23" s="231">
        <v>0</v>
      </c>
      <c r="V23" s="231">
        <v>0.27250000000000002</v>
      </c>
      <c r="W23" s="231">
        <v>0.20200000000000001</v>
      </c>
      <c r="X23" s="231">
        <v>1.1924999999999999</v>
      </c>
      <c r="Y23" s="243">
        <v>92.526500000000013</v>
      </c>
      <c r="Z23" s="244">
        <v>51.67</v>
      </c>
      <c r="AA23" s="108">
        <v>70.489999999999995</v>
      </c>
      <c r="AB23" s="108">
        <v>702.97</v>
      </c>
      <c r="AC23" s="108">
        <v>769.38</v>
      </c>
      <c r="AD23" s="108">
        <v>938</v>
      </c>
      <c r="AE23" s="108">
        <v>1110.6199999999999</v>
      </c>
      <c r="AF23" s="108">
        <v>97.22</v>
      </c>
      <c r="AG23" s="108">
        <v>0</v>
      </c>
      <c r="AH23" s="108">
        <v>12.42</v>
      </c>
      <c r="AI23" s="108">
        <v>317.88</v>
      </c>
      <c r="AJ23" s="108">
        <v>321.38</v>
      </c>
      <c r="AK23" s="108">
        <v>201.66</v>
      </c>
      <c r="AL23" s="244">
        <v>392.42360000000014</v>
      </c>
      <c r="AM23" s="108">
        <v>342.79599999999999</v>
      </c>
      <c r="AN23" s="108">
        <v>39.996641149999995</v>
      </c>
      <c r="AO23" s="108">
        <v>54.333000000000006</v>
      </c>
      <c r="AP23" s="108">
        <v>140.494</v>
      </c>
      <c r="AQ23" s="108">
        <v>21.122</v>
      </c>
      <c r="AR23" s="108">
        <v>294.31819999999999</v>
      </c>
      <c r="AS23" s="108">
        <v>561.3759</v>
      </c>
      <c r="AT23" s="108">
        <v>807.6422</v>
      </c>
      <c r="AU23" s="108">
        <v>478.48950000000002</v>
      </c>
      <c r="AV23" s="108">
        <v>559.298</v>
      </c>
      <c r="AW23" s="108">
        <v>398.55336685000003</v>
      </c>
      <c r="AX23" s="107">
        <v>173.1</v>
      </c>
      <c r="AY23" s="573">
        <v>351.94</v>
      </c>
      <c r="AZ23" s="573">
        <v>367.7</v>
      </c>
      <c r="BA23" s="573">
        <v>408.26</v>
      </c>
      <c r="BB23" s="573">
        <v>43.08</v>
      </c>
      <c r="BC23" s="573">
        <v>0</v>
      </c>
      <c r="BD23" s="573">
        <v>0</v>
      </c>
      <c r="BE23" s="573">
        <v>0</v>
      </c>
      <c r="BF23" s="573">
        <v>25.19</v>
      </c>
      <c r="BG23" s="573">
        <v>89.4</v>
      </c>
      <c r="BH23" s="573">
        <v>166</v>
      </c>
      <c r="BI23" s="574">
        <v>342.82</v>
      </c>
      <c r="BJ23" s="108">
        <v>515.55999999999995</v>
      </c>
      <c r="BK23" s="135">
        <f t="shared" si="8"/>
        <v>1.9783939919121893</v>
      </c>
      <c r="BM23" s="522"/>
    </row>
    <row r="24" spans="1:65" s="34" customFormat="1" x14ac:dyDescent="0.25">
      <c r="A24" s="129" t="s">
        <v>69</v>
      </c>
      <c r="B24" s="231">
        <v>907.68950000000007</v>
      </c>
      <c r="C24" s="231">
        <v>11711.979500000001</v>
      </c>
      <c r="D24" s="231">
        <v>3919.2824999999998</v>
      </c>
      <c r="E24" s="231">
        <v>2021.7755</v>
      </c>
      <c r="F24" s="231">
        <v>1882.2984755509669</v>
      </c>
      <c r="G24" s="231">
        <v>1960.806</v>
      </c>
      <c r="H24" s="231">
        <v>3439.6585499999997</v>
      </c>
      <c r="I24" s="231">
        <v>3226.7667000000001</v>
      </c>
      <c r="J24" s="231">
        <v>5378.65265</v>
      </c>
      <c r="K24" s="231">
        <v>8893.1459000000013</v>
      </c>
      <c r="L24" s="231">
        <v>1143.6494999999998</v>
      </c>
      <c r="M24" s="231">
        <v>2512.2691500000001</v>
      </c>
      <c r="N24" s="242">
        <v>2779.8706230999996</v>
      </c>
      <c r="O24" s="231">
        <v>2660.7304818500002</v>
      </c>
      <c r="P24" s="231">
        <v>1940.5240000000001</v>
      </c>
      <c r="Q24" s="231">
        <v>130.13199999999998</v>
      </c>
      <c r="R24" s="231">
        <v>1048.3023000000001</v>
      </c>
      <c r="S24" s="231">
        <v>1996.6995099999999</v>
      </c>
      <c r="T24" s="231">
        <v>2057.0041999999999</v>
      </c>
      <c r="U24" s="231">
        <v>1777.6605999999997</v>
      </c>
      <c r="V24" s="231">
        <v>1364.5429999999999</v>
      </c>
      <c r="W24" s="231">
        <v>1592.0251000000001</v>
      </c>
      <c r="X24" s="231">
        <v>205.49130000000002</v>
      </c>
      <c r="Y24" s="243">
        <v>465.67220999999995</v>
      </c>
      <c r="Z24" s="244">
        <v>762.52</v>
      </c>
      <c r="AA24" s="108">
        <v>1576</v>
      </c>
      <c r="AB24" s="108">
        <v>1319.49</v>
      </c>
      <c r="AC24" s="108">
        <v>2018.15</v>
      </c>
      <c r="AD24" s="108">
        <v>3370.86</v>
      </c>
      <c r="AE24" s="108">
        <v>3737.9</v>
      </c>
      <c r="AF24" s="108">
        <v>3013.09</v>
      </c>
      <c r="AG24" s="108">
        <v>877.05</v>
      </c>
      <c r="AH24" s="108">
        <v>2418.66</v>
      </c>
      <c r="AI24" s="108">
        <v>5246</v>
      </c>
      <c r="AJ24" s="108">
        <v>4339.01</v>
      </c>
      <c r="AK24" s="108">
        <v>4721.46</v>
      </c>
      <c r="AL24" s="244">
        <v>2647.9895091999997</v>
      </c>
      <c r="AM24" s="108">
        <v>3280.4427527000016</v>
      </c>
      <c r="AN24" s="108">
        <v>3414.6896000000006</v>
      </c>
      <c r="AO24" s="108">
        <v>1838.4095500000001</v>
      </c>
      <c r="AP24" s="108">
        <v>701.48739999999998</v>
      </c>
      <c r="AQ24" s="108">
        <v>4124.6713999999993</v>
      </c>
      <c r="AR24" s="108">
        <v>3324.9789000000001</v>
      </c>
      <c r="AS24" s="108">
        <v>6959.8351000000002</v>
      </c>
      <c r="AT24" s="108">
        <v>7464.0829999999996</v>
      </c>
      <c r="AU24" s="108">
        <v>4615.4606000000003</v>
      </c>
      <c r="AV24" s="108">
        <v>11519.37395000001</v>
      </c>
      <c r="AW24" s="108">
        <v>9068.3297700000039</v>
      </c>
      <c r="AX24" s="107">
        <v>9756.75</v>
      </c>
      <c r="AY24" s="573">
        <v>6495.93</v>
      </c>
      <c r="AZ24" s="573">
        <v>5412.89</v>
      </c>
      <c r="BA24" s="573">
        <v>4408.6099999999997</v>
      </c>
      <c r="BB24" s="573">
        <v>1337.48</v>
      </c>
      <c r="BC24" s="573">
        <v>782.31</v>
      </c>
      <c r="BD24" s="573">
        <v>528.98</v>
      </c>
      <c r="BE24" s="573">
        <v>462.99</v>
      </c>
      <c r="BF24" s="573">
        <v>74.88</v>
      </c>
      <c r="BG24" s="573">
        <v>265.51</v>
      </c>
      <c r="BH24" s="573">
        <v>177.45</v>
      </c>
      <c r="BI24" s="574">
        <v>727.4</v>
      </c>
      <c r="BJ24" s="108">
        <v>1937.8</v>
      </c>
      <c r="BK24" s="135">
        <f t="shared" si="8"/>
        <v>-0.80138878212519538</v>
      </c>
      <c r="BM24" s="522"/>
    </row>
    <row r="25" spans="1:65" s="34" customFormat="1" x14ac:dyDescent="0.25">
      <c r="A25" s="129" t="s">
        <v>81</v>
      </c>
      <c r="B25" s="231">
        <v>0</v>
      </c>
      <c r="C25" s="231">
        <v>338.43</v>
      </c>
      <c r="D25" s="231">
        <v>6.21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42">
        <v>0</v>
      </c>
      <c r="O25" s="231">
        <v>12115.694000000001</v>
      </c>
      <c r="P25" s="231">
        <v>1849.4749999999999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3845.0480000000002</v>
      </c>
      <c r="W25" s="231">
        <v>3033.7380000000039</v>
      </c>
      <c r="X25" s="231">
        <v>0</v>
      </c>
      <c r="Y25" s="243">
        <v>0</v>
      </c>
      <c r="Z25" s="245">
        <v>1146.45</v>
      </c>
      <c r="AA25" s="108">
        <v>15268.78</v>
      </c>
      <c r="AB25" s="108">
        <v>1864.33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14868.874500000002</v>
      </c>
      <c r="AM25" s="108">
        <v>0</v>
      </c>
      <c r="AN25" s="108">
        <v>4.2320000000000002</v>
      </c>
      <c r="AO25" s="164">
        <v>41.564999999999998</v>
      </c>
      <c r="AP25" s="164">
        <v>194.69900000000001</v>
      </c>
      <c r="AQ25" s="164">
        <v>902.51550000000009</v>
      </c>
      <c r="AR25" s="164">
        <v>0</v>
      </c>
      <c r="AS25" s="164">
        <v>0</v>
      </c>
      <c r="AT25" s="164">
        <v>0</v>
      </c>
      <c r="AU25" s="164">
        <v>27.052</v>
      </c>
      <c r="AV25" s="164">
        <v>368.37099999999992</v>
      </c>
      <c r="AW25" s="164">
        <v>617.86490000000003</v>
      </c>
      <c r="AX25" s="107">
        <v>2293.0700000000002</v>
      </c>
      <c r="AY25" s="557">
        <v>13794.71</v>
      </c>
      <c r="AZ25" s="557">
        <v>5381.96</v>
      </c>
      <c r="BA25" s="557">
        <v>283.39999999999998</v>
      </c>
      <c r="BB25" s="557">
        <v>0</v>
      </c>
      <c r="BC25" s="557">
        <v>2140.84</v>
      </c>
      <c r="BD25" s="557">
        <v>5989.93</v>
      </c>
      <c r="BE25" s="557">
        <v>0</v>
      </c>
      <c r="BF25" s="557">
        <v>4104.51</v>
      </c>
      <c r="BG25" s="557">
        <v>0</v>
      </c>
      <c r="BH25" s="557" t="s">
        <v>28</v>
      </c>
      <c r="BI25" s="558">
        <v>1350.38</v>
      </c>
      <c r="BJ25" s="164">
        <v>6424.55</v>
      </c>
      <c r="BK25" s="135">
        <f t="shared" si="8"/>
        <v>1.801724325903701</v>
      </c>
      <c r="BM25" s="522"/>
    </row>
    <row r="26" spans="1:65" s="34" customFormat="1" x14ac:dyDescent="0.25">
      <c r="A26" s="129" t="s">
        <v>221</v>
      </c>
      <c r="B26" s="231">
        <v>3206.6301999999996</v>
      </c>
      <c r="C26" s="231">
        <v>481.04300000000001</v>
      </c>
      <c r="D26" s="231">
        <v>1.5840000000000001</v>
      </c>
      <c r="E26" s="231">
        <v>20.447500000000002</v>
      </c>
      <c r="F26" s="231">
        <v>1.7715000000000001</v>
      </c>
      <c r="G26" s="231">
        <v>47.791499999999999</v>
      </c>
      <c r="H26" s="231">
        <v>30.6</v>
      </c>
      <c r="I26" s="231">
        <v>48.752000000000002</v>
      </c>
      <c r="J26" s="231">
        <v>51.110999999999997</v>
      </c>
      <c r="K26" s="231">
        <v>71.459000000000003</v>
      </c>
      <c r="L26" s="231">
        <v>5.2835000000000001</v>
      </c>
      <c r="M26" s="231">
        <v>3.484</v>
      </c>
      <c r="N26" s="242">
        <v>30.381499999999999</v>
      </c>
      <c r="O26" s="231">
        <v>2.5870000000000002</v>
      </c>
      <c r="P26" s="231">
        <v>3.3174999999999999</v>
      </c>
      <c r="Q26" s="231">
        <v>0</v>
      </c>
      <c r="R26" s="231">
        <v>0</v>
      </c>
      <c r="S26" s="231">
        <v>0</v>
      </c>
      <c r="T26" s="231">
        <v>11</v>
      </c>
      <c r="U26" s="231">
        <v>0</v>
      </c>
      <c r="V26" s="231">
        <v>0</v>
      </c>
      <c r="W26" s="231">
        <v>0</v>
      </c>
      <c r="X26" s="231">
        <v>0</v>
      </c>
      <c r="Y26" s="243">
        <v>1.31</v>
      </c>
      <c r="Z26" s="245">
        <v>21.77</v>
      </c>
      <c r="AA26" s="108">
        <v>20.25</v>
      </c>
      <c r="AB26" s="164">
        <v>0</v>
      </c>
      <c r="AC26" s="108">
        <v>9.26</v>
      </c>
      <c r="AD26" s="164">
        <v>0</v>
      </c>
      <c r="AE26" s="108">
        <v>3.37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245">
        <v>0</v>
      </c>
      <c r="AM26" s="108">
        <v>0</v>
      </c>
      <c r="AN26" s="164">
        <v>5.8544999999999998</v>
      </c>
      <c r="AO26" s="108">
        <v>7.1</v>
      </c>
      <c r="AP26" s="164">
        <v>0</v>
      </c>
      <c r="AQ26" s="108">
        <v>5.1384999999999996</v>
      </c>
      <c r="AR26" s="108">
        <v>0</v>
      </c>
      <c r="AS26" s="108">
        <v>0</v>
      </c>
      <c r="AT26" s="108">
        <v>0</v>
      </c>
      <c r="AU26" s="108">
        <v>0</v>
      </c>
      <c r="AV26" s="108">
        <v>3.4430000000000001</v>
      </c>
      <c r="AW26" s="108">
        <v>0</v>
      </c>
      <c r="AX26" s="107">
        <v>0</v>
      </c>
      <c r="AY26" s="573">
        <v>0</v>
      </c>
      <c r="AZ26" s="573">
        <v>0</v>
      </c>
      <c r="BA26" s="573">
        <v>0</v>
      </c>
      <c r="BB26" s="573">
        <v>0</v>
      </c>
      <c r="BC26" s="573">
        <v>37.01</v>
      </c>
      <c r="BD26" s="573">
        <v>0</v>
      </c>
      <c r="BE26" s="573">
        <v>0</v>
      </c>
      <c r="BF26" s="573">
        <v>38.6</v>
      </c>
      <c r="BG26" s="573">
        <v>0</v>
      </c>
      <c r="BH26" s="573" t="s">
        <v>28</v>
      </c>
      <c r="BI26" s="574"/>
      <c r="BJ26" s="108">
        <v>68.3</v>
      </c>
      <c r="BK26" s="135" t="str">
        <f t="shared" si="8"/>
        <v>-</v>
      </c>
      <c r="BM26" s="522"/>
    </row>
    <row r="27" spans="1:65" s="34" customFormat="1" x14ac:dyDescent="0.25">
      <c r="A27" s="129" t="s">
        <v>82</v>
      </c>
      <c r="B27" s="231">
        <v>596.61249999999995</v>
      </c>
      <c r="C27" s="231">
        <v>83.53</v>
      </c>
      <c r="D27" s="231">
        <v>0.99150000000000005</v>
      </c>
      <c r="E27" s="231">
        <v>84.68835</v>
      </c>
      <c r="F27" s="231">
        <v>356.40670000000006</v>
      </c>
      <c r="G27" s="231">
        <v>390.59840000000003</v>
      </c>
      <c r="H27" s="231">
        <v>350.54</v>
      </c>
      <c r="I27" s="231">
        <v>167.76640000000003</v>
      </c>
      <c r="J27" s="231">
        <v>66.368499999999997</v>
      </c>
      <c r="K27" s="231">
        <v>115.57850000000001</v>
      </c>
      <c r="L27" s="231">
        <v>56.734500000000004</v>
      </c>
      <c r="M27" s="231">
        <v>158.25459999999998</v>
      </c>
      <c r="N27" s="242">
        <v>3411.3665000000001</v>
      </c>
      <c r="O27" s="231">
        <v>100.8717</v>
      </c>
      <c r="P27" s="231">
        <v>23.553000000000001</v>
      </c>
      <c r="Q27" s="231">
        <v>0</v>
      </c>
      <c r="R27" s="231">
        <v>0</v>
      </c>
      <c r="S27" s="231">
        <v>6.7320000000000002</v>
      </c>
      <c r="T27" s="231">
        <v>5.1150000000000002</v>
      </c>
      <c r="U27" s="231">
        <v>56.893000000000001</v>
      </c>
      <c r="V27" s="231">
        <v>41.173999999999999</v>
      </c>
      <c r="W27" s="231">
        <v>6.8159999999999998</v>
      </c>
      <c r="X27" s="231">
        <v>0</v>
      </c>
      <c r="Y27" s="243">
        <v>62.085099999999997</v>
      </c>
      <c r="Z27" s="244">
        <v>35.200000000000003</v>
      </c>
      <c r="AA27" s="108">
        <v>109.47</v>
      </c>
      <c r="AB27" s="108">
        <v>15.94</v>
      </c>
      <c r="AC27" s="108">
        <v>17.690000000000001</v>
      </c>
      <c r="AD27" s="108">
        <v>83.76</v>
      </c>
      <c r="AE27" s="108">
        <v>63.99</v>
      </c>
      <c r="AF27" s="108">
        <v>255.36</v>
      </c>
      <c r="AG27" s="108">
        <v>645.91999999999996</v>
      </c>
      <c r="AH27" s="108">
        <v>140.13</v>
      </c>
      <c r="AI27" s="108">
        <v>8.1199999999999992</v>
      </c>
      <c r="AJ27" s="108">
        <v>93.1</v>
      </c>
      <c r="AK27" s="108">
        <v>174.12</v>
      </c>
      <c r="AL27" s="244">
        <v>51.526079800000005</v>
      </c>
      <c r="AM27" s="108">
        <v>60.366999999999997</v>
      </c>
      <c r="AN27" s="108">
        <v>32.365499999999997</v>
      </c>
      <c r="AO27" s="108">
        <v>115.21850000000001</v>
      </c>
      <c r="AP27" s="108">
        <v>0</v>
      </c>
      <c r="AQ27" s="108">
        <v>1086.2771100000002</v>
      </c>
      <c r="AR27" s="108">
        <v>219.92240000000001</v>
      </c>
      <c r="AS27" s="108">
        <v>384.08930000000004</v>
      </c>
      <c r="AT27" s="108">
        <v>500.36264999999997</v>
      </c>
      <c r="AU27" s="108">
        <v>299.08760000000001</v>
      </c>
      <c r="AV27" s="108">
        <v>2012.1915999999999</v>
      </c>
      <c r="AW27" s="108">
        <v>69.842807399999998</v>
      </c>
      <c r="AX27" s="107">
        <v>200.98</v>
      </c>
      <c r="AY27" s="573">
        <v>25.82</v>
      </c>
      <c r="AZ27" s="573">
        <v>53.37</v>
      </c>
      <c r="BA27" s="573">
        <v>39.67</v>
      </c>
      <c r="BB27" s="573">
        <v>0</v>
      </c>
      <c r="BC27" s="573">
        <v>0</v>
      </c>
      <c r="BD27" s="573">
        <v>88.41</v>
      </c>
      <c r="BE27" s="573">
        <v>319.35000000000002</v>
      </c>
      <c r="BF27" s="573">
        <v>524.89</v>
      </c>
      <c r="BG27" s="573">
        <v>4.6399999999999997</v>
      </c>
      <c r="BH27" s="573">
        <v>144.47</v>
      </c>
      <c r="BI27" s="574">
        <v>328.8</v>
      </c>
      <c r="BJ27" s="108">
        <v>422.03</v>
      </c>
      <c r="BK27" s="135">
        <f t="shared" si="8"/>
        <v>1.0998606826549904</v>
      </c>
      <c r="BM27" s="522"/>
    </row>
    <row r="28" spans="1:65" x14ac:dyDescent="0.25">
      <c r="A28" s="129" t="s">
        <v>83</v>
      </c>
      <c r="B28" s="231">
        <v>811.19140400000003</v>
      </c>
      <c r="C28" s="231">
        <v>349.89369970000001</v>
      </c>
      <c r="D28" s="231">
        <v>143.73955000000001</v>
      </c>
      <c r="E28" s="231">
        <v>1143.6343999999999</v>
      </c>
      <c r="F28" s="231">
        <v>1134.085</v>
      </c>
      <c r="G28" s="231">
        <v>3608.0248500000002</v>
      </c>
      <c r="H28" s="231">
        <v>2192.1995000000002</v>
      </c>
      <c r="I28" s="231">
        <v>2354.1284000000001</v>
      </c>
      <c r="J28" s="231">
        <v>2317.0670500000001</v>
      </c>
      <c r="K28" s="231">
        <v>1444.1445499999998</v>
      </c>
      <c r="L28" s="231">
        <v>1697.7631822499998</v>
      </c>
      <c r="M28" s="231">
        <v>2239.2270879999996</v>
      </c>
      <c r="N28" s="242">
        <v>1751.71486622</v>
      </c>
      <c r="O28" s="231">
        <v>1149.55381513</v>
      </c>
      <c r="P28" s="231">
        <v>221.49400000000003</v>
      </c>
      <c r="Q28" s="231">
        <v>17.809999999999999</v>
      </c>
      <c r="R28" s="231">
        <v>40.179000000000002</v>
      </c>
      <c r="S28" s="231">
        <v>234.1669</v>
      </c>
      <c r="T28" s="231">
        <v>108.029</v>
      </c>
      <c r="U28" s="231">
        <v>55.615499999999997</v>
      </c>
      <c r="V28" s="231">
        <v>18.442499999999999</v>
      </c>
      <c r="W28" s="231">
        <v>168.42149999999998</v>
      </c>
      <c r="X28" s="231">
        <v>0</v>
      </c>
      <c r="Y28" s="243">
        <v>864.15653663000001</v>
      </c>
      <c r="Z28" s="244">
        <v>1533.13</v>
      </c>
      <c r="AA28" s="108">
        <v>1064.45</v>
      </c>
      <c r="AB28" s="108">
        <v>131.34</v>
      </c>
      <c r="AC28" s="108">
        <v>236.85</v>
      </c>
      <c r="AD28" s="108">
        <v>1391.54</v>
      </c>
      <c r="AE28" s="108">
        <v>1078.9000000000001</v>
      </c>
      <c r="AF28" s="108">
        <v>1565.99</v>
      </c>
      <c r="AG28" s="108">
        <v>1511.26</v>
      </c>
      <c r="AH28" s="108">
        <v>188.05</v>
      </c>
      <c r="AI28" s="108">
        <v>55</v>
      </c>
      <c r="AJ28" s="108">
        <v>71.14</v>
      </c>
      <c r="AK28" s="108">
        <v>1005.03</v>
      </c>
      <c r="AL28" s="244">
        <v>1369.8489327499997</v>
      </c>
      <c r="AM28" s="108">
        <v>354.35250639000009</v>
      </c>
      <c r="AN28" s="108">
        <v>114.4644152</v>
      </c>
      <c r="AO28" s="108">
        <v>30.371500000000001</v>
      </c>
      <c r="AP28" s="108">
        <v>526.6468000000001</v>
      </c>
      <c r="AQ28" s="108">
        <v>2249.0133649999998</v>
      </c>
      <c r="AR28" s="108">
        <v>179.00569999999999</v>
      </c>
      <c r="AS28" s="108">
        <v>581.73212499999988</v>
      </c>
      <c r="AT28" s="108">
        <v>43.205500000000001</v>
      </c>
      <c r="AU28" s="108">
        <v>906.2681</v>
      </c>
      <c r="AV28" s="108">
        <v>263.36233499999997</v>
      </c>
      <c r="AW28" s="108">
        <v>975.62938174999999</v>
      </c>
      <c r="AX28" s="107">
        <v>827.45</v>
      </c>
      <c r="AY28" s="573">
        <v>217.67</v>
      </c>
      <c r="AZ28" s="573">
        <v>48.66</v>
      </c>
      <c r="BA28" s="573">
        <v>155.49</v>
      </c>
      <c r="BB28" s="573">
        <v>78.599999999999994</v>
      </c>
      <c r="BC28" s="573">
        <v>0</v>
      </c>
      <c r="BD28" s="573">
        <v>89.67</v>
      </c>
      <c r="BE28" s="573">
        <v>71.61</v>
      </c>
      <c r="BF28" s="573">
        <v>99.18</v>
      </c>
      <c r="BG28" s="573">
        <v>38.770000000000003</v>
      </c>
      <c r="BH28" s="573">
        <v>867.25</v>
      </c>
      <c r="BI28" s="574">
        <v>1059.1600000000001</v>
      </c>
      <c r="BJ28" s="108">
        <v>941.16</v>
      </c>
      <c r="BK28" s="135">
        <f t="shared" si="8"/>
        <v>0.13742220073720457</v>
      </c>
      <c r="BM28" s="522"/>
    </row>
    <row r="29" spans="1:65" x14ac:dyDescent="0.25">
      <c r="A29" s="129" t="s">
        <v>192</v>
      </c>
      <c r="B29" s="231">
        <v>250.08</v>
      </c>
      <c r="C29" s="231">
        <v>54.09</v>
      </c>
      <c r="D29" s="231">
        <v>0</v>
      </c>
      <c r="E29" s="231">
        <v>0</v>
      </c>
      <c r="F29" s="231">
        <v>8.0549999999999997</v>
      </c>
      <c r="G29" s="231">
        <v>45.653999999999996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18.824999999999999</v>
      </c>
      <c r="N29" s="242">
        <v>13.74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32.419800000000002</v>
      </c>
      <c r="W29" s="231">
        <v>5.49</v>
      </c>
      <c r="X29" s="231">
        <v>0</v>
      </c>
      <c r="Y29" s="243">
        <v>0</v>
      </c>
      <c r="Z29" s="245">
        <v>0</v>
      </c>
      <c r="AA29" s="164">
        <v>0</v>
      </c>
      <c r="AB29" s="164">
        <v>0</v>
      </c>
      <c r="AC29" s="164">
        <v>0</v>
      </c>
      <c r="AD29" s="108">
        <v>54.98</v>
      </c>
      <c r="AE29" s="108">
        <v>125.05</v>
      </c>
      <c r="AF29" s="108">
        <v>42.31</v>
      </c>
      <c r="AG29" s="108">
        <v>115.78</v>
      </c>
      <c r="AH29" s="108">
        <v>12.09</v>
      </c>
      <c r="AI29" s="108">
        <v>11</v>
      </c>
      <c r="AJ29" s="108">
        <v>20.54</v>
      </c>
      <c r="AK29" s="108">
        <v>321.88</v>
      </c>
      <c r="AL29" s="245">
        <v>330.84823785000003</v>
      </c>
      <c r="AM29" s="164">
        <v>53.7425</v>
      </c>
      <c r="AN29" s="164">
        <v>5.2164999999999999</v>
      </c>
      <c r="AO29" s="164">
        <v>30.439</v>
      </c>
      <c r="AP29" s="108">
        <v>5.8529999999999998</v>
      </c>
      <c r="AQ29" s="108">
        <v>377.68529999999998</v>
      </c>
      <c r="AR29" s="108">
        <v>62.171599999999998</v>
      </c>
      <c r="AS29" s="108">
        <v>22.769600000000001</v>
      </c>
      <c r="AT29" s="108">
        <v>0</v>
      </c>
      <c r="AU29" s="108">
        <v>95.322000000000003</v>
      </c>
      <c r="AV29" s="108">
        <v>517.61351500000001</v>
      </c>
      <c r="AW29" s="108">
        <v>845.14540146000002</v>
      </c>
      <c r="AX29" s="107">
        <v>628.48</v>
      </c>
      <c r="AY29" s="573">
        <v>134.51</v>
      </c>
      <c r="AZ29" s="573">
        <v>0</v>
      </c>
      <c r="BA29" s="573">
        <v>0</v>
      </c>
      <c r="BB29" s="573">
        <v>0</v>
      </c>
      <c r="BC29" s="573">
        <v>4.07</v>
      </c>
      <c r="BD29" s="573">
        <v>4.88</v>
      </c>
      <c r="BE29" s="573">
        <v>311.73</v>
      </c>
      <c r="BF29" s="573">
        <v>31.5</v>
      </c>
      <c r="BG29" s="573">
        <v>0</v>
      </c>
      <c r="BH29" s="573">
        <v>109.58</v>
      </c>
      <c r="BI29" s="574">
        <v>290.82</v>
      </c>
      <c r="BJ29" s="108">
        <v>604.65</v>
      </c>
      <c r="BK29" s="135">
        <f t="shared" si="8"/>
        <v>-3.7916878818737287E-2</v>
      </c>
      <c r="BM29" s="522"/>
    </row>
    <row r="30" spans="1:65" x14ac:dyDescent="0.25">
      <c r="A30" s="129" t="s">
        <v>70</v>
      </c>
      <c r="B30" s="231">
        <v>707.70699999999999</v>
      </c>
      <c r="C30" s="231">
        <v>137.85599999999999</v>
      </c>
      <c r="D30" s="231">
        <v>4.8868863999999999</v>
      </c>
      <c r="E30" s="231">
        <v>34.585999999999999</v>
      </c>
      <c r="F30" s="231">
        <v>18.86</v>
      </c>
      <c r="G30" s="231">
        <v>346.53499999999997</v>
      </c>
      <c r="H30" s="231">
        <v>335.34499999999997</v>
      </c>
      <c r="I30" s="231">
        <v>68.972000000000008</v>
      </c>
      <c r="J30" s="231">
        <v>23.903599999999997</v>
      </c>
      <c r="K30" s="231">
        <v>183.62399999999997</v>
      </c>
      <c r="L30" s="231">
        <v>169.37349999999998</v>
      </c>
      <c r="M30" s="231">
        <v>188.44599999999997</v>
      </c>
      <c r="N30" s="242">
        <v>360.59449999999998</v>
      </c>
      <c r="O30" s="231">
        <v>88.833500000000001</v>
      </c>
      <c r="P30" s="231">
        <v>109.16376975</v>
      </c>
      <c r="Q30" s="231">
        <v>32.454000000000001</v>
      </c>
      <c r="R30" s="231">
        <v>7.6209999999999996</v>
      </c>
      <c r="S30" s="231">
        <v>107.67789999999999</v>
      </c>
      <c r="T30" s="231">
        <v>339.42255000000006</v>
      </c>
      <c r="U30" s="231">
        <v>65.846499999999992</v>
      </c>
      <c r="V30" s="231">
        <v>107.67679999999999</v>
      </c>
      <c r="W30" s="231">
        <v>252.02000000000004</v>
      </c>
      <c r="X30" s="231">
        <v>168.52600000000001</v>
      </c>
      <c r="Y30" s="243">
        <v>402.04399999999998</v>
      </c>
      <c r="Z30" s="244">
        <v>210.22</v>
      </c>
      <c r="AA30" s="108">
        <v>138.28</v>
      </c>
      <c r="AB30" s="108">
        <v>121.04</v>
      </c>
      <c r="AC30" s="108">
        <v>29.57</v>
      </c>
      <c r="AD30" s="108">
        <v>50.23</v>
      </c>
      <c r="AE30" s="108">
        <v>2.12</v>
      </c>
      <c r="AF30" s="108">
        <v>65.739999999999995</v>
      </c>
      <c r="AG30" s="108">
        <v>71.36</v>
      </c>
      <c r="AH30" s="108">
        <v>265.19</v>
      </c>
      <c r="AI30" s="108">
        <v>71.66</v>
      </c>
      <c r="AJ30" s="108">
        <v>89.95</v>
      </c>
      <c r="AK30" s="108">
        <v>426.73</v>
      </c>
      <c r="AL30" s="244">
        <v>283.64347499999997</v>
      </c>
      <c r="AM30" s="108">
        <v>138.31349999999998</v>
      </c>
      <c r="AN30" s="108">
        <v>585.94599999999991</v>
      </c>
      <c r="AO30" s="108">
        <v>320.221</v>
      </c>
      <c r="AP30" s="108">
        <v>168.92712500000002</v>
      </c>
      <c r="AQ30" s="108">
        <v>238.479985</v>
      </c>
      <c r="AR30" s="108">
        <v>196.07100000000003</v>
      </c>
      <c r="AS30" s="108">
        <v>82.043099999999995</v>
      </c>
      <c r="AT30" s="108">
        <v>13.885</v>
      </c>
      <c r="AU30" s="108">
        <v>1288.2328549999997</v>
      </c>
      <c r="AV30" s="108">
        <v>1452.5454999999999</v>
      </c>
      <c r="AW30" s="108">
        <v>1460.7176596300001</v>
      </c>
      <c r="AX30" s="107">
        <v>1510.24</v>
      </c>
      <c r="AY30" s="573">
        <v>316.12</v>
      </c>
      <c r="AZ30" s="573">
        <v>708.86</v>
      </c>
      <c r="BA30" s="573">
        <v>755.56</v>
      </c>
      <c r="BB30" s="573">
        <v>131.16999999999999</v>
      </c>
      <c r="BC30" s="573">
        <v>236.13</v>
      </c>
      <c r="BD30" s="573">
        <v>136.24</v>
      </c>
      <c r="BE30" s="573">
        <v>227.87</v>
      </c>
      <c r="BF30" s="573">
        <v>1079.28</v>
      </c>
      <c r="BG30" s="573">
        <v>1261.23</v>
      </c>
      <c r="BH30" s="573">
        <v>2471.3200000000002</v>
      </c>
      <c r="BI30" s="574">
        <v>2778.01</v>
      </c>
      <c r="BJ30" s="108">
        <v>3340.81</v>
      </c>
      <c r="BK30" s="135">
        <f t="shared" si="8"/>
        <v>1.2121053607373664</v>
      </c>
      <c r="BM30" s="522"/>
    </row>
    <row r="31" spans="1:65" x14ac:dyDescent="0.25">
      <c r="A31" s="129" t="s">
        <v>216</v>
      </c>
      <c r="B31" s="231">
        <v>136.917</v>
      </c>
      <c r="C31" s="231">
        <v>20.439999999999998</v>
      </c>
      <c r="D31" s="231">
        <v>10.481999999999999</v>
      </c>
      <c r="E31" s="231">
        <v>34.325050000000005</v>
      </c>
      <c r="F31" s="231">
        <v>30.759999999999998</v>
      </c>
      <c r="G31" s="231">
        <v>493.89147000000003</v>
      </c>
      <c r="H31" s="231">
        <v>485.91199999999998</v>
      </c>
      <c r="I31" s="231">
        <v>962.45350000000008</v>
      </c>
      <c r="J31" s="231">
        <v>93.840499999999992</v>
      </c>
      <c r="K31" s="231">
        <v>94.516999999999996</v>
      </c>
      <c r="L31" s="231">
        <v>300.1105</v>
      </c>
      <c r="M31" s="231">
        <v>313.12455920000002</v>
      </c>
      <c r="N31" s="242">
        <v>179.32549999999998</v>
      </c>
      <c r="O31" s="231">
        <v>63.054999999999993</v>
      </c>
      <c r="P31" s="231">
        <v>7.1770000000000005</v>
      </c>
      <c r="Q31" s="231">
        <v>13.06</v>
      </c>
      <c r="R31" s="231">
        <v>38.385000000000005</v>
      </c>
      <c r="S31" s="231">
        <v>71.008400000000009</v>
      </c>
      <c r="T31" s="231">
        <v>86.616000000000014</v>
      </c>
      <c r="U31" s="231">
        <v>46.898499999999999</v>
      </c>
      <c r="V31" s="231">
        <v>50.26724999999999</v>
      </c>
      <c r="W31" s="231">
        <v>390.90809999999999</v>
      </c>
      <c r="X31" s="231">
        <v>38.228999999999999</v>
      </c>
      <c r="Y31" s="243">
        <v>867.11906596999995</v>
      </c>
      <c r="Z31" s="244">
        <v>1275.24</v>
      </c>
      <c r="AA31" s="108">
        <v>483.21</v>
      </c>
      <c r="AB31" s="108">
        <v>34.950000000000003</v>
      </c>
      <c r="AC31" s="108">
        <v>20.36</v>
      </c>
      <c r="AD31" s="108">
        <v>54.41</v>
      </c>
      <c r="AE31" s="108">
        <v>63.12</v>
      </c>
      <c r="AF31" s="108">
        <v>45.85</v>
      </c>
      <c r="AG31" s="108">
        <v>117.7</v>
      </c>
      <c r="AH31" s="108">
        <v>79.209999999999994</v>
      </c>
      <c r="AI31" s="108">
        <v>75.03</v>
      </c>
      <c r="AJ31" s="108">
        <v>24.06</v>
      </c>
      <c r="AK31" s="108">
        <v>500.08</v>
      </c>
      <c r="AL31" s="244">
        <v>1058.0565871099998</v>
      </c>
      <c r="AM31" s="108">
        <v>576.88923915999987</v>
      </c>
      <c r="AN31" s="108">
        <v>121.23435201999999</v>
      </c>
      <c r="AO31" s="108">
        <v>160.3038</v>
      </c>
      <c r="AP31" s="108">
        <v>107.3231</v>
      </c>
      <c r="AQ31" s="108">
        <v>424.45500000000004</v>
      </c>
      <c r="AR31" s="108">
        <v>41.557249999999996</v>
      </c>
      <c r="AS31" s="108">
        <v>46.254750000000001</v>
      </c>
      <c r="AT31" s="108">
        <v>59.080075000000001</v>
      </c>
      <c r="AU31" s="108">
        <v>679.01198999999997</v>
      </c>
      <c r="AV31" s="108">
        <v>306.08150000000001</v>
      </c>
      <c r="AW31" s="108">
        <v>316.24248392999999</v>
      </c>
      <c r="AX31" s="107">
        <v>253.43</v>
      </c>
      <c r="AY31" s="573">
        <v>59.4</v>
      </c>
      <c r="AZ31" s="573">
        <v>267.10000000000002</v>
      </c>
      <c r="BA31" s="573">
        <v>43.55</v>
      </c>
      <c r="BB31" s="573">
        <v>68.02</v>
      </c>
      <c r="BC31" s="573">
        <v>28.65</v>
      </c>
      <c r="BD31" s="573">
        <v>107.83</v>
      </c>
      <c r="BE31" s="573">
        <v>55.49</v>
      </c>
      <c r="BF31" s="573">
        <v>642.51</v>
      </c>
      <c r="BG31" s="573">
        <v>147.6</v>
      </c>
      <c r="BH31" s="573">
        <v>463.13</v>
      </c>
      <c r="BI31" s="574">
        <v>185.98</v>
      </c>
      <c r="BJ31" s="108">
        <v>524.24</v>
      </c>
      <c r="BK31" s="135">
        <f t="shared" si="8"/>
        <v>1.0685790948190821</v>
      </c>
      <c r="BM31" s="522"/>
    </row>
    <row r="32" spans="1:65" x14ac:dyDescent="0.25">
      <c r="A32" s="142" t="s">
        <v>72</v>
      </c>
      <c r="B32" s="248">
        <v>10256.145029069303</v>
      </c>
      <c r="C32" s="249">
        <v>10295.507820259212</v>
      </c>
      <c r="D32" s="249">
        <v>5277.7186354922887</v>
      </c>
      <c r="E32" s="249">
        <v>5017.3267031722426</v>
      </c>
      <c r="F32" s="249">
        <v>8053.9091082364102</v>
      </c>
      <c r="G32" s="249">
        <v>7764.9819020083523</v>
      </c>
      <c r="H32" s="249">
        <v>11060.829800798405</v>
      </c>
      <c r="I32" s="249">
        <v>9695.7016964016148</v>
      </c>
      <c r="J32" s="249">
        <v>11613.21384641061</v>
      </c>
      <c r="K32" s="249">
        <v>12860.208298042111</v>
      </c>
      <c r="L32" s="249">
        <v>9838.7990952559849</v>
      </c>
      <c r="M32" s="249">
        <v>7291.1003960407652</v>
      </c>
      <c r="N32" s="250">
        <v>7308.7344992415819</v>
      </c>
      <c r="O32" s="251">
        <v>3817.799446910707</v>
      </c>
      <c r="P32" s="251">
        <v>3397.7907006508176</v>
      </c>
      <c r="Q32" s="251">
        <v>2276.9657528535181</v>
      </c>
      <c r="R32" s="251">
        <v>3337.0143710368029</v>
      </c>
      <c r="S32" s="251">
        <v>7542.9777757758638</v>
      </c>
      <c r="T32" s="251">
        <v>11368.906785710875</v>
      </c>
      <c r="U32" s="251">
        <v>8174.6001861677651</v>
      </c>
      <c r="V32" s="251">
        <v>5134.4818790765712</v>
      </c>
      <c r="W32" s="251">
        <v>3848.5968349765317</v>
      </c>
      <c r="X32" s="251">
        <v>2861.2403390781619</v>
      </c>
      <c r="Y32" s="252">
        <v>5464.5295090315194</v>
      </c>
      <c r="Z32" s="250">
        <v>4613.6000000000004</v>
      </c>
      <c r="AA32" s="251">
        <v>4509.2700000000004</v>
      </c>
      <c r="AB32" s="251">
        <v>2994.07</v>
      </c>
      <c r="AC32" s="251">
        <v>2464.2600000000002</v>
      </c>
      <c r="AD32" s="251">
        <v>3065.73</v>
      </c>
      <c r="AE32" s="251">
        <v>4884.97</v>
      </c>
      <c r="AF32" s="251">
        <v>3802.64</v>
      </c>
      <c r="AG32" s="251">
        <v>2902.38</v>
      </c>
      <c r="AH32" s="251">
        <v>1892.73</v>
      </c>
      <c r="AI32" s="251">
        <v>3120.33</v>
      </c>
      <c r="AJ32" s="251">
        <v>3782.14</v>
      </c>
      <c r="AK32" s="251">
        <v>3723.78</v>
      </c>
      <c r="AL32" s="250">
        <v>3270.1175725633075</v>
      </c>
      <c r="AM32" s="251">
        <v>2600.0707022366259</v>
      </c>
      <c r="AN32" s="251">
        <v>1945.5649751139645</v>
      </c>
      <c r="AO32" s="251">
        <v>1452.026796367536</v>
      </c>
      <c r="AP32" s="251">
        <v>1393.4901465384537</v>
      </c>
      <c r="AQ32" s="251">
        <v>836.19025961538136</v>
      </c>
      <c r="AR32" s="251">
        <v>1597.7420502991445</v>
      </c>
      <c r="AS32" s="251">
        <v>1465.7188222222248</v>
      </c>
      <c r="AT32" s="251">
        <v>1879.7792998575387</v>
      </c>
      <c r="AU32" s="251">
        <v>1282.930003315385</v>
      </c>
      <c r="AV32" s="251">
        <v>4433.6885244756268</v>
      </c>
      <c r="AW32" s="251">
        <v>3903.0276092404529</v>
      </c>
      <c r="AX32" s="112">
        <v>4751.6000000000004</v>
      </c>
      <c r="AY32" s="249">
        <v>6098.4800000000005</v>
      </c>
      <c r="AZ32" s="249">
        <v>4501.6499999999996</v>
      </c>
      <c r="BA32" s="249">
        <v>5485.6399999999994</v>
      </c>
      <c r="BB32" s="249">
        <v>1804.94</v>
      </c>
      <c r="BC32" s="249">
        <v>1715.69</v>
      </c>
      <c r="BD32" s="249">
        <v>948.88</v>
      </c>
      <c r="BE32" s="249">
        <v>1698.85</v>
      </c>
      <c r="BF32" s="249">
        <v>2385.2400000000002</v>
      </c>
      <c r="BG32" s="249">
        <v>2947.66</v>
      </c>
      <c r="BH32" s="249">
        <v>2951.4700000000003</v>
      </c>
      <c r="BI32" s="576">
        <v>3994.21</v>
      </c>
      <c r="BJ32" s="249">
        <v>4986.8999999999996</v>
      </c>
      <c r="BK32" s="197">
        <f t="shared" si="8"/>
        <v>4.952016162976669E-2</v>
      </c>
      <c r="BM32" s="522"/>
    </row>
    <row r="33" spans="1:62" x14ac:dyDescent="0.25">
      <c r="A33" s="116" t="s">
        <v>23</v>
      </c>
      <c r="AP33" s="108"/>
      <c r="AQ33" s="108"/>
      <c r="AR33" s="236"/>
      <c r="AS33" s="236"/>
      <c r="AT33" s="236"/>
      <c r="AU33" s="236"/>
      <c r="AV33" s="236"/>
      <c r="AW33" s="236"/>
      <c r="AX33" s="236"/>
      <c r="AY33" s="236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</row>
    <row r="34" spans="1:62" x14ac:dyDescent="0.25">
      <c r="A34" s="116" t="s">
        <v>24</v>
      </c>
      <c r="B34" s="118"/>
      <c r="BD34" s="118"/>
      <c r="BE34" s="118"/>
      <c r="BF34" s="118"/>
      <c r="BG34" s="118"/>
      <c r="BH34" s="118"/>
      <c r="BI34" s="118"/>
      <c r="BJ34" s="118"/>
    </row>
    <row r="35" spans="1:62" x14ac:dyDescent="0.25">
      <c r="A35" s="116" t="s">
        <v>196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62" x14ac:dyDescent="0.25"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62" x14ac:dyDescent="0.25">
      <c r="B37" s="118"/>
    </row>
  </sheetData>
  <mergeCells count="7">
    <mergeCell ref="BJ6:BK6"/>
    <mergeCell ref="AX6:BI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O57"/>
  <sheetViews>
    <sheetView showGridLines="0" zoomScale="90" zoomScaleNormal="90" workbookViewId="0">
      <pane xSplit="1" ySplit="7" topLeftCell="AW8" activePane="bottomRight" state="frozen"/>
      <selection activeCell="AD14" sqref="AD14"/>
      <selection pane="topRight" activeCell="AD14" sqref="AD14"/>
      <selection pane="bottomLeft" activeCell="AD14" sqref="AD14"/>
      <selection pane="bottomRight" activeCell="BK11" sqref="BK11"/>
    </sheetView>
  </sheetViews>
  <sheetFormatPr baseColWidth="10" defaultRowHeight="15" x14ac:dyDescent="0.25"/>
  <cols>
    <col min="1" max="1" width="15.42578125" style="92" customWidth="1"/>
    <col min="2" max="35" width="14.7109375" style="92" customWidth="1"/>
    <col min="36" max="36" width="12.7109375" style="92" customWidth="1"/>
    <col min="37" max="37" width="14.85546875" style="92" bestFit="1" customWidth="1"/>
    <col min="38" max="62" width="14.85546875" style="92" customWidth="1"/>
    <col min="63" max="63" width="13.140625" style="92" customWidth="1"/>
    <col min="64" max="64" width="16.140625" bestFit="1" customWidth="1"/>
    <col min="65" max="65" width="15.85546875" bestFit="1" customWidth="1"/>
  </cols>
  <sheetData>
    <row r="1" spans="1:67" x14ac:dyDescent="0.25">
      <c r="A1" s="6" t="s">
        <v>189</v>
      </c>
    </row>
    <row r="2" spans="1:67" x14ac:dyDescent="0.25">
      <c r="A2" s="6"/>
    </row>
    <row r="3" spans="1:67" x14ac:dyDescent="0.25">
      <c r="A3" s="11" t="s">
        <v>84</v>
      </c>
    </row>
    <row r="4" spans="1:67" ht="15" customHeight="1" x14ac:dyDescent="0.25">
      <c r="A4" s="124" t="s">
        <v>233</v>
      </c>
    </row>
    <row r="5" spans="1:67" x14ac:dyDescent="0.25">
      <c r="A5" s="124" t="s">
        <v>199</v>
      </c>
      <c r="V5" s="118"/>
      <c r="W5" s="118"/>
      <c r="X5" s="118"/>
    </row>
    <row r="6" spans="1:67" x14ac:dyDescent="0.25">
      <c r="A6" s="644" t="s">
        <v>26</v>
      </c>
      <c r="B6" s="634">
        <v>2019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4">
        <v>2020</v>
      </c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6"/>
      <c r="Z6" s="645">
        <v>2021</v>
      </c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5">
        <v>2022</v>
      </c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1">
        <v>2023</v>
      </c>
      <c r="AY6" s="642"/>
      <c r="AZ6" s="642"/>
      <c r="BA6" s="642"/>
      <c r="BB6" s="642"/>
      <c r="BC6" s="642"/>
      <c r="BD6" s="642"/>
      <c r="BE6" s="642"/>
      <c r="BF6" s="642"/>
      <c r="BG6" s="642"/>
      <c r="BH6" s="642"/>
      <c r="BI6" s="643"/>
      <c r="BJ6" s="639">
        <v>2024</v>
      </c>
      <c r="BK6" s="640"/>
      <c r="BM6" s="24"/>
    </row>
    <row r="7" spans="1:67" ht="25.5" x14ac:dyDescent="0.25">
      <c r="A7" s="644"/>
      <c r="B7" s="48" t="s">
        <v>1</v>
      </c>
      <c r="C7" s="48" t="s">
        <v>2</v>
      </c>
      <c r="D7" s="50" t="s">
        <v>3</v>
      </c>
      <c r="E7" s="48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48" t="s">
        <v>1</v>
      </c>
      <c r="O7" s="48" t="s">
        <v>2</v>
      </c>
      <c r="P7" s="50" t="s">
        <v>3</v>
      </c>
      <c r="Q7" s="48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78" t="s">
        <v>1</v>
      </c>
      <c r="AA7" s="96" t="s">
        <v>2</v>
      </c>
      <c r="AB7" s="96" t="s">
        <v>3</v>
      </c>
      <c r="AC7" s="72" t="s">
        <v>4</v>
      </c>
      <c r="AD7" s="72" t="s">
        <v>5</v>
      </c>
      <c r="AE7" s="72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78" t="s">
        <v>1</v>
      </c>
      <c r="AM7" s="501" t="s">
        <v>2</v>
      </c>
      <c r="AN7" s="501" t="s">
        <v>3</v>
      </c>
      <c r="AO7" s="72" t="s">
        <v>4</v>
      </c>
      <c r="AP7" s="72" t="s">
        <v>5</v>
      </c>
      <c r="AQ7" s="72" t="s">
        <v>6</v>
      </c>
      <c r="AR7" s="501" t="s">
        <v>7</v>
      </c>
      <c r="AS7" s="501" t="s">
        <v>8</v>
      </c>
      <c r="AT7" s="501" t="s">
        <v>255</v>
      </c>
      <c r="AU7" s="501" t="s">
        <v>10</v>
      </c>
      <c r="AV7" s="501" t="s">
        <v>11</v>
      </c>
      <c r="AW7" s="501" t="s">
        <v>12</v>
      </c>
      <c r="AX7" s="547" t="s">
        <v>1</v>
      </c>
      <c r="AY7" s="547" t="s">
        <v>2</v>
      </c>
      <c r="AZ7" s="547" t="s">
        <v>3</v>
      </c>
      <c r="BA7" s="547" t="s">
        <v>4</v>
      </c>
      <c r="BB7" s="547" t="s">
        <v>5</v>
      </c>
      <c r="BC7" s="547" t="s">
        <v>6</v>
      </c>
      <c r="BD7" s="547" t="s">
        <v>7</v>
      </c>
      <c r="BE7" s="547" t="str">
        <f>+'Cdr 7'!BE7</f>
        <v>Ago</v>
      </c>
      <c r="BF7" s="547" t="str">
        <f>+'Cdr 7'!BF7</f>
        <v>Sept</v>
      </c>
      <c r="BG7" s="547" t="str">
        <f>+'Cdr 7'!BG7</f>
        <v>Oct</v>
      </c>
      <c r="BH7" s="547" t="str">
        <f>+'Cdr 7'!BH7</f>
        <v>Nov</v>
      </c>
      <c r="BI7" s="552" t="str">
        <f>+'Cdr 7'!BI7</f>
        <v>Dic</v>
      </c>
      <c r="BJ7" s="544" t="str">
        <f>+'Cdr 7'!BJ7</f>
        <v>Ene</v>
      </c>
      <c r="BK7" s="508" t="str">
        <f>'Cdr 1 '!BK7</f>
        <v>Var. % 
Ene 24/23</v>
      </c>
    </row>
    <row r="8" spans="1:67" x14ac:dyDescent="0.25">
      <c r="A8" s="12" t="s">
        <v>13</v>
      </c>
      <c r="B8" s="426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6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6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6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577">
        <f t="shared" si="3"/>
        <v>43863.8</v>
      </c>
      <c r="AZ8" s="577">
        <f t="shared" si="3"/>
        <v>28.29</v>
      </c>
      <c r="BA8" s="577">
        <f t="shared" ref="BA8:BB8" si="4">+SUM(BA30,BA37)</f>
        <v>6444.4400000000005</v>
      </c>
      <c r="BB8" s="577">
        <f t="shared" si="4"/>
        <v>7620.14</v>
      </c>
      <c r="BC8" s="577">
        <f t="shared" si="3"/>
        <v>41534.58</v>
      </c>
      <c r="BD8" s="577">
        <f t="shared" ref="BD8:BE8" si="5">+SUM(BD30,BD37)</f>
        <v>43.01</v>
      </c>
      <c r="BE8" s="577">
        <f t="shared" si="5"/>
        <v>182785.33</v>
      </c>
      <c r="BF8" s="577">
        <f t="shared" ref="BF8:BG8" si="6">+SUM(BF30,BF37)</f>
        <v>436.37</v>
      </c>
      <c r="BG8" s="577">
        <f t="shared" si="6"/>
        <v>233964.44</v>
      </c>
      <c r="BH8" s="577">
        <f t="shared" ref="BH8:BI8" si="7">+SUM(BH30,BH37)</f>
        <v>766418.86</v>
      </c>
      <c r="BI8" s="578">
        <f t="shared" si="7"/>
        <v>163323.94</v>
      </c>
      <c r="BJ8" s="85">
        <f t="shared" ref="BJ8" si="8">+SUM(BJ30,BJ37)</f>
        <v>122975.83000000002</v>
      </c>
      <c r="BK8" s="88">
        <f>+IFERROR(BJ8/AX8-1,"-")</f>
        <v>-0.77511198972436501</v>
      </c>
      <c r="BL8" s="473"/>
      <c r="BM8" s="23"/>
      <c r="BN8" s="23"/>
    </row>
    <row r="9" spans="1:67" x14ac:dyDescent="0.25">
      <c r="A9" s="254" t="s">
        <v>85</v>
      </c>
      <c r="B9" s="427">
        <f t="shared" ref="B9:Y9" si="9">+SUM(B10:B20)</f>
        <v>132080.36600000001</v>
      </c>
      <c r="C9" s="355">
        <f t="shared" si="9"/>
        <v>378.96000000000004</v>
      </c>
      <c r="D9" s="355">
        <f t="shared" si="9"/>
        <v>432.32099999999997</v>
      </c>
      <c r="E9" s="355">
        <f t="shared" si="9"/>
        <v>48818.421000000002</v>
      </c>
      <c r="F9" s="355">
        <f t="shared" si="9"/>
        <v>558256.28240000003</v>
      </c>
      <c r="G9" s="355">
        <f t="shared" si="9"/>
        <v>412221.93900000001</v>
      </c>
      <c r="H9" s="355">
        <f t="shared" si="9"/>
        <v>199458.14100000003</v>
      </c>
      <c r="I9" s="355">
        <f t="shared" si="9"/>
        <v>619.20899999999995</v>
      </c>
      <c r="J9" s="355">
        <f t="shared" si="9"/>
        <v>69.975999999999999</v>
      </c>
      <c r="K9" s="355">
        <f t="shared" si="9"/>
        <v>6.1230000000000002</v>
      </c>
      <c r="L9" s="355">
        <f t="shared" si="9"/>
        <v>575087.30649999995</v>
      </c>
      <c r="M9" s="355">
        <f t="shared" si="9"/>
        <v>159996.70699999999</v>
      </c>
      <c r="N9" s="427">
        <f t="shared" si="9"/>
        <v>5220.5</v>
      </c>
      <c r="O9" s="355">
        <f t="shared" si="9"/>
        <v>0</v>
      </c>
      <c r="P9" s="355">
        <f t="shared" si="9"/>
        <v>0</v>
      </c>
      <c r="Q9" s="355">
        <f t="shared" si="9"/>
        <v>0</v>
      </c>
      <c r="R9" s="355">
        <f t="shared" si="9"/>
        <v>381318.38999999996</v>
      </c>
      <c r="S9" s="355">
        <f t="shared" si="9"/>
        <v>817492.20000000019</v>
      </c>
      <c r="T9" s="355">
        <f t="shared" si="9"/>
        <v>364000.84500000003</v>
      </c>
      <c r="U9" s="355">
        <f t="shared" si="9"/>
        <v>262.56</v>
      </c>
      <c r="V9" s="355">
        <f t="shared" si="9"/>
        <v>0</v>
      </c>
      <c r="W9" s="355">
        <f t="shared" si="9"/>
        <v>0</v>
      </c>
      <c r="X9" s="355">
        <f t="shared" si="9"/>
        <v>425582.91499999998</v>
      </c>
      <c r="Y9" s="428">
        <f t="shared" si="9"/>
        <v>974045.10499999998</v>
      </c>
      <c r="Z9" s="427">
        <f t="shared" ref="Z9:AO9" si="10">SUM(Z10:Z20)</f>
        <v>388003.92000000004</v>
      </c>
      <c r="AA9" s="355">
        <f t="shared" si="10"/>
        <v>1209.02</v>
      </c>
      <c r="AB9" s="355">
        <f t="shared" si="10"/>
        <v>66.97</v>
      </c>
      <c r="AC9" s="355">
        <f t="shared" si="10"/>
        <v>172256.02</v>
      </c>
      <c r="AD9" s="355">
        <f t="shared" si="10"/>
        <v>820081.25</v>
      </c>
      <c r="AE9" s="355">
        <f t="shared" si="10"/>
        <v>526609.22</v>
      </c>
      <c r="AF9" s="355">
        <f t="shared" si="10"/>
        <v>166927.57</v>
      </c>
      <c r="AG9" s="355">
        <f t="shared" si="10"/>
        <v>373.32000000000005</v>
      </c>
      <c r="AH9" s="355">
        <f t="shared" si="10"/>
        <v>78.28</v>
      </c>
      <c r="AI9" s="355">
        <f t="shared" si="10"/>
        <v>854.55000000000007</v>
      </c>
      <c r="AJ9" s="355">
        <f t="shared" si="10"/>
        <v>521771.70999999996</v>
      </c>
      <c r="AK9" s="355">
        <f t="shared" si="10"/>
        <v>479110.13</v>
      </c>
      <c r="AL9" s="427">
        <f t="shared" si="10"/>
        <v>51819.820500000002</v>
      </c>
      <c r="AM9" s="355">
        <f t="shared" si="10"/>
        <v>175.46050000000002</v>
      </c>
      <c r="AN9" s="355">
        <f t="shared" si="10"/>
        <v>473.85149999999987</v>
      </c>
      <c r="AO9" s="355">
        <f t="shared" si="10"/>
        <v>154.73880000000003</v>
      </c>
      <c r="AP9" s="355">
        <f>SUM(AP10:AP20)</f>
        <v>354842.55949999997</v>
      </c>
      <c r="AQ9" s="355">
        <f>SUM(AQ10:AQ20)</f>
        <v>632459.26650000003</v>
      </c>
      <c r="AR9" s="355">
        <f>SUM(AR10:AR20)</f>
        <v>191375.43400000001</v>
      </c>
      <c r="AS9" s="355">
        <f>SUM(AS10:AS20)</f>
        <v>960.13300000000015</v>
      </c>
      <c r="AT9" s="355">
        <f t="shared" ref="AT9:AZ9" si="11">SUM(AT10:AT20)</f>
        <v>722.98850000000004</v>
      </c>
      <c r="AU9" s="355">
        <f t="shared" si="11"/>
        <v>1098.579</v>
      </c>
      <c r="AV9" s="355">
        <f t="shared" si="11"/>
        <v>197075.26950000002</v>
      </c>
      <c r="AW9" s="355">
        <f t="shared" si="11"/>
        <v>706833.19519999996</v>
      </c>
      <c r="AX9" s="356">
        <f t="shared" si="11"/>
        <v>334541.71000000002</v>
      </c>
      <c r="AY9" s="579">
        <f t="shared" si="11"/>
        <v>29258.29</v>
      </c>
      <c r="AZ9" s="579">
        <f t="shared" si="11"/>
        <v>28.29</v>
      </c>
      <c r="BA9" s="579">
        <f t="shared" ref="BA9:BC9" si="12">SUM(BA10:BA20)</f>
        <v>0</v>
      </c>
      <c r="BB9" s="579">
        <f t="shared" ref="BB9" si="13">SUM(BB10:BB20)</f>
        <v>0</v>
      </c>
      <c r="BC9" s="579">
        <f t="shared" si="12"/>
        <v>36758.9</v>
      </c>
      <c r="BD9" s="579">
        <f t="shared" ref="BD9:BE9" si="14">SUM(BD10:BD20)</f>
        <v>38.96</v>
      </c>
      <c r="BE9" s="579">
        <f t="shared" si="14"/>
        <v>175284.58</v>
      </c>
      <c r="BF9" s="579">
        <f t="shared" ref="BF9:BG9" si="15">SUM(BF10:BF20)</f>
        <v>432.87</v>
      </c>
      <c r="BG9" s="579">
        <f t="shared" si="15"/>
        <v>77992.67</v>
      </c>
      <c r="BH9" s="579">
        <f t="shared" ref="BH9:BI9" si="16">SUM(BH10:BH20)</f>
        <v>279007.03999999998</v>
      </c>
      <c r="BI9" s="580">
        <f t="shared" si="16"/>
        <v>42306.93</v>
      </c>
      <c r="BJ9" s="355">
        <f t="shared" ref="BJ9" si="17">SUM(BJ10:BJ20)</f>
        <v>34295.72</v>
      </c>
      <c r="BK9" s="255">
        <f t="shared" ref="BK9:BK37" si="18">+IFERROR(BJ9/AX9-1,"-")</f>
        <v>-0.89748447211559956</v>
      </c>
      <c r="BL9" s="473"/>
      <c r="BM9" s="23"/>
      <c r="BN9" s="23"/>
    </row>
    <row r="10" spans="1:67" x14ac:dyDescent="0.25">
      <c r="A10" s="129" t="s">
        <v>60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6.1230000000000002</v>
      </c>
      <c r="L10" s="108">
        <v>103.97150000000001</v>
      </c>
      <c r="M10" s="108">
        <v>0</v>
      </c>
      <c r="N10" s="244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256">
        <v>0</v>
      </c>
      <c r="Z10" s="245">
        <v>0</v>
      </c>
      <c r="AA10" s="164">
        <v>47.49</v>
      </c>
      <c r="AB10" s="164">
        <v>3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245">
        <v>0</v>
      </c>
      <c r="AM10" s="164">
        <v>0</v>
      </c>
      <c r="AN10" s="164">
        <v>0</v>
      </c>
      <c r="AO10" s="164">
        <v>16.045000000000002</v>
      </c>
      <c r="AP10" s="164">
        <v>0</v>
      </c>
      <c r="AQ10" s="164">
        <v>0</v>
      </c>
      <c r="AR10" s="164">
        <v>0</v>
      </c>
      <c r="AS10" s="164">
        <v>3.1</v>
      </c>
      <c r="AT10" s="164">
        <v>0</v>
      </c>
      <c r="AU10" s="164">
        <v>0</v>
      </c>
      <c r="AV10" s="164">
        <v>0</v>
      </c>
      <c r="AW10" s="164">
        <v>0</v>
      </c>
      <c r="AX10" s="163">
        <v>0</v>
      </c>
      <c r="AY10" s="557">
        <v>0</v>
      </c>
      <c r="AZ10" s="557">
        <v>0</v>
      </c>
      <c r="BA10" s="557">
        <v>0</v>
      </c>
      <c r="BB10" s="557">
        <v>0</v>
      </c>
      <c r="BC10" s="557">
        <v>0</v>
      </c>
      <c r="BD10" s="557">
        <v>0</v>
      </c>
      <c r="BE10" s="557">
        <v>0</v>
      </c>
      <c r="BF10" s="557">
        <v>0</v>
      </c>
      <c r="BG10" s="557">
        <v>12.25</v>
      </c>
      <c r="BH10" s="557" t="s">
        <v>28</v>
      </c>
      <c r="BI10" s="558" t="s">
        <v>28</v>
      </c>
      <c r="BJ10" s="164" t="s">
        <v>28</v>
      </c>
      <c r="BK10" s="135" t="str">
        <f t="shared" si="18"/>
        <v>-</v>
      </c>
      <c r="BL10" s="473"/>
      <c r="BM10" s="23"/>
      <c r="BN10" s="23"/>
    </row>
    <row r="11" spans="1:67" x14ac:dyDescent="0.25">
      <c r="A11" s="12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244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256">
        <v>0</v>
      </c>
      <c r="Z11" s="245">
        <v>0</v>
      </c>
      <c r="AA11" s="164">
        <v>227.29</v>
      </c>
      <c r="AB11" s="164">
        <v>63.97</v>
      </c>
      <c r="AC11" s="164">
        <v>207.33</v>
      </c>
      <c r="AD11" s="164">
        <v>100.9</v>
      </c>
      <c r="AE11" s="164">
        <v>17.8</v>
      </c>
      <c r="AF11" s="164">
        <v>26.71</v>
      </c>
      <c r="AG11" s="164">
        <v>33.79</v>
      </c>
      <c r="AH11" s="164">
        <v>12.8</v>
      </c>
      <c r="AI11" s="164">
        <v>0</v>
      </c>
      <c r="AJ11" s="164">
        <v>30.44</v>
      </c>
      <c r="AK11" s="164">
        <v>25.26</v>
      </c>
      <c r="AL11" s="245">
        <v>248.44600000000003</v>
      </c>
      <c r="AM11" s="164">
        <v>102.10150000000002</v>
      </c>
      <c r="AN11" s="164">
        <v>321.8984999999999</v>
      </c>
      <c r="AO11" s="164">
        <v>118.267</v>
      </c>
      <c r="AP11" s="164">
        <v>17806.055</v>
      </c>
      <c r="AQ11" s="164">
        <v>38400.985000000001</v>
      </c>
      <c r="AR11" s="164">
        <v>2622.9269999999997</v>
      </c>
      <c r="AS11" s="164">
        <v>169.47200000000001</v>
      </c>
      <c r="AT11" s="164">
        <v>68.930499999999995</v>
      </c>
      <c r="AU11" s="164">
        <v>107.613</v>
      </c>
      <c r="AV11" s="164">
        <v>1718.1105</v>
      </c>
      <c r="AW11" s="164">
        <v>60757.172500000001</v>
      </c>
      <c r="AX11" s="163">
        <v>116.01</v>
      </c>
      <c r="AY11" s="557">
        <v>138.4</v>
      </c>
      <c r="AZ11" s="557">
        <v>28.29</v>
      </c>
      <c r="BA11" s="557">
        <v>0</v>
      </c>
      <c r="BB11" s="557">
        <v>0</v>
      </c>
      <c r="BC11" s="557">
        <v>0</v>
      </c>
      <c r="BD11" s="557">
        <v>0</v>
      </c>
      <c r="BE11" s="557">
        <v>45.84</v>
      </c>
      <c r="BF11" s="557">
        <v>43.05</v>
      </c>
      <c r="BG11" s="557">
        <v>4.83</v>
      </c>
      <c r="BH11" s="557">
        <v>0.14000000000000001</v>
      </c>
      <c r="BI11" s="558">
        <v>150.69</v>
      </c>
      <c r="BJ11" s="164">
        <v>195.58</v>
      </c>
      <c r="BK11" s="135">
        <f t="shared" si="18"/>
        <v>0.68588914748728569</v>
      </c>
      <c r="BL11" s="473"/>
      <c r="BM11" s="23"/>
      <c r="BN11" s="23"/>
    </row>
    <row r="12" spans="1:67" x14ac:dyDescent="0.25">
      <c r="A12" s="129" t="s">
        <v>61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37.438000000000002</v>
      </c>
      <c r="N12" s="244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256">
        <v>0</v>
      </c>
      <c r="Z12" s="245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245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3">
        <v>0</v>
      </c>
      <c r="AY12" s="557">
        <v>0</v>
      </c>
      <c r="AZ12" s="557">
        <v>0</v>
      </c>
      <c r="BA12" s="557">
        <v>0</v>
      </c>
      <c r="BB12" s="557">
        <v>0</v>
      </c>
      <c r="BC12" s="557">
        <v>0</v>
      </c>
      <c r="BD12" s="557">
        <v>0</v>
      </c>
      <c r="BE12" s="557">
        <v>0</v>
      </c>
      <c r="BF12" s="557">
        <v>0</v>
      </c>
      <c r="BG12" s="557">
        <v>0</v>
      </c>
      <c r="BH12" s="557" t="s">
        <v>28</v>
      </c>
      <c r="BI12" s="558" t="s">
        <v>28</v>
      </c>
      <c r="BJ12" s="164" t="s">
        <v>28</v>
      </c>
      <c r="BK12" s="135" t="str">
        <f t="shared" si="18"/>
        <v>-</v>
      </c>
      <c r="BL12" s="473"/>
      <c r="BM12" s="23"/>
      <c r="BN12" s="23"/>
    </row>
    <row r="13" spans="1:67" x14ac:dyDescent="0.25">
      <c r="A13" s="129" t="s">
        <v>86</v>
      </c>
      <c r="B13" s="108">
        <v>0</v>
      </c>
      <c r="C13" s="108">
        <v>0</v>
      </c>
      <c r="D13" s="108">
        <v>0</v>
      </c>
      <c r="E13" s="108">
        <v>1611.2</v>
      </c>
      <c r="F13" s="108">
        <v>26101.02</v>
      </c>
      <c r="G13" s="108">
        <v>62069.425000000003</v>
      </c>
      <c r="H13" s="108">
        <v>40027.730000000003</v>
      </c>
      <c r="I13" s="108">
        <v>0</v>
      </c>
      <c r="J13" s="108">
        <v>0</v>
      </c>
      <c r="K13" s="108">
        <v>0</v>
      </c>
      <c r="L13" s="108">
        <v>3072.9250000000002</v>
      </c>
      <c r="M13" s="108">
        <v>7357.7749999999996</v>
      </c>
      <c r="N13" s="244">
        <v>475.53</v>
      </c>
      <c r="O13" s="108">
        <v>0</v>
      </c>
      <c r="P13" s="108">
        <v>0</v>
      </c>
      <c r="Q13" s="108">
        <v>0</v>
      </c>
      <c r="R13" s="108">
        <v>0</v>
      </c>
      <c r="S13" s="108">
        <v>58086.084999999999</v>
      </c>
      <c r="T13" s="108">
        <v>40737.89</v>
      </c>
      <c r="U13" s="108">
        <v>0</v>
      </c>
      <c r="V13" s="108">
        <v>0</v>
      </c>
      <c r="W13" s="108">
        <v>0</v>
      </c>
      <c r="X13" s="108">
        <v>34438.61</v>
      </c>
      <c r="Y13" s="256">
        <v>47958.94</v>
      </c>
      <c r="Z13" s="245">
        <v>12778.42</v>
      </c>
      <c r="AA13" s="164">
        <v>0</v>
      </c>
      <c r="AB13" s="164">
        <v>0</v>
      </c>
      <c r="AC13" s="164">
        <v>4999.0200000000004</v>
      </c>
      <c r="AD13" s="164">
        <v>47438.85</v>
      </c>
      <c r="AE13" s="164">
        <v>45474.86</v>
      </c>
      <c r="AF13" s="164">
        <v>17964.2</v>
      </c>
      <c r="AG13" s="164">
        <v>0</v>
      </c>
      <c r="AH13" s="164">
        <v>0</v>
      </c>
      <c r="AI13" s="164">
        <v>0</v>
      </c>
      <c r="AJ13" s="164">
        <v>5726.12</v>
      </c>
      <c r="AK13" s="164">
        <v>3482.41</v>
      </c>
      <c r="AL13" s="245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3">
        <v>29295.9</v>
      </c>
      <c r="AY13" s="557">
        <v>0</v>
      </c>
      <c r="AZ13" s="557">
        <v>0</v>
      </c>
      <c r="BA13" s="557">
        <v>0</v>
      </c>
      <c r="BB13" s="557">
        <v>0</v>
      </c>
      <c r="BC13" s="557">
        <v>9127.5400000000009</v>
      </c>
      <c r="BD13" s="557">
        <v>0</v>
      </c>
      <c r="BE13" s="557">
        <v>9252.18</v>
      </c>
      <c r="BF13" s="557">
        <v>0</v>
      </c>
      <c r="BG13" s="557">
        <v>1134.27</v>
      </c>
      <c r="BH13" s="557">
        <v>1491.33</v>
      </c>
      <c r="BI13" s="558" t="s">
        <v>28</v>
      </c>
      <c r="BJ13" s="164" t="s">
        <v>28</v>
      </c>
      <c r="BK13" s="135" t="str">
        <f t="shared" si="18"/>
        <v>-</v>
      </c>
      <c r="BL13" s="473"/>
      <c r="BM13" s="23"/>
      <c r="BN13" s="23"/>
    </row>
    <row r="14" spans="1:67" x14ac:dyDescent="0.25">
      <c r="A14" s="257" t="s">
        <v>254</v>
      </c>
      <c r="B14" s="108">
        <v>27968.83</v>
      </c>
      <c r="C14" s="108">
        <v>0</v>
      </c>
      <c r="D14" s="108">
        <v>0</v>
      </c>
      <c r="E14" s="108">
        <v>9072.6929999999993</v>
      </c>
      <c r="F14" s="108">
        <v>225880.11499999999</v>
      </c>
      <c r="G14" s="108">
        <v>229691.83499999999</v>
      </c>
      <c r="H14" s="108">
        <v>105256.655</v>
      </c>
      <c r="I14" s="108">
        <v>0</v>
      </c>
      <c r="J14" s="108">
        <v>0</v>
      </c>
      <c r="K14" s="108">
        <v>0</v>
      </c>
      <c r="L14" s="108">
        <v>198141.17499999999</v>
      </c>
      <c r="M14" s="108">
        <v>74294.11</v>
      </c>
      <c r="N14" s="244">
        <v>4744.97</v>
      </c>
      <c r="O14" s="108">
        <v>0</v>
      </c>
      <c r="P14" s="108">
        <v>0</v>
      </c>
      <c r="Q14" s="108">
        <v>0</v>
      </c>
      <c r="R14" s="108">
        <v>141131.58499999999</v>
      </c>
      <c r="S14" s="108">
        <v>333088.54000000004</v>
      </c>
      <c r="T14" s="108">
        <v>207617.22500000003</v>
      </c>
      <c r="U14" s="108">
        <v>262.56</v>
      </c>
      <c r="V14" s="108">
        <v>0</v>
      </c>
      <c r="W14" s="108">
        <v>0</v>
      </c>
      <c r="X14" s="108">
        <v>225759.38999999998</v>
      </c>
      <c r="Y14" s="256">
        <v>391167.06</v>
      </c>
      <c r="Z14" s="245">
        <v>173839.2</v>
      </c>
      <c r="AA14" s="164">
        <v>0</v>
      </c>
      <c r="AB14" s="164">
        <v>0</v>
      </c>
      <c r="AC14" s="164">
        <v>59573.02</v>
      </c>
      <c r="AD14" s="164">
        <v>295317.11</v>
      </c>
      <c r="AE14" s="164">
        <v>282296.98</v>
      </c>
      <c r="AF14" s="164">
        <v>39483.910000000003</v>
      </c>
      <c r="AG14" s="164">
        <v>0</v>
      </c>
      <c r="AH14" s="164">
        <v>0</v>
      </c>
      <c r="AI14" s="164">
        <v>0</v>
      </c>
      <c r="AJ14" s="164">
        <v>195913.97</v>
      </c>
      <c r="AK14" s="164">
        <v>167529.63</v>
      </c>
      <c r="AL14" s="245">
        <v>3911.4150000000045</v>
      </c>
      <c r="AM14" s="164">
        <v>0</v>
      </c>
      <c r="AN14" s="164">
        <v>0</v>
      </c>
      <c r="AO14" s="164">
        <v>0</v>
      </c>
      <c r="AP14" s="164">
        <v>57366.069999999992</v>
      </c>
      <c r="AQ14" s="164">
        <v>163119.19</v>
      </c>
      <c r="AR14" s="164">
        <v>10875.09</v>
      </c>
      <c r="AS14" s="164">
        <v>0</v>
      </c>
      <c r="AT14" s="164">
        <v>0</v>
      </c>
      <c r="AU14" s="164">
        <v>0</v>
      </c>
      <c r="AV14" s="164">
        <v>62769.819999999992</v>
      </c>
      <c r="AW14" s="164">
        <v>268796.49</v>
      </c>
      <c r="AX14" s="163">
        <v>232645.73</v>
      </c>
      <c r="AY14" s="557">
        <v>24539.22</v>
      </c>
      <c r="AZ14" s="557">
        <v>0</v>
      </c>
      <c r="BA14" s="557">
        <v>0</v>
      </c>
      <c r="BB14" s="557">
        <v>0</v>
      </c>
      <c r="BC14" s="557">
        <v>17312.650000000001</v>
      </c>
      <c r="BD14" s="557">
        <v>0</v>
      </c>
      <c r="BE14" s="557">
        <v>75441.509999999995</v>
      </c>
      <c r="BF14" s="557">
        <v>0</v>
      </c>
      <c r="BG14" s="557">
        <v>25772.52</v>
      </c>
      <c r="BH14" s="557">
        <v>94540.94</v>
      </c>
      <c r="BI14" s="558">
        <v>16481.900000000001</v>
      </c>
      <c r="BJ14" s="164" t="s">
        <v>28</v>
      </c>
      <c r="BK14" s="135" t="str">
        <f t="shared" si="18"/>
        <v>-</v>
      </c>
      <c r="BL14" s="473"/>
      <c r="BM14" s="23"/>
      <c r="BN14" s="23"/>
      <c r="BO14" s="86"/>
    </row>
    <row r="15" spans="1:67" x14ac:dyDescent="0.25">
      <c r="A15" s="129" t="s">
        <v>62</v>
      </c>
      <c r="B15" s="108">
        <v>21982.834999999999</v>
      </c>
      <c r="C15" s="108">
        <v>0</v>
      </c>
      <c r="D15" s="108">
        <v>0</v>
      </c>
      <c r="E15" s="108">
        <v>10655.54</v>
      </c>
      <c r="F15" s="108">
        <v>106822.41499999999</v>
      </c>
      <c r="G15" s="108">
        <v>45471.92</v>
      </c>
      <c r="H15" s="108">
        <v>13964.785</v>
      </c>
      <c r="I15" s="108">
        <v>0</v>
      </c>
      <c r="J15" s="108">
        <v>0</v>
      </c>
      <c r="K15" s="108">
        <v>0</v>
      </c>
      <c r="L15" s="108">
        <v>110735.11500000001</v>
      </c>
      <c r="M15" s="108">
        <v>27662.275000000001</v>
      </c>
      <c r="N15" s="244">
        <v>0</v>
      </c>
      <c r="O15" s="108">
        <v>0</v>
      </c>
      <c r="P15" s="108">
        <v>0</v>
      </c>
      <c r="Q15" s="108">
        <v>0</v>
      </c>
      <c r="R15" s="108">
        <v>83098.579999999987</v>
      </c>
      <c r="S15" s="108">
        <v>150289.70500000002</v>
      </c>
      <c r="T15" s="108">
        <v>47744.28</v>
      </c>
      <c r="U15" s="108">
        <v>0</v>
      </c>
      <c r="V15" s="108">
        <v>0</v>
      </c>
      <c r="W15" s="108">
        <v>0</v>
      </c>
      <c r="X15" s="108">
        <v>57217.184999999998</v>
      </c>
      <c r="Y15" s="256">
        <v>177923.46</v>
      </c>
      <c r="Z15" s="245">
        <v>50978.96</v>
      </c>
      <c r="AA15" s="164">
        <v>0</v>
      </c>
      <c r="AB15" s="164">
        <v>0</v>
      </c>
      <c r="AC15" s="164">
        <v>36539.589999999997</v>
      </c>
      <c r="AD15" s="164">
        <v>149233.07</v>
      </c>
      <c r="AE15" s="164">
        <v>60760.92</v>
      </c>
      <c r="AF15" s="164">
        <v>36605.69</v>
      </c>
      <c r="AG15" s="164">
        <v>0</v>
      </c>
      <c r="AH15" s="164">
        <v>0</v>
      </c>
      <c r="AI15" s="164">
        <v>0</v>
      </c>
      <c r="AJ15" s="164">
        <v>94326.52</v>
      </c>
      <c r="AK15" s="164">
        <v>98593.53</v>
      </c>
      <c r="AL15" s="245">
        <v>13539.77</v>
      </c>
      <c r="AM15" s="164">
        <v>0</v>
      </c>
      <c r="AN15" s="164">
        <v>0</v>
      </c>
      <c r="AO15" s="164">
        <v>0</v>
      </c>
      <c r="AP15" s="164">
        <v>75258.884999999995</v>
      </c>
      <c r="AQ15" s="164">
        <v>131546.31999999998</v>
      </c>
      <c r="AR15" s="164">
        <v>53063.305</v>
      </c>
      <c r="AS15" s="164">
        <v>0</v>
      </c>
      <c r="AT15" s="164">
        <v>0</v>
      </c>
      <c r="AU15" s="164">
        <v>0</v>
      </c>
      <c r="AV15" s="164">
        <v>42372.14</v>
      </c>
      <c r="AW15" s="164">
        <v>119152.01999999999</v>
      </c>
      <c r="AX15" s="163">
        <v>20582.62</v>
      </c>
      <c r="AY15" s="557">
        <v>1797.41</v>
      </c>
      <c r="AZ15" s="557">
        <v>0</v>
      </c>
      <c r="BA15" s="557">
        <v>0</v>
      </c>
      <c r="BB15" s="557">
        <v>0</v>
      </c>
      <c r="BC15" s="557">
        <v>5774.04</v>
      </c>
      <c r="BD15" s="557">
        <v>0</v>
      </c>
      <c r="BE15" s="557">
        <v>26292.91</v>
      </c>
      <c r="BF15" s="557">
        <v>0</v>
      </c>
      <c r="BG15" s="557">
        <v>13138.16</v>
      </c>
      <c r="BH15" s="557">
        <v>47568.58</v>
      </c>
      <c r="BI15" s="558">
        <v>3727.89</v>
      </c>
      <c r="BJ15" s="164">
        <v>12962.79</v>
      </c>
      <c r="BK15" s="135">
        <f t="shared" si="18"/>
        <v>-0.37020699988631178</v>
      </c>
      <c r="BL15" s="473"/>
      <c r="BM15" s="23"/>
      <c r="BN15" s="23"/>
      <c r="BO15" s="86"/>
    </row>
    <row r="16" spans="1:67" x14ac:dyDescent="0.25">
      <c r="A16" s="129" t="s">
        <v>247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44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256">
        <v>0</v>
      </c>
      <c r="Z16" s="245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63">
        <v>65.45</v>
      </c>
      <c r="AY16" s="557">
        <v>0</v>
      </c>
      <c r="AZ16" s="557">
        <v>0</v>
      </c>
      <c r="BA16" s="557">
        <v>0</v>
      </c>
      <c r="BB16" s="557">
        <v>0</v>
      </c>
      <c r="BC16" s="557">
        <v>0</v>
      </c>
      <c r="BD16" s="557">
        <v>7.21</v>
      </c>
      <c r="BE16" s="557">
        <v>140.12</v>
      </c>
      <c r="BF16" s="557">
        <v>168.12</v>
      </c>
      <c r="BG16" s="557">
        <v>412.86</v>
      </c>
      <c r="BH16" s="557">
        <v>393.13</v>
      </c>
      <c r="BI16" s="558">
        <v>276.57</v>
      </c>
      <c r="BJ16" s="164">
        <v>135.44</v>
      </c>
      <c r="BK16" s="135">
        <f t="shared" si="18"/>
        <v>1.0693659281894576</v>
      </c>
      <c r="BL16" s="473"/>
      <c r="BM16" s="23"/>
      <c r="BN16" s="23"/>
      <c r="BO16" s="86"/>
    </row>
    <row r="17" spans="1:67" x14ac:dyDescent="0.25">
      <c r="A17" s="129" t="s">
        <v>63</v>
      </c>
      <c r="B17" s="108">
        <v>77196.600999999995</v>
      </c>
      <c r="C17" s="108">
        <v>191.96</v>
      </c>
      <c r="D17" s="108">
        <v>33.923999999999999</v>
      </c>
      <c r="E17" s="108">
        <v>25734.253000000001</v>
      </c>
      <c r="F17" s="108">
        <v>185841.73240000001</v>
      </c>
      <c r="G17" s="108">
        <v>73087.864000000001</v>
      </c>
      <c r="H17" s="108">
        <v>38721.961000000003</v>
      </c>
      <c r="I17" s="108">
        <v>619.20899999999995</v>
      </c>
      <c r="J17" s="108">
        <v>69.975999999999999</v>
      </c>
      <c r="K17" s="108">
        <v>0</v>
      </c>
      <c r="L17" s="108">
        <v>245041.66500000001</v>
      </c>
      <c r="M17" s="108">
        <v>48242.398999999998</v>
      </c>
      <c r="N17" s="244">
        <v>0</v>
      </c>
      <c r="O17" s="108">
        <v>0</v>
      </c>
      <c r="P17" s="108">
        <v>0</v>
      </c>
      <c r="Q17" s="108">
        <v>0</v>
      </c>
      <c r="R17" s="108">
        <v>154846.91499999998</v>
      </c>
      <c r="S17" s="108">
        <v>271568.20500000002</v>
      </c>
      <c r="T17" s="108">
        <v>67901.45</v>
      </c>
      <c r="U17" s="108">
        <v>0</v>
      </c>
      <c r="V17" s="108">
        <v>0</v>
      </c>
      <c r="W17" s="108">
        <v>0</v>
      </c>
      <c r="X17" s="108">
        <v>104315.065</v>
      </c>
      <c r="Y17" s="256">
        <v>333843.22000000003</v>
      </c>
      <c r="Z17" s="245">
        <v>140299.89000000001</v>
      </c>
      <c r="AA17" s="164">
        <v>732.84</v>
      </c>
      <c r="AB17" s="164">
        <v>0</v>
      </c>
      <c r="AC17" s="164">
        <v>68691.649999999994</v>
      </c>
      <c r="AD17" s="164">
        <v>305931.90999999997</v>
      </c>
      <c r="AE17" s="164">
        <v>129577.97</v>
      </c>
      <c r="AF17" s="164">
        <v>68152.679999999993</v>
      </c>
      <c r="AG17" s="164">
        <v>293.44</v>
      </c>
      <c r="AH17" s="164">
        <v>55.93</v>
      </c>
      <c r="AI17" s="164">
        <v>824.7</v>
      </c>
      <c r="AJ17" s="164">
        <v>213250.53</v>
      </c>
      <c r="AK17" s="164">
        <v>203746.65</v>
      </c>
      <c r="AL17" s="245">
        <v>34120.1895</v>
      </c>
      <c r="AM17" s="164">
        <v>73.358999999999995</v>
      </c>
      <c r="AN17" s="164">
        <v>151.95299999999997</v>
      </c>
      <c r="AO17" s="164">
        <v>20.4268</v>
      </c>
      <c r="AP17" s="164">
        <v>190280.16449999996</v>
      </c>
      <c r="AQ17" s="164">
        <v>280604.41149999999</v>
      </c>
      <c r="AR17" s="164">
        <v>118378.15200000002</v>
      </c>
      <c r="AS17" s="164">
        <v>652.20700000000011</v>
      </c>
      <c r="AT17" s="164">
        <v>598.85199999999998</v>
      </c>
      <c r="AU17" s="164">
        <v>990.96600000000001</v>
      </c>
      <c r="AV17" s="164">
        <v>83670.124000000011</v>
      </c>
      <c r="AW17" s="164">
        <v>244539.41270000002</v>
      </c>
      <c r="AX17" s="163">
        <v>51458.89</v>
      </c>
      <c r="AY17" s="557">
        <v>2783.26</v>
      </c>
      <c r="AZ17" s="557">
        <v>0</v>
      </c>
      <c r="BA17" s="557">
        <v>0</v>
      </c>
      <c r="BB17" s="557">
        <v>0</v>
      </c>
      <c r="BC17" s="557">
        <v>4544.67</v>
      </c>
      <c r="BD17" s="557">
        <v>31.75</v>
      </c>
      <c r="BE17" s="557">
        <v>64112.02</v>
      </c>
      <c r="BF17" s="557">
        <v>221.7</v>
      </c>
      <c r="BG17" s="557">
        <v>36762.47</v>
      </c>
      <c r="BH17" s="557">
        <v>130739.43</v>
      </c>
      <c r="BI17" s="558">
        <v>21669.88</v>
      </c>
      <c r="BJ17" s="164">
        <v>21001.91</v>
      </c>
      <c r="BK17" s="135">
        <f t="shared" si="18"/>
        <v>-0.59187013167209779</v>
      </c>
      <c r="BL17" s="473"/>
      <c r="BM17" s="23"/>
      <c r="BN17" s="23"/>
      <c r="BO17" s="86"/>
    </row>
    <row r="18" spans="1:67" x14ac:dyDescent="0.25">
      <c r="A18" s="129" t="s">
        <v>64</v>
      </c>
      <c r="B18" s="108">
        <v>4932.1000000000004</v>
      </c>
      <c r="C18" s="108">
        <v>0</v>
      </c>
      <c r="D18" s="108">
        <v>0</v>
      </c>
      <c r="E18" s="108">
        <v>1744.7349999999999</v>
      </c>
      <c r="F18" s="108">
        <v>13611</v>
      </c>
      <c r="G18" s="108">
        <v>1492</v>
      </c>
      <c r="H18" s="108">
        <v>1487.01</v>
      </c>
      <c r="I18" s="108">
        <v>0</v>
      </c>
      <c r="J18" s="108">
        <v>0</v>
      </c>
      <c r="K18" s="108">
        <v>0</v>
      </c>
      <c r="L18" s="108">
        <v>17992.455000000002</v>
      </c>
      <c r="M18" s="108">
        <v>2402.71</v>
      </c>
      <c r="N18" s="244">
        <v>0</v>
      </c>
      <c r="O18" s="108">
        <v>0</v>
      </c>
      <c r="P18" s="108">
        <v>0</v>
      </c>
      <c r="Q18" s="108">
        <v>0</v>
      </c>
      <c r="R18" s="108">
        <v>2241.31</v>
      </c>
      <c r="S18" s="108">
        <v>4459.665</v>
      </c>
      <c r="T18" s="108">
        <v>0</v>
      </c>
      <c r="U18" s="108">
        <v>0</v>
      </c>
      <c r="V18" s="108">
        <v>0</v>
      </c>
      <c r="W18" s="108">
        <v>0</v>
      </c>
      <c r="X18" s="108">
        <v>3852.665</v>
      </c>
      <c r="Y18" s="256">
        <v>23152.424999999999</v>
      </c>
      <c r="Z18" s="245">
        <v>10107.450000000001</v>
      </c>
      <c r="AA18" s="164">
        <v>0</v>
      </c>
      <c r="AB18" s="164">
        <v>0</v>
      </c>
      <c r="AC18" s="164">
        <v>2245.41</v>
      </c>
      <c r="AD18" s="164">
        <v>22059.41</v>
      </c>
      <c r="AE18" s="164">
        <v>8480.69</v>
      </c>
      <c r="AF18" s="164">
        <v>4694.38</v>
      </c>
      <c r="AG18" s="164">
        <v>0</v>
      </c>
      <c r="AH18" s="164">
        <v>0</v>
      </c>
      <c r="AI18" s="164">
        <v>0</v>
      </c>
      <c r="AJ18" s="164">
        <v>12151.92</v>
      </c>
      <c r="AK18" s="164">
        <v>5732.65</v>
      </c>
      <c r="AL18" s="245">
        <v>0</v>
      </c>
      <c r="AM18" s="164">
        <v>0</v>
      </c>
      <c r="AN18" s="164">
        <v>0</v>
      </c>
      <c r="AO18" s="164">
        <v>0</v>
      </c>
      <c r="AP18" s="164">
        <v>14131.385</v>
      </c>
      <c r="AQ18" s="164">
        <v>18788.36</v>
      </c>
      <c r="AR18" s="164">
        <v>6389.4050000000007</v>
      </c>
      <c r="AS18" s="164">
        <v>0</v>
      </c>
      <c r="AT18" s="164">
        <v>0</v>
      </c>
      <c r="AU18" s="164">
        <v>0</v>
      </c>
      <c r="AV18" s="164">
        <v>6545.0750000000007</v>
      </c>
      <c r="AW18" s="164">
        <v>13588.099999999999</v>
      </c>
      <c r="AX18" s="163">
        <v>377.11</v>
      </c>
      <c r="AY18" s="557">
        <v>0</v>
      </c>
      <c r="AZ18" s="557">
        <v>0</v>
      </c>
      <c r="BA18" s="557">
        <v>0</v>
      </c>
      <c r="BB18" s="557">
        <v>0</v>
      </c>
      <c r="BC18" s="557">
        <v>0</v>
      </c>
      <c r="BD18" s="557">
        <v>0</v>
      </c>
      <c r="BE18" s="557">
        <v>0</v>
      </c>
      <c r="BF18" s="557">
        <v>0</v>
      </c>
      <c r="BG18" s="557">
        <v>755.31</v>
      </c>
      <c r="BH18" s="557">
        <v>4273.49</v>
      </c>
      <c r="BI18" s="558" t="s">
        <v>28</v>
      </c>
      <c r="BJ18" s="164" t="s">
        <v>28</v>
      </c>
      <c r="BK18" s="135" t="str">
        <f t="shared" si="18"/>
        <v>-</v>
      </c>
      <c r="BL18" s="473"/>
      <c r="BM18" s="23"/>
      <c r="BN18" s="23"/>
    </row>
    <row r="19" spans="1:67" x14ac:dyDescent="0.25">
      <c r="A19" s="129" t="s">
        <v>223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244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256">
        <v>0</v>
      </c>
      <c r="Z19" s="245">
        <v>0</v>
      </c>
      <c r="AA19" s="164">
        <v>201.4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46.09</v>
      </c>
      <c r="AH19" s="164">
        <v>9.5500000000000007</v>
      </c>
      <c r="AI19" s="164">
        <v>29.85</v>
      </c>
      <c r="AJ19" s="164">
        <v>372.21</v>
      </c>
      <c r="AK19" s="164">
        <v>0</v>
      </c>
      <c r="AL19" s="245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0</v>
      </c>
      <c r="AS19" s="164">
        <v>0</v>
      </c>
      <c r="AT19" s="164">
        <v>0</v>
      </c>
      <c r="AU19" s="164">
        <v>0</v>
      </c>
      <c r="AV19" s="164">
        <v>0</v>
      </c>
      <c r="AW19" s="164">
        <v>0</v>
      </c>
      <c r="AX19" s="163">
        <v>0</v>
      </c>
      <c r="AY19" s="557">
        <v>0</v>
      </c>
      <c r="AZ19" s="557">
        <v>0</v>
      </c>
      <c r="BA19" s="557">
        <v>0</v>
      </c>
      <c r="BB19" s="557">
        <v>0</v>
      </c>
      <c r="BC19" s="557">
        <v>0</v>
      </c>
      <c r="BD19" s="557">
        <v>0</v>
      </c>
      <c r="BE19" s="557">
        <v>0</v>
      </c>
      <c r="BF19" s="557">
        <v>0</v>
      </c>
      <c r="BG19" s="557">
        <v>0</v>
      </c>
      <c r="BH19" s="557" t="s">
        <v>28</v>
      </c>
      <c r="BI19" s="558" t="s">
        <v>28</v>
      </c>
      <c r="BJ19" s="164" t="s">
        <v>28</v>
      </c>
      <c r="BK19" s="135" t="str">
        <f t="shared" si="18"/>
        <v>-</v>
      </c>
      <c r="BL19" s="473"/>
      <c r="BM19" s="23"/>
      <c r="BN19" s="23"/>
    </row>
    <row r="20" spans="1:67" x14ac:dyDescent="0.25">
      <c r="A20" s="129" t="s">
        <v>78</v>
      </c>
      <c r="B20" s="108">
        <v>0</v>
      </c>
      <c r="C20" s="108">
        <v>187</v>
      </c>
      <c r="D20" s="108">
        <v>398.39699999999999</v>
      </c>
      <c r="E20" s="108">
        <v>0</v>
      </c>
      <c r="F20" s="108">
        <v>0</v>
      </c>
      <c r="G20" s="108">
        <v>408.89499999999998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244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256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0</v>
      </c>
      <c r="AM20" s="164">
        <v>0</v>
      </c>
      <c r="AN20" s="164">
        <v>0</v>
      </c>
      <c r="AO20" s="164">
        <v>0</v>
      </c>
      <c r="AP20" s="164"/>
      <c r="AQ20" s="164">
        <v>0</v>
      </c>
      <c r="AR20" s="164">
        <v>46.555</v>
      </c>
      <c r="AS20" s="164">
        <v>135.35400000000001</v>
      </c>
      <c r="AT20" s="164">
        <v>55.206000000000003</v>
      </c>
      <c r="AU20" s="164">
        <v>0</v>
      </c>
      <c r="AV20" s="164">
        <v>0</v>
      </c>
      <c r="AW20" s="164">
        <v>0</v>
      </c>
      <c r="AX20" s="163">
        <v>0</v>
      </c>
      <c r="AY20" s="557">
        <v>0</v>
      </c>
      <c r="AZ20" s="557">
        <v>0</v>
      </c>
      <c r="BA20" s="557">
        <v>0</v>
      </c>
      <c r="BB20" s="557">
        <v>0</v>
      </c>
      <c r="BC20" s="557">
        <v>0</v>
      </c>
      <c r="BD20" s="557">
        <v>0</v>
      </c>
      <c r="BE20" s="557">
        <v>0</v>
      </c>
      <c r="BF20" s="557">
        <v>0</v>
      </c>
      <c r="BG20" s="557">
        <v>0</v>
      </c>
      <c r="BH20" s="557"/>
      <c r="BI20" s="558"/>
      <c r="BJ20" s="164"/>
      <c r="BK20" s="135" t="str">
        <f t="shared" si="18"/>
        <v>-</v>
      </c>
      <c r="BL20" s="473"/>
      <c r="BM20" s="23"/>
      <c r="BN20" s="23"/>
    </row>
    <row r="21" spans="1:67" x14ac:dyDescent="0.25">
      <c r="A21" s="254" t="s">
        <v>87</v>
      </c>
      <c r="B21" s="427">
        <f t="shared" ref="B21:Y21" si="19">+SUM(B22:B29)</f>
        <v>37571.654999999999</v>
      </c>
      <c r="C21" s="355">
        <f t="shared" si="19"/>
        <v>0</v>
      </c>
      <c r="D21" s="355">
        <f t="shared" si="19"/>
        <v>0</v>
      </c>
      <c r="E21" s="355">
        <f t="shared" si="19"/>
        <v>62678.550999999999</v>
      </c>
      <c r="F21" s="355">
        <f t="shared" si="19"/>
        <v>491012.15600000008</v>
      </c>
      <c r="G21" s="355">
        <f t="shared" si="19"/>
        <v>228621.13099999999</v>
      </c>
      <c r="H21" s="355">
        <f t="shared" si="19"/>
        <v>594.5</v>
      </c>
      <c r="I21" s="355">
        <f t="shared" si="19"/>
        <v>39.671999999999997</v>
      </c>
      <c r="J21" s="355">
        <f t="shared" si="19"/>
        <v>0</v>
      </c>
      <c r="K21" s="355">
        <f t="shared" si="19"/>
        <v>199.03399999999999</v>
      </c>
      <c r="L21" s="355">
        <f t="shared" si="19"/>
        <v>126883.902</v>
      </c>
      <c r="M21" s="355">
        <f t="shared" si="19"/>
        <v>137649.95900000003</v>
      </c>
      <c r="N21" s="427">
        <f t="shared" si="19"/>
        <v>0</v>
      </c>
      <c r="O21" s="355">
        <f t="shared" si="19"/>
        <v>0</v>
      </c>
      <c r="P21" s="355">
        <f t="shared" si="19"/>
        <v>0</v>
      </c>
      <c r="Q21" s="355">
        <f t="shared" si="19"/>
        <v>0</v>
      </c>
      <c r="R21" s="355">
        <f t="shared" si="19"/>
        <v>171324.76</v>
      </c>
      <c r="S21" s="355">
        <f t="shared" si="19"/>
        <v>512725.77100000001</v>
      </c>
      <c r="T21" s="355">
        <f t="shared" si="19"/>
        <v>124621.86399999999</v>
      </c>
      <c r="U21" s="355">
        <f t="shared" si="19"/>
        <v>0</v>
      </c>
      <c r="V21" s="355">
        <f t="shared" si="19"/>
        <v>0</v>
      </c>
      <c r="W21" s="355">
        <f t="shared" si="19"/>
        <v>0</v>
      </c>
      <c r="X21" s="355">
        <f t="shared" si="19"/>
        <v>285616.91499999998</v>
      </c>
      <c r="Y21" s="428">
        <f t="shared" si="19"/>
        <v>251461.9</v>
      </c>
      <c r="Z21" s="427">
        <f t="shared" ref="Z21:AU21" si="20">SUM(Z22:Z29)</f>
        <v>128957.37</v>
      </c>
      <c r="AA21" s="355">
        <f t="shared" si="20"/>
        <v>144.86000000000001</v>
      </c>
      <c r="AB21" s="355">
        <f t="shared" si="20"/>
        <v>21.31</v>
      </c>
      <c r="AC21" s="355">
        <f t="shared" si="20"/>
        <v>98182.35</v>
      </c>
      <c r="AD21" s="355">
        <f t="shared" si="20"/>
        <v>499433.78</v>
      </c>
      <c r="AE21" s="355">
        <f t="shared" si="20"/>
        <v>167657.97</v>
      </c>
      <c r="AF21" s="355">
        <f t="shared" si="20"/>
        <v>12019.35</v>
      </c>
      <c r="AG21" s="355">
        <f t="shared" si="20"/>
        <v>0</v>
      </c>
      <c r="AH21" s="355">
        <f t="shared" si="20"/>
        <v>0</v>
      </c>
      <c r="AI21" s="355">
        <f t="shared" si="20"/>
        <v>0</v>
      </c>
      <c r="AJ21" s="355">
        <f t="shared" si="20"/>
        <v>387931.5</v>
      </c>
      <c r="AK21" s="355">
        <f t="shared" si="20"/>
        <v>556922.75</v>
      </c>
      <c r="AL21" s="427">
        <f t="shared" si="20"/>
        <v>19213.850000000002</v>
      </c>
      <c r="AM21" s="355">
        <f t="shared" si="20"/>
        <v>0</v>
      </c>
      <c r="AN21" s="355">
        <f t="shared" si="20"/>
        <v>0</v>
      </c>
      <c r="AO21" s="355">
        <f t="shared" si="20"/>
        <v>0</v>
      </c>
      <c r="AP21" s="355">
        <f t="shared" si="20"/>
        <v>685650.95199999993</v>
      </c>
      <c r="AQ21" s="355">
        <f t="shared" si="20"/>
        <v>269395.73499999999</v>
      </c>
      <c r="AR21" s="355">
        <f t="shared" si="20"/>
        <v>216656.79999999996</v>
      </c>
      <c r="AS21" s="355">
        <f t="shared" si="20"/>
        <v>0</v>
      </c>
      <c r="AT21" s="355">
        <f t="shared" si="20"/>
        <v>0</v>
      </c>
      <c r="AU21" s="355">
        <f t="shared" si="20"/>
        <v>0</v>
      </c>
      <c r="AV21" s="355">
        <f t="shared" ref="AV21:BE21" si="21">SUM(AV22:AV29)</f>
        <v>114423.306</v>
      </c>
      <c r="AW21" s="355">
        <f t="shared" si="21"/>
        <v>332176.68</v>
      </c>
      <c r="AX21" s="356">
        <f t="shared" si="21"/>
        <v>205026.62999999998</v>
      </c>
      <c r="AY21" s="579">
        <f t="shared" si="21"/>
        <v>10650.260000000002</v>
      </c>
      <c r="AZ21" s="579">
        <f t="shared" si="21"/>
        <v>0</v>
      </c>
      <c r="BA21" s="579">
        <f t="shared" ref="BA21:BB21" si="22">SUM(BA22:BA29)</f>
        <v>0</v>
      </c>
      <c r="BB21" s="579">
        <f t="shared" si="22"/>
        <v>0</v>
      </c>
      <c r="BC21" s="579">
        <f t="shared" si="21"/>
        <v>4686.7900000000009</v>
      </c>
      <c r="BD21" s="579">
        <f t="shared" si="21"/>
        <v>4.05</v>
      </c>
      <c r="BE21" s="579">
        <f t="shared" si="21"/>
        <v>7373.0899999999992</v>
      </c>
      <c r="BF21" s="579">
        <f t="shared" ref="BF21:BG21" si="23">SUM(BF22:BF29)</f>
        <v>3.5</v>
      </c>
      <c r="BG21" s="579">
        <f t="shared" si="23"/>
        <v>155971.77000000002</v>
      </c>
      <c r="BH21" s="579">
        <f t="shared" ref="BH21:BI21" si="24">SUM(BH22:BH29)</f>
        <v>487411.82</v>
      </c>
      <c r="BI21" s="580">
        <f t="shared" si="24"/>
        <v>120379.6</v>
      </c>
      <c r="BJ21" s="355">
        <f>SUM(BJ22:BJ29)</f>
        <v>88680.110000000015</v>
      </c>
      <c r="BK21" s="255">
        <f t="shared" si="18"/>
        <v>-0.5674702842260051</v>
      </c>
      <c r="BL21" s="473"/>
      <c r="BM21" s="23"/>
      <c r="BN21" s="23"/>
    </row>
    <row r="22" spans="1:67" x14ac:dyDescent="0.25">
      <c r="A22" s="129" t="s">
        <v>65</v>
      </c>
      <c r="B22" s="108">
        <v>776.09</v>
      </c>
      <c r="C22" s="108">
        <v>0</v>
      </c>
      <c r="D22" s="108">
        <v>0</v>
      </c>
      <c r="E22" s="108">
        <v>12973.425999999999</v>
      </c>
      <c r="F22" s="108">
        <v>62712.165000000001</v>
      </c>
      <c r="G22" s="108">
        <v>925.62099999999998</v>
      </c>
      <c r="H22" s="108">
        <v>0</v>
      </c>
      <c r="I22" s="108">
        <v>0</v>
      </c>
      <c r="J22" s="108">
        <v>0</v>
      </c>
      <c r="K22" s="108">
        <v>0</v>
      </c>
      <c r="L22" s="108">
        <v>32237.435000000001</v>
      </c>
      <c r="M22" s="108">
        <v>33082.300000000003</v>
      </c>
      <c r="N22" s="244">
        <v>0</v>
      </c>
      <c r="O22" s="108">
        <v>0</v>
      </c>
      <c r="P22" s="108">
        <v>0</v>
      </c>
      <c r="Q22" s="108">
        <v>0</v>
      </c>
      <c r="R22" s="108">
        <v>16706.314999999999</v>
      </c>
      <c r="S22" s="108">
        <v>41932.43</v>
      </c>
      <c r="T22" s="108">
        <v>7795.6450000000004</v>
      </c>
      <c r="U22" s="108">
        <v>0</v>
      </c>
      <c r="V22" s="108">
        <v>0</v>
      </c>
      <c r="W22" s="108">
        <v>0</v>
      </c>
      <c r="X22" s="108">
        <v>28938.174999999999</v>
      </c>
      <c r="Y22" s="256">
        <v>60719.42</v>
      </c>
      <c r="Z22" s="245">
        <v>9603.9500000000007</v>
      </c>
      <c r="AA22" s="164">
        <v>0</v>
      </c>
      <c r="AB22" s="164">
        <v>0</v>
      </c>
      <c r="AC22" s="164">
        <v>6163.15</v>
      </c>
      <c r="AD22" s="164">
        <v>69651.740000000005</v>
      </c>
      <c r="AE22" s="164">
        <v>8766.51</v>
      </c>
      <c r="AF22" s="164">
        <v>0</v>
      </c>
      <c r="AG22" s="164">
        <v>0</v>
      </c>
      <c r="AH22" s="164">
        <v>0</v>
      </c>
      <c r="AI22" s="164">
        <v>0</v>
      </c>
      <c r="AJ22" s="164">
        <v>51635.98</v>
      </c>
      <c r="AK22" s="164">
        <v>54154.720000000001</v>
      </c>
      <c r="AL22" s="245">
        <v>471.75</v>
      </c>
      <c r="AM22" s="164">
        <v>0</v>
      </c>
      <c r="AN22" s="164">
        <v>0</v>
      </c>
      <c r="AO22" s="164">
        <v>0</v>
      </c>
      <c r="AP22" s="164">
        <v>88745.815000000017</v>
      </c>
      <c r="AQ22" s="164">
        <v>55001.13</v>
      </c>
      <c r="AR22" s="164">
        <v>21266.259999999995</v>
      </c>
      <c r="AS22" s="164">
        <v>0</v>
      </c>
      <c r="AT22" s="164">
        <v>0</v>
      </c>
      <c r="AU22" s="164">
        <v>0</v>
      </c>
      <c r="AV22" s="164">
        <v>9037.4700000000012</v>
      </c>
      <c r="AW22" s="164">
        <v>62115.469999999994</v>
      </c>
      <c r="AX22" s="163">
        <v>11060.18</v>
      </c>
      <c r="AY22" s="557">
        <v>0</v>
      </c>
      <c r="AZ22" s="557">
        <v>0</v>
      </c>
      <c r="BA22" s="557">
        <v>0</v>
      </c>
      <c r="BB22" s="557">
        <v>0</v>
      </c>
      <c r="BC22" s="557">
        <v>134.44</v>
      </c>
      <c r="BD22" s="557">
        <v>0</v>
      </c>
      <c r="BE22" s="557">
        <v>370.76</v>
      </c>
      <c r="BF22" s="557">
        <v>0</v>
      </c>
      <c r="BG22" s="557">
        <v>24664.44</v>
      </c>
      <c r="BH22" s="557">
        <v>75356.53</v>
      </c>
      <c r="BI22" s="558">
        <v>2393.3200000000002</v>
      </c>
      <c r="BJ22" s="164">
        <v>2157.13</v>
      </c>
      <c r="BK22" s="135">
        <f t="shared" si="18"/>
        <v>-0.80496429533696556</v>
      </c>
      <c r="BL22" s="473"/>
      <c r="BM22" s="23"/>
      <c r="BN22" s="23"/>
    </row>
    <row r="23" spans="1:67" x14ac:dyDescent="0.25">
      <c r="A23" s="129" t="s">
        <v>88</v>
      </c>
      <c r="B23" s="108">
        <v>1013.27</v>
      </c>
      <c r="C23" s="108">
        <v>0</v>
      </c>
      <c r="D23" s="108">
        <v>0</v>
      </c>
      <c r="E23" s="108">
        <v>9075.08</v>
      </c>
      <c r="F23" s="108">
        <v>50646.605000000003</v>
      </c>
      <c r="G23" s="108">
        <v>0</v>
      </c>
      <c r="H23" s="108">
        <v>217.84</v>
      </c>
      <c r="I23" s="108">
        <v>0</v>
      </c>
      <c r="J23" s="108">
        <v>0</v>
      </c>
      <c r="K23" s="108">
        <v>0</v>
      </c>
      <c r="L23" s="108">
        <v>26331.215</v>
      </c>
      <c r="M23" s="108">
        <v>27473.439999999999</v>
      </c>
      <c r="N23" s="244">
        <v>0</v>
      </c>
      <c r="O23" s="108">
        <v>0</v>
      </c>
      <c r="P23" s="108">
        <v>0</v>
      </c>
      <c r="Q23" s="108">
        <v>0</v>
      </c>
      <c r="R23" s="108">
        <v>15285.455</v>
      </c>
      <c r="S23" s="108">
        <v>83491.285000000003</v>
      </c>
      <c r="T23" s="108">
        <v>27151.3</v>
      </c>
      <c r="U23" s="108">
        <v>0</v>
      </c>
      <c r="V23" s="108">
        <v>0</v>
      </c>
      <c r="W23" s="108">
        <v>0</v>
      </c>
      <c r="X23" s="108">
        <v>31175.98</v>
      </c>
      <c r="Y23" s="256">
        <v>38063.584999999999</v>
      </c>
      <c r="Z23" s="245">
        <v>16481.900000000001</v>
      </c>
      <c r="AA23" s="164">
        <v>0</v>
      </c>
      <c r="AB23" s="164">
        <v>0</v>
      </c>
      <c r="AC23" s="164">
        <v>4074.49</v>
      </c>
      <c r="AD23" s="164">
        <v>57627.59</v>
      </c>
      <c r="AE23" s="164">
        <v>12440.08</v>
      </c>
      <c r="AF23" s="164">
        <v>1941.73</v>
      </c>
      <c r="AG23" s="164">
        <v>0</v>
      </c>
      <c r="AH23" s="164">
        <v>0</v>
      </c>
      <c r="AI23" s="164">
        <v>0</v>
      </c>
      <c r="AJ23" s="164">
        <v>53738.05</v>
      </c>
      <c r="AK23" s="164">
        <v>55965.42</v>
      </c>
      <c r="AL23" s="245">
        <v>4745.6549999999997</v>
      </c>
      <c r="AM23" s="164">
        <v>0</v>
      </c>
      <c r="AN23" s="164">
        <v>0</v>
      </c>
      <c r="AO23" s="164">
        <v>0</v>
      </c>
      <c r="AP23" s="164">
        <v>70518.489999999991</v>
      </c>
      <c r="AQ23" s="164">
        <v>44012.224999999999</v>
      </c>
      <c r="AR23" s="164">
        <v>25172.724999999999</v>
      </c>
      <c r="AS23" s="164">
        <v>0</v>
      </c>
      <c r="AT23" s="164">
        <v>0</v>
      </c>
      <c r="AU23" s="164">
        <v>0</v>
      </c>
      <c r="AV23" s="164">
        <v>9855.2450000000008</v>
      </c>
      <c r="AW23" s="164">
        <v>33640.815000000002</v>
      </c>
      <c r="AX23" s="163">
        <v>7694.51</v>
      </c>
      <c r="AY23" s="557">
        <v>0</v>
      </c>
      <c r="AZ23" s="557">
        <v>0</v>
      </c>
      <c r="BA23" s="557">
        <v>0</v>
      </c>
      <c r="BB23" s="557">
        <v>0</v>
      </c>
      <c r="BC23" s="557">
        <v>0</v>
      </c>
      <c r="BD23" s="557">
        <v>0</v>
      </c>
      <c r="BE23" s="557">
        <v>2288.15</v>
      </c>
      <c r="BF23" s="557">
        <v>0</v>
      </c>
      <c r="BG23" s="557">
        <v>24788.84</v>
      </c>
      <c r="BH23" s="557">
        <v>66034.789999999994</v>
      </c>
      <c r="BI23" s="558">
        <v>4294.3500000000004</v>
      </c>
      <c r="BJ23" s="164">
        <v>930.97</v>
      </c>
      <c r="BK23" s="135">
        <f t="shared" si="18"/>
        <v>-0.87900853985503946</v>
      </c>
      <c r="BL23" s="473"/>
      <c r="BM23" s="23"/>
      <c r="BN23" s="23"/>
    </row>
    <row r="24" spans="1:67" x14ac:dyDescent="0.25">
      <c r="A24" s="129" t="s">
        <v>79</v>
      </c>
      <c r="B24" s="108">
        <v>1000.875</v>
      </c>
      <c r="C24" s="108">
        <v>0</v>
      </c>
      <c r="D24" s="108">
        <v>0</v>
      </c>
      <c r="E24" s="108">
        <v>3372.3649999999998</v>
      </c>
      <c r="F24" s="108">
        <v>28629.68</v>
      </c>
      <c r="G24" s="108">
        <v>850.08</v>
      </c>
      <c r="H24" s="108">
        <v>0</v>
      </c>
      <c r="I24" s="108">
        <v>0</v>
      </c>
      <c r="J24" s="108">
        <v>0</v>
      </c>
      <c r="K24" s="108">
        <v>0</v>
      </c>
      <c r="L24" s="108">
        <v>13086</v>
      </c>
      <c r="M24" s="108">
        <v>644.76</v>
      </c>
      <c r="N24" s="244">
        <v>0</v>
      </c>
      <c r="O24" s="108">
        <v>0</v>
      </c>
      <c r="P24" s="108">
        <v>0</v>
      </c>
      <c r="Q24" s="108">
        <v>0</v>
      </c>
      <c r="R24" s="108">
        <v>18927.185000000001</v>
      </c>
      <c r="S24" s="108">
        <v>47047.351000000002</v>
      </c>
      <c r="T24" s="108">
        <v>20886.144</v>
      </c>
      <c r="U24" s="108">
        <v>0</v>
      </c>
      <c r="V24" s="108">
        <v>0</v>
      </c>
      <c r="W24" s="108">
        <v>0</v>
      </c>
      <c r="X24" s="108">
        <v>18601.755000000001</v>
      </c>
      <c r="Y24" s="256">
        <v>31201.71</v>
      </c>
      <c r="Z24" s="245">
        <v>18066.66</v>
      </c>
      <c r="AA24" s="164">
        <v>0</v>
      </c>
      <c r="AB24" s="164">
        <v>0</v>
      </c>
      <c r="AC24" s="164">
        <v>2236.02</v>
      </c>
      <c r="AD24" s="164">
        <v>45555.9</v>
      </c>
      <c r="AE24" s="164">
        <v>14385.85</v>
      </c>
      <c r="AF24" s="164">
        <v>2746.05</v>
      </c>
      <c r="AG24" s="164">
        <v>0</v>
      </c>
      <c r="AH24" s="164">
        <v>0</v>
      </c>
      <c r="AI24" s="164">
        <v>0</v>
      </c>
      <c r="AJ24" s="164">
        <v>27368.75</v>
      </c>
      <c r="AK24" s="164">
        <v>28009.64</v>
      </c>
      <c r="AL24" s="245">
        <v>5114.9900000000007</v>
      </c>
      <c r="AM24" s="164">
        <v>0</v>
      </c>
      <c r="AN24" s="164">
        <v>0</v>
      </c>
      <c r="AO24" s="164">
        <v>0</v>
      </c>
      <c r="AP24" s="164">
        <v>29326.134999999987</v>
      </c>
      <c r="AQ24" s="164">
        <v>26066.095000000001</v>
      </c>
      <c r="AR24" s="164">
        <v>20979.22</v>
      </c>
      <c r="AS24" s="164">
        <v>0</v>
      </c>
      <c r="AT24" s="164">
        <v>0</v>
      </c>
      <c r="AU24" s="164">
        <v>0</v>
      </c>
      <c r="AV24" s="164">
        <v>5499.71</v>
      </c>
      <c r="AW24" s="164">
        <v>41247.845000000001</v>
      </c>
      <c r="AX24" s="163">
        <v>13995.79</v>
      </c>
      <c r="AY24" s="557">
        <v>2782.29</v>
      </c>
      <c r="AZ24" s="557">
        <v>0</v>
      </c>
      <c r="BA24" s="557">
        <v>0</v>
      </c>
      <c r="BB24" s="557">
        <v>0</v>
      </c>
      <c r="BC24" s="557">
        <v>0</v>
      </c>
      <c r="BD24" s="557">
        <v>0</v>
      </c>
      <c r="BE24" s="557">
        <v>3900.2</v>
      </c>
      <c r="BF24" s="557">
        <v>0</v>
      </c>
      <c r="BG24" s="557">
        <v>12592.14</v>
      </c>
      <c r="BH24" s="557">
        <v>31965.27</v>
      </c>
      <c r="BI24" s="558">
        <v>6608.72</v>
      </c>
      <c r="BJ24" s="164">
        <v>8063.84</v>
      </c>
      <c r="BK24" s="135">
        <f t="shared" si="18"/>
        <v>-0.42383816847780653</v>
      </c>
      <c r="BL24" s="473"/>
      <c r="BM24" s="23"/>
      <c r="BN24" s="23"/>
    </row>
    <row r="25" spans="1:67" x14ac:dyDescent="0.25">
      <c r="A25" s="129" t="s">
        <v>66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244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256">
        <v>0</v>
      </c>
      <c r="Z25" s="245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3">
        <v>0</v>
      </c>
      <c r="AY25" s="557">
        <v>0</v>
      </c>
      <c r="AZ25" s="557">
        <v>0</v>
      </c>
      <c r="BA25" s="557">
        <v>0</v>
      </c>
      <c r="BB25" s="557">
        <v>0</v>
      </c>
      <c r="BC25" s="557">
        <v>0</v>
      </c>
      <c r="BD25" s="557">
        <v>0</v>
      </c>
      <c r="BE25" s="557">
        <v>0</v>
      </c>
      <c r="BF25" s="557">
        <v>0</v>
      </c>
      <c r="BG25" s="557">
        <v>0</v>
      </c>
      <c r="BH25" s="557"/>
      <c r="BI25" s="558"/>
      <c r="BJ25" s="164"/>
      <c r="BK25" s="135" t="str">
        <f t="shared" si="18"/>
        <v>-</v>
      </c>
      <c r="BL25" s="473"/>
      <c r="BM25" s="23"/>
      <c r="BN25" s="23"/>
    </row>
    <row r="26" spans="1:67" x14ac:dyDescent="0.25">
      <c r="A26" s="129" t="s">
        <v>67</v>
      </c>
      <c r="B26" s="108">
        <v>2680.8449999999998</v>
      </c>
      <c r="C26" s="108">
        <v>0</v>
      </c>
      <c r="D26" s="108">
        <v>0</v>
      </c>
      <c r="E26" s="108">
        <v>9303.5400000000009</v>
      </c>
      <c r="F26" s="108">
        <v>70210.645000000004</v>
      </c>
      <c r="G26" s="108">
        <v>10505.514999999999</v>
      </c>
      <c r="H26" s="108">
        <v>0</v>
      </c>
      <c r="I26" s="108">
        <v>0</v>
      </c>
      <c r="J26" s="108">
        <v>0</v>
      </c>
      <c r="K26" s="108">
        <v>0</v>
      </c>
      <c r="L26" s="108">
        <v>14908.865</v>
      </c>
      <c r="M26" s="108">
        <v>33342.355000000003</v>
      </c>
      <c r="N26" s="244">
        <v>0</v>
      </c>
      <c r="O26" s="108">
        <v>0</v>
      </c>
      <c r="P26" s="108">
        <v>0</v>
      </c>
      <c r="Q26" s="108">
        <v>0</v>
      </c>
      <c r="R26" s="108">
        <v>8815.9449999999997</v>
      </c>
      <c r="S26" s="108">
        <v>76857.53</v>
      </c>
      <c r="T26" s="108">
        <v>27010.46</v>
      </c>
      <c r="U26" s="108">
        <v>0</v>
      </c>
      <c r="V26" s="108">
        <v>0</v>
      </c>
      <c r="W26" s="108">
        <v>0</v>
      </c>
      <c r="X26" s="108">
        <v>30020.800000000003</v>
      </c>
      <c r="Y26" s="256">
        <v>28716.100000000002</v>
      </c>
      <c r="Z26" s="245">
        <v>13984.88</v>
      </c>
      <c r="AA26" s="164">
        <v>0</v>
      </c>
      <c r="AB26" s="164">
        <v>0</v>
      </c>
      <c r="AC26" s="164">
        <v>6361.44</v>
      </c>
      <c r="AD26" s="164">
        <v>57055.49</v>
      </c>
      <c r="AE26" s="164">
        <v>13521.49</v>
      </c>
      <c r="AF26" s="164">
        <v>0</v>
      </c>
      <c r="AG26" s="164">
        <v>0</v>
      </c>
      <c r="AH26" s="164">
        <v>0</v>
      </c>
      <c r="AI26" s="164">
        <v>0</v>
      </c>
      <c r="AJ26" s="164">
        <v>66157.5</v>
      </c>
      <c r="AK26" s="164">
        <v>79656.61</v>
      </c>
      <c r="AL26" s="245">
        <v>2860.4849999999997</v>
      </c>
      <c r="AM26" s="164">
        <v>0</v>
      </c>
      <c r="AN26" s="164">
        <v>0</v>
      </c>
      <c r="AO26" s="164">
        <v>0</v>
      </c>
      <c r="AP26" s="164">
        <v>102669.81700000001</v>
      </c>
      <c r="AQ26" s="164">
        <v>48165.635000000002</v>
      </c>
      <c r="AR26" s="164">
        <v>44734.875</v>
      </c>
      <c r="AS26" s="164">
        <v>0</v>
      </c>
      <c r="AT26" s="164">
        <v>0</v>
      </c>
      <c r="AU26" s="164">
        <v>0</v>
      </c>
      <c r="AV26" s="164">
        <v>19884.416000000001</v>
      </c>
      <c r="AW26" s="164">
        <v>51434.509999999995</v>
      </c>
      <c r="AX26" s="163">
        <v>24153.97</v>
      </c>
      <c r="AY26" s="557">
        <v>2311.39</v>
      </c>
      <c r="AZ26" s="557">
        <v>0</v>
      </c>
      <c r="BA26" s="557">
        <v>0</v>
      </c>
      <c r="BB26" s="557">
        <v>0</v>
      </c>
      <c r="BC26" s="557">
        <v>416.99</v>
      </c>
      <c r="BD26" s="557">
        <v>0</v>
      </c>
      <c r="BE26" s="557">
        <v>0</v>
      </c>
      <c r="BF26" s="557">
        <v>0</v>
      </c>
      <c r="BG26" s="557">
        <v>40891.39</v>
      </c>
      <c r="BH26" s="557">
        <v>107670.97</v>
      </c>
      <c r="BI26" s="558">
        <v>15804.74</v>
      </c>
      <c r="BJ26" s="164">
        <v>24432.14</v>
      </c>
      <c r="BK26" s="135">
        <f t="shared" si="18"/>
        <v>1.1516533306946908E-2</v>
      </c>
      <c r="BL26" s="473"/>
      <c r="BM26" s="23"/>
      <c r="BN26" s="23"/>
    </row>
    <row r="27" spans="1:67" x14ac:dyDescent="0.25">
      <c r="A27" s="129" t="s">
        <v>68</v>
      </c>
      <c r="B27" s="108">
        <v>19452.514999999999</v>
      </c>
      <c r="C27" s="108">
        <v>0</v>
      </c>
      <c r="D27" s="108">
        <v>0</v>
      </c>
      <c r="E27" s="108">
        <v>9527.27</v>
      </c>
      <c r="F27" s="108">
        <v>124646.2</v>
      </c>
      <c r="G27" s="108">
        <v>34938.154999999999</v>
      </c>
      <c r="H27" s="108">
        <v>376.66</v>
      </c>
      <c r="I27" s="108">
        <v>39.671999999999997</v>
      </c>
      <c r="J27" s="108">
        <v>0</v>
      </c>
      <c r="K27" s="108">
        <v>199.03399999999999</v>
      </c>
      <c r="L27" s="108">
        <v>24687.526999999998</v>
      </c>
      <c r="M27" s="108">
        <v>39841.175000000003</v>
      </c>
      <c r="N27" s="244">
        <v>0</v>
      </c>
      <c r="O27" s="108">
        <v>0</v>
      </c>
      <c r="P27" s="108">
        <v>0</v>
      </c>
      <c r="Q27" s="108">
        <v>0</v>
      </c>
      <c r="R27" s="108">
        <v>72198.705000000002</v>
      </c>
      <c r="S27" s="108">
        <v>189643.38499999998</v>
      </c>
      <c r="T27" s="108">
        <v>37362.49</v>
      </c>
      <c r="U27" s="108">
        <v>0</v>
      </c>
      <c r="V27" s="108">
        <v>0</v>
      </c>
      <c r="W27" s="108">
        <v>0</v>
      </c>
      <c r="X27" s="108">
        <v>53742.325000000004</v>
      </c>
      <c r="Y27" s="256">
        <v>63963.555000000008</v>
      </c>
      <c r="Z27" s="245">
        <v>35398.400000000001</v>
      </c>
      <c r="AA27" s="164">
        <v>0</v>
      </c>
      <c r="AB27" s="164">
        <v>0</v>
      </c>
      <c r="AC27" s="164">
        <v>46785.56</v>
      </c>
      <c r="AD27" s="164">
        <v>140889.29</v>
      </c>
      <c r="AE27" s="164">
        <v>75648.42</v>
      </c>
      <c r="AF27" s="164">
        <v>7331.57</v>
      </c>
      <c r="AG27" s="164">
        <v>0</v>
      </c>
      <c r="AH27" s="164">
        <v>0</v>
      </c>
      <c r="AI27" s="164">
        <v>0</v>
      </c>
      <c r="AJ27" s="164">
        <v>107188.99</v>
      </c>
      <c r="AK27" s="164">
        <v>154667.94</v>
      </c>
      <c r="AL27" s="245">
        <v>5674.6850000000004</v>
      </c>
      <c r="AM27" s="164">
        <v>0</v>
      </c>
      <c r="AN27" s="164">
        <v>0</v>
      </c>
      <c r="AO27" s="164">
        <v>0</v>
      </c>
      <c r="AP27" s="164">
        <v>140030.26999999999</v>
      </c>
      <c r="AQ27" s="164">
        <v>60260.544999999998</v>
      </c>
      <c r="AR27" s="164">
        <v>83177.64</v>
      </c>
      <c r="AS27" s="164">
        <v>0</v>
      </c>
      <c r="AT27" s="164">
        <v>0</v>
      </c>
      <c r="AU27" s="164">
        <v>0</v>
      </c>
      <c r="AV27" s="164">
        <v>48191.085000000006</v>
      </c>
      <c r="AW27" s="164">
        <v>100700.80499999999</v>
      </c>
      <c r="AX27" s="163">
        <v>70275.8</v>
      </c>
      <c r="AY27" s="557">
        <v>3979.04</v>
      </c>
      <c r="AZ27" s="557">
        <v>0</v>
      </c>
      <c r="BA27" s="557">
        <v>0</v>
      </c>
      <c r="BB27" s="557">
        <v>0</v>
      </c>
      <c r="BC27" s="557">
        <v>4091.51</v>
      </c>
      <c r="BD27" s="557">
        <v>0</v>
      </c>
      <c r="BE27" s="557">
        <v>653.36</v>
      </c>
      <c r="BF27" s="557">
        <v>0</v>
      </c>
      <c r="BG27" s="557">
        <v>48757.39</v>
      </c>
      <c r="BH27" s="557">
        <v>170534.1</v>
      </c>
      <c r="BI27" s="558">
        <v>47443.360000000001</v>
      </c>
      <c r="BJ27" s="164">
        <v>40052.870000000003</v>
      </c>
      <c r="BK27" s="135">
        <f>+IFERROR(BJ27/AX27-1,"-")</f>
        <v>-0.43006169976008812</v>
      </c>
      <c r="BL27" s="473"/>
      <c r="BM27" s="23"/>
      <c r="BN27" s="23"/>
      <c r="BO27" s="86"/>
    </row>
    <row r="28" spans="1:67" x14ac:dyDescent="0.25">
      <c r="A28" s="129" t="s">
        <v>81</v>
      </c>
      <c r="B28" s="108">
        <v>1740.2750000000001</v>
      </c>
      <c r="C28" s="108">
        <v>0</v>
      </c>
      <c r="D28" s="108">
        <v>0</v>
      </c>
      <c r="E28" s="108">
        <v>4302.4849999999997</v>
      </c>
      <c r="F28" s="108">
        <v>55461.375</v>
      </c>
      <c r="G28" s="108">
        <v>53059.53</v>
      </c>
      <c r="H28" s="108">
        <v>0</v>
      </c>
      <c r="I28" s="108">
        <v>0</v>
      </c>
      <c r="J28" s="108">
        <v>0</v>
      </c>
      <c r="K28" s="108">
        <v>0</v>
      </c>
      <c r="L28" s="108">
        <v>7582.335</v>
      </c>
      <c r="M28" s="108">
        <v>1468.2750000000001</v>
      </c>
      <c r="N28" s="244">
        <v>0</v>
      </c>
      <c r="O28" s="108">
        <v>0</v>
      </c>
      <c r="P28" s="108">
        <v>0</v>
      </c>
      <c r="Q28" s="108">
        <v>0</v>
      </c>
      <c r="R28" s="108">
        <v>35425.89</v>
      </c>
      <c r="S28" s="108">
        <v>48262.334999999999</v>
      </c>
      <c r="T28" s="108">
        <v>4415.8249999999998</v>
      </c>
      <c r="U28" s="108">
        <v>0</v>
      </c>
      <c r="V28" s="108">
        <v>0</v>
      </c>
      <c r="W28" s="108">
        <v>0</v>
      </c>
      <c r="X28" s="108">
        <v>59254.345000000001</v>
      </c>
      <c r="Y28" s="256">
        <v>16921.174999999999</v>
      </c>
      <c r="Z28" s="245">
        <v>10277.51</v>
      </c>
      <c r="AA28" s="164">
        <v>0</v>
      </c>
      <c r="AB28" s="164">
        <v>0</v>
      </c>
      <c r="AC28" s="164">
        <v>12211.87</v>
      </c>
      <c r="AD28" s="164">
        <v>79285.05</v>
      </c>
      <c r="AE28" s="164">
        <v>25273.32</v>
      </c>
      <c r="AF28" s="164">
        <v>0</v>
      </c>
      <c r="AG28" s="164">
        <v>0</v>
      </c>
      <c r="AH28" s="164">
        <v>0</v>
      </c>
      <c r="AI28" s="164">
        <v>0</v>
      </c>
      <c r="AJ28" s="164">
        <v>39540.04</v>
      </c>
      <c r="AK28" s="164">
        <v>76000.14</v>
      </c>
      <c r="AL28" s="245">
        <v>346.28500000000003</v>
      </c>
      <c r="AM28" s="164">
        <v>0</v>
      </c>
      <c r="AN28" s="164">
        <v>0</v>
      </c>
      <c r="AO28" s="164">
        <v>0</v>
      </c>
      <c r="AP28" s="164">
        <v>91521.09</v>
      </c>
      <c r="AQ28" s="164">
        <v>15573.660000000002</v>
      </c>
      <c r="AR28" s="164">
        <v>14377.235000000001</v>
      </c>
      <c r="AS28" s="164">
        <v>0</v>
      </c>
      <c r="AT28" s="164">
        <v>0</v>
      </c>
      <c r="AU28" s="164">
        <v>0</v>
      </c>
      <c r="AV28" s="164">
        <v>14306.275</v>
      </c>
      <c r="AW28" s="164">
        <v>33349.305</v>
      </c>
      <c r="AX28" s="163">
        <v>43571.11</v>
      </c>
      <c r="AY28" s="557">
        <v>1057.26</v>
      </c>
      <c r="AZ28" s="557">
        <v>0</v>
      </c>
      <c r="BA28" s="557">
        <v>0</v>
      </c>
      <c r="BB28" s="557">
        <v>0</v>
      </c>
      <c r="BC28" s="557">
        <v>43.85</v>
      </c>
      <c r="BD28" s="557">
        <v>0</v>
      </c>
      <c r="BE28" s="557">
        <v>57.33</v>
      </c>
      <c r="BF28" s="557">
        <v>0</v>
      </c>
      <c r="BG28" s="557">
        <v>4271.0600000000004</v>
      </c>
      <c r="BH28" s="557">
        <v>26102.17</v>
      </c>
      <c r="BI28" s="558">
        <v>28513.54</v>
      </c>
      <c r="BJ28" s="164">
        <v>8247.82</v>
      </c>
      <c r="BK28" s="135">
        <f t="shared" si="18"/>
        <v>-0.81070438646157972</v>
      </c>
      <c r="BL28" s="473"/>
      <c r="BM28" s="23"/>
      <c r="BN28" s="23"/>
    </row>
    <row r="29" spans="1:67" x14ac:dyDescent="0.25">
      <c r="A29" s="129" t="s">
        <v>69</v>
      </c>
      <c r="B29" s="108">
        <v>10907.785</v>
      </c>
      <c r="C29" s="108">
        <v>0</v>
      </c>
      <c r="D29" s="108">
        <v>0</v>
      </c>
      <c r="E29" s="108">
        <v>14124.385</v>
      </c>
      <c r="F29" s="108">
        <v>98705.486000000004</v>
      </c>
      <c r="G29" s="108">
        <v>128342.23</v>
      </c>
      <c r="H29" s="108">
        <v>0</v>
      </c>
      <c r="I29" s="108">
        <v>0</v>
      </c>
      <c r="J29" s="108">
        <v>0</v>
      </c>
      <c r="K29" s="108">
        <v>0</v>
      </c>
      <c r="L29" s="108">
        <v>8050.5249999999996</v>
      </c>
      <c r="M29" s="108">
        <v>1797.654</v>
      </c>
      <c r="N29" s="244">
        <v>0</v>
      </c>
      <c r="O29" s="108">
        <v>0</v>
      </c>
      <c r="P29" s="108">
        <v>0</v>
      </c>
      <c r="Q29" s="108">
        <v>0</v>
      </c>
      <c r="R29" s="108">
        <v>3965.2649999999999</v>
      </c>
      <c r="S29" s="108">
        <v>25491.454999999998</v>
      </c>
      <c r="T29" s="108">
        <v>0</v>
      </c>
      <c r="U29" s="108">
        <v>0</v>
      </c>
      <c r="V29" s="108">
        <v>0</v>
      </c>
      <c r="W29" s="108">
        <v>0</v>
      </c>
      <c r="X29" s="108">
        <v>63883.534999999996</v>
      </c>
      <c r="Y29" s="256">
        <v>11876.355</v>
      </c>
      <c r="Z29" s="245">
        <v>25144.07</v>
      </c>
      <c r="AA29" s="164">
        <v>144.86000000000001</v>
      </c>
      <c r="AB29" s="164">
        <v>21.31</v>
      </c>
      <c r="AC29" s="164">
        <v>20349.82</v>
      </c>
      <c r="AD29" s="164">
        <v>49368.72</v>
      </c>
      <c r="AE29" s="164">
        <v>17622.3</v>
      </c>
      <c r="AF29" s="164">
        <v>0</v>
      </c>
      <c r="AG29" s="164">
        <v>0</v>
      </c>
      <c r="AH29" s="164">
        <v>0</v>
      </c>
      <c r="AI29" s="164">
        <v>0</v>
      </c>
      <c r="AJ29" s="164">
        <v>42302.19</v>
      </c>
      <c r="AK29" s="164">
        <v>108468.28</v>
      </c>
      <c r="AL29" s="245">
        <v>0</v>
      </c>
      <c r="AM29" s="164">
        <v>0</v>
      </c>
      <c r="AN29" s="164">
        <v>0</v>
      </c>
      <c r="AO29" s="164">
        <v>0</v>
      </c>
      <c r="AP29" s="164">
        <v>162839.33499999999</v>
      </c>
      <c r="AQ29" s="164">
        <v>20316.445</v>
      </c>
      <c r="AR29" s="164">
        <v>6948.8449999999993</v>
      </c>
      <c r="AS29" s="164">
        <v>0</v>
      </c>
      <c r="AT29" s="164">
        <v>0</v>
      </c>
      <c r="AU29" s="164">
        <v>0</v>
      </c>
      <c r="AV29" s="164">
        <v>7649.1049999999996</v>
      </c>
      <c r="AW29" s="164">
        <v>9687.93</v>
      </c>
      <c r="AX29" s="163">
        <v>34275.269999999997</v>
      </c>
      <c r="AY29" s="557">
        <v>520.28</v>
      </c>
      <c r="AZ29" s="557">
        <v>0</v>
      </c>
      <c r="BA29" s="557">
        <v>0</v>
      </c>
      <c r="BB29" s="557">
        <v>0</v>
      </c>
      <c r="BC29" s="557">
        <v>0</v>
      </c>
      <c r="BD29" s="557">
        <v>4.05</v>
      </c>
      <c r="BE29" s="557">
        <v>103.29</v>
      </c>
      <c r="BF29" s="557">
        <v>3.5</v>
      </c>
      <c r="BG29" s="557">
        <v>6.51</v>
      </c>
      <c r="BH29" s="557">
        <v>9747.99</v>
      </c>
      <c r="BI29" s="558">
        <v>15321.57</v>
      </c>
      <c r="BJ29" s="164">
        <v>4795.34</v>
      </c>
      <c r="BK29" s="135">
        <f t="shared" si="18"/>
        <v>-0.86009329758744424</v>
      </c>
      <c r="BL29" s="473"/>
      <c r="BM29" s="23"/>
      <c r="BN29" s="23"/>
    </row>
    <row r="30" spans="1:67" x14ac:dyDescent="0.25">
      <c r="A30" s="258" t="s">
        <v>89</v>
      </c>
      <c r="B30" s="427">
        <f>+B9+B21</f>
        <v>169652.02100000001</v>
      </c>
      <c r="C30" s="355">
        <f t="shared" ref="C30:M30" si="25">+C9+C21</f>
        <v>378.96000000000004</v>
      </c>
      <c r="D30" s="355">
        <f t="shared" si="25"/>
        <v>432.32099999999997</v>
      </c>
      <c r="E30" s="355">
        <f t="shared" si="25"/>
        <v>111496.97200000001</v>
      </c>
      <c r="F30" s="355">
        <f t="shared" si="25"/>
        <v>1049268.4384000001</v>
      </c>
      <c r="G30" s="355">
        <f t="shared" si="25"/>
        <v>640843.07000000007</v>
      </c>
      <c r="H30" s="355">
        <f t="shared" si="25"/>
        <v>200052.64100000003</v>
      </c>
      <c r="I30" s="355">
        <f t="shared" si="25"/>
        <v>658.88099999999997</v>
      </c>
      <c r="J30" s="355">
        <f t="shared" si="25"/>
        <v>69.975999999999999</v>
      </c>
      <c r="K30" s="355">
        <f t="shared" si="25"/>
        <v>205.15699999999998</v>
      </c>
      <c r="L30" s="355">
        <f t="shared" si="25"/>
        <v>701971.20849999995</v>
      </c>
      <c r="M30" s="355">
        <f t="shared" si="25"/>
        <v>297646.66600000003</v>
      </c>
      <c r="N30" s="427">
        <f>+N9+N21</f>
        <v>5220.5</v>
      </c>
      <c r="O30" s="355">
        <f t="shared" ref="O30:Y30" si="26">+O9+O21</f>
        <v>0</v>
      </c>
      <c r="P30" s="355">
        <f t="shared" si="26"/>
        <v>0</v>
      </c>
      <c r="Q30" s="355">
        <f t="shared" si="26"/>
        <v>0</v>
      </c>
      <c r="R30" s="355">
        <f t="shared" si="26"/>
        <v>552643.14999999991</v>
      </c>
      <c r="S30" s="355">
        <f t="shared" si="26"/>
        <v>1330217.9710000001</v>
      </c>
      <c r="T30" s="355">
        <f t="shared" si="26"/>
        <v>488622.70900000003</v>
      </c>
      <c r="U30" s="355">
        <f t="shared" si="26"/>
        <v>262.56</v>
      </c>
      <c r="V30" s="355">
        <f t="shared" si="26"/>
        <v>0</v>
      </c>
      <c r="W30" s="355">
        <f t="shared" si="26"/>
        <v>0</v>
      </c>
      <c r="X30" s="355">
        <f t="shared" si="26"/>
        <v>711199.83</v>
      </c>
      <c r="Y30" s="355">
        <f t="shared" si="26"/>
        <v>1225507.0049999999</v>
      </c>
      <c r="Z30" s="427">
        <f>+Z9+Z21</f>
        <v>516961.29000000004</v>
      </c>
      <c r="AA30" s="355">
        <f t="shared" ref="AA30:AV30" si="27">+AA9+AA21</f>
        <v>1353.88</v>
      </c>
      <c r="AB30" s="355">
        <f t="shared" si="27"/>
        <v>88.28</v>
      </c>
      <c r="AC30" s="355">
        <f t="shared" si="27"/>
        <v>270438.37</v>
      </c>
      <c r="AD30" s="355">
        <f t="shared" si="27"/>
        <v>1319515.03</v>
      </c>
      <c r="AE30" s="355">
        <f t="shared" si="27"/>
        <v>694267.19</v>
      </c>
      <c r="AF30" s="355">
        <f t="shared" si="27"/>
        <v>178946.92</v>
      </c>
      <c r="AG30" s="355">
        <f t="shared" si="27"/>
        <v>373.32000000000005</v>
      </c>
      <c r="AH30" s="355">
        <f t="shared" si="27"/>
        <v>78.28</v>
      </c>
      <c r="AI30" s="355">
        <f t="shared" si="27"/>
        <v>854.55000000000007</v>
      </c>
      <c r="AJ30" s="355">
        <f t="shared" si="27"/>
        <v>909703.21</v>
      </c>
      <c r="AK30" s="355">
        <f t="shared" si="27"/>
        <v>1036032.88</v>
      </c>
      <c r="AL30" s="427">
        <f t="shared" si="27"/>
        <v>71033.670500000007</v>
      </c>
      <c r="AM30" s="355">
        <f t="shared" si="27"/>
        <v>175.46050000000002</v>
      </c>
      <c r="AN30" s="355">
        <f t="shared" si="27"/>
        <v>473.85149999999987</v>
      </c>
      <c r="AO30" s="355">
        <f t="shared" si="27"/>
        <v>154.73880000000003</v>
      </c>
      <c r="AP30" s="355">
        <f t="shared" si="27"/>
        <v>1040493.5114999999</v>
      </c>
      <c r="AQ30" s="355">
        <f t="shared" si="27"/>
        <v>901855.00150000001</v>
      </c>
      <c r="AR30" s="355">
        <f t="shared" si="27"/>
        <v>408032.23399999994</v>
      </c>
      <c r="AS30" s="355">
        <f t="shared" si="27"/>
        <v>960.13300000000015</v>
      </c>
      <c r="AT30" s="355">
        <f t="shared" si="27"/>
        <v>722.98850000000004</v>
      </c>
      <c r="AU30" s="355">
        <f t="shared" si="27"/>
        <v>1098.579</v>
      </c>
      <c r="AV30" s="355">
        <f t="shared" si="27"/>
        <v>311498.57550000004</v>
      </c>
      <c r="AW30" s="355">
        <f t="shared" ref="AW30:BE30" si="28">+AW9+AW21</f>
        <v>1039009.8751999999</v>
      </c>
      <c r="AX30" s="356">
        <f t="shared" si="28"/>
        <v>539568.34</v>
      </c>
      <c r="AY30" s="579">
        <f t="shared" si="28"/>
        <v>39908.550000000003</v>
      </c>
      <c r="AZ30" s="579">
        <f t="shared" si="28"/>
        <v>28.29</v>
      </c>
      <c r="BA30" s="579">
        <f t="shared" si="28"/>
        <v>0</v>
      </c>
      <c r="BB30" s="579">
        <f t="shared" ref="BB30" si="29">+BB9+BB21</f>
        <v>0</v>
      </c>
      <c r="BC30" s="579">
        <f t="shared" si="28"/>
        <v>41445.69</v>
      </c>
      <c r="BD30" s="579">
        <f t="shared" si="28"/>
        <v>43.01</v>
      </c>
      <c r="BE30" s="579">
        <f t="shared" si="28"/>
        <v>182657.66999999998</v>
      </c>
      <c r="BF30" s="579">
        <f t="shared" ref="BF30:BG30" si="30">+BF9+BF21</f>
        <v>436.37</v>
      </c>
      <c r="BG30" s="579">
        <f t="shared" si="30"/>
        <v>233964.44</v>
      </c>
      <c r="BH30" s="579">
        <f t="shared" ref="BH30:BI30" si="31">+BH9+BH21</f>
        <v>766418.86</v>
      </c>
      <c r="BI30" s="580">
        <f t="shared" si="31"/>
        <v>162686.53</v>
      </c>
      <c r="BJ30" s="355">
        <f>+BJ9+BJ21</f>
        <v>122975.83000000002</v>
      </c>
      <c r="BK30" s="255">
        <f t="shared" si="18"/>
        <v>-0.77208479281790321</v>
      </c>
      <c r="BL30" s="65"/>
      <c r="BM30" s="23"/>
      <c r="BN30" s="23"/>
    </row>
    <row r="31" spans="1:67" x14ac:dyDescent="0.25">
      <c r="A31" s="259" t="s">
        <v>82</v>
      </c>
      <c r="B31" s="108">
        <v>33214.03</v>
      </c>
      <c r="C31" s="108">
        <v>4301.97</v>
      </c>
      <c r="D31" s="108">
        <v>0</v>
      </c>
      <c r="E31" s="108">
        <v>0</v>
      </c>
      <c r="F31" s="108">
        <v>0</v>
      </c>
      <c r="G31" s="108">
        <v>5742.27</v>
      </c>
      <c r="H31" s="108">
        <v>0</v>
      </c>
      <c r="I31" s="108">
        <v>340.46499999999997</v>
      </c>
      <c r="J31" s="108">
        <v>0</v>
      </c>
      <c r="K31" s="108">
        <v>109.97499999999999</v>
      </c>
      <c r="L31" s="108">
        <v>0</v>
      </c>
      <c r="M31" s="108">
        <v>0</v>
      </c>
      <c r="N31" s="244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256">
        <v>0</v>
      </c>
      <c r="Z31" s="245">
        <v>0</v>
      </c>
      <c r="AA31" s="164">
        <v>8374.1299999999992</v>
      </c>
      <c r="AB31" s="164">
        <v>9351.5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245">
        <v>5963.3149999999996</v>
      </c>
      <c r="AM31" s="164">
        <v>17360.175000000003</v>
      </c>
      <c r="AN31" s="164">
        <v>5341.3950000000004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3">
        <v>0</v>
      </c>
      <c r="AY31" s="557">
        <v>0</v>
      </c>
      <c r="AZ31" s="557">
        <v>0</v>
      </c>
      <c r="BA31" s="557">
        <v>0</v>
      </c>
      <c r="BB31" s="557">
        <v>0</v>
      </c>
      <c r="BC31" s="557">
        <v>0</v>
      </c>
      <c r="BD31" s="557">
        <v>0</v>
      </c>
      <c r="BE31" s="557">
        <v>0</v>
      </c>
      <c r="BF31" s="557">
        <v>0</v>
      </c>
      <c r="BG31" s="557">
        <v>0</v>
      </c>
      <c r="BH31" s="557" t="s">
        <v>28</v>
      </c>
      <c r="BI31" s="558" t="s">
        <v>28</v>
      </c>
      <c r="BJ31" s="164">
        <v>0</v>
      </c>
      <c r="BK31" s="135" t="str">
        <f t="shared" si="18"/>
        <v>-</v>
      </c>
      <c r="BL31" s="87"/>
      <c r="BM31" s="23"/>
      <c r="BN31" s="23"/>
    </row>
    <row r="32" spans="1:67" x14ac:dyDescent="0.25">
      <c r="A32" s="259" t="s">
        <v>90</v>
      </c>
      <c r="B32" s="108">
        <v>26009.535</v>
      </c>
      <c r="C32" s="108">
        <v>4260.57</v>
      </c>
      <c r="D32" s="108">
        <v>0</v>
      </c>
      <c r="E32" s="108">
        <v>0</v>
      </c>
      <c r="F32" s="108">
        <v>0</v>
      </c>
      <c r="G32" s="108">
        <v>1155.5550000000001</v>
      </c>
      <c r="H32" s="108">
        <v>0</v>
      </c>
      <c r="I32" s="108">
        <v>88.185000000000002</v>
      </c>
      <c r="J32" s="108">
        <v>0</v>
      </c>
      <c r="K32" s="108">
        <v>0</v>
      </c>
      <c r="L32" s="108">
        <v>0</v>
      </c>
      <c r="M32" s="108">
        <v>0</v>
      </c>
      <c r="N32" s="244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256">
        <v>0</v>
      </c>
      <c r="Z32" s="245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245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3">
        <v>0</v>
      </c>
      <c r="AY32" s="557">
        <v>0</v>
      </c>
      <c r="AZ32" s="557">
        <v>0</v>
      </c>
      <c r="BA32" s="557">
        <v>0</v>
      </c>
      <c r="BB32" s="557">
        <v>0</v>
      </c>
      <c r="BC32" s="557">
        <v>0</v>
      </c>
      <c r="BD32" s="557">
        <v>0</v>
      </c>
      <c r="BE32" s="557">
        <v>0</v>
      </c>
      <c r="BF32" s="557">
        <v>0</v>
      </c>
      <c r="BG32" s="557">
        <v>0</v>
      </c>
      <c r="BH32" s="557" t="s">
        <v>28</v>
      </c>
      <c r="BI32" s="558" t="s">
        <v>28</v>
      </c>
      <c r="BJ32" s="164">
        <v>0</v>
      </c>
      <c r="BK32" s="135" t="str">
        <f t="shared" si="18"/>
        <v>-</v>
      </c>
      <c r="BL32" s="87"/>
      <c r="BM32" s="23"/>
      <c r="BN32" s="23"/>
    </row>
    <row r="33" spans="1:66" x14ac:dyDescent="0.25">
      <c r="A33" s="259" t="s">
        <v>83</v>
      </c>
      <c r="B33" s="108">
        <v>27795.145</v>
      </c>
      <c r="C33" s="108">
        <v>8884.2800000000007</v>
      </c>
      <c r="D33" s="108">
        <v>0</v>
      </c>
      <c r="E33" s="108">
        <v>0</v>
      </c>
      <c r="F33" s="108">
        <v>0</v>
      </c>
      <c r="G33" s="108">
        <v>5706</v>
      </c>
      <c r="H33" s="108">
        <v>0</v>
      </c>
      <c r="I33" s="108">
        <v>0</v>
      </c>
      <c r="J33" s="108">
        <v>0</v>
      </c>
      <c r="K33" s="108">
        <v>1793.32</v>
      </c>
      <c r="L33" s="108">
        <v>0</v>
      </c>
      <c r="M33" s="108">
        <v>0</v>
      </c>
      <c r="N33" s="244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256">
        <v>0</v>
      </c>
      <c r="Z33" s="245">
        <v>0</v>
      </c>
      <c r="AA33" s="164">
        <v>13717.1</v>
      </c>
      <c r="AB33" s="164">
        <v>15955.41</v>
      </c>
      <c r="AC33" s="164">
        <v>531.92999999999995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7090.83</v>
      </c>
      <c r="AL33" s="245">
        <v>13498.735000000001</v>
      </c>
      <c r="AM33" s="164">
        <v>7564.9250000000011</v>
      </c>
      <c r="AN33" s="164">
        <v>2180.6750000000002</v>
      </c>
      <c r="AO33" s="164">
        <v>0</v>
      </c>
      <c r="AP33" s="164">
        <v>0</v>
      </c>
      <c r="AQ33" s="164">
        <v>0</v>
      </c>
      <c r="AR33" s="164">
        <v>7096.73</v>
      </c>
      <c r="AS33" s="164">
        <v>12731.305</v>
      </c>
      <c r="AT33" s="164">
        <v>0</v>
      </c>
      <c r="AU33" s="164">
        <v>0</v>
      </c>
      <c r="AV33" s="164">
        <v>0</v>
      </c>
      <c r="AW33" s="164">
        <v>0</v>
      </c>
      <c r="AX33" s="163">
        <v>0</v>
      </c>
      <c r="AY33" s="557">
        <v>123.71</v>
      </c>
      <c r="AZ33" s="557">
        <v>0</v>
      </c>
      <c r="BA33" s="557">
        <v>0</v>
      </c>
      <c r="BB33" s="557">
        <v>1495.9</v>
      </c>
      <c r="BC33" s="557">
        <v>0</v>
      </c>
      <c r="BD33" s="557">
        <v>0</v>
      </c>
      <c r="BE33" s="557">
        <v>115.93</v>
      </c>
      <c r="BF33" s="557">
        <v>0</v>
      </c>
      <c r="BG33" s="557">
        <v>0</v>
      </c>
      <c r="BH33" s="557" t="s">
        <v>28</v>
      </c>
      <c r="BI33" s="558">
        <v>637.41</v>
      </c>
      <c r="BJ33" s="164">
        <v>0</v>
      </c>
      <c r="BK33" s="135" t="str">
        <f t="shared" si="18"/>
        <v>-</v>
      </c>
      <c r="BL33" s="87"/>
      <c r="BM33" s="23"/>
      <c r="BN33" s="23"/>
    </row>
    <row r="34" spans="1:66" x14ac:dyDescent="0.25">
      <c r="A34" s="259" t="s">
        <v>91</v>
      </c>
      <c r="B34" s="108">
        <v>26195.014999999999</v>
      </c>
      <c r="C34" s="108">
        <v>7128.22</v>
      </c>
      <c r="D34" s="108">
        <v>0</v>
      </c>
      <c r="E34" s="108">
        <v>0</v>
      </c>
      <c r="F34" s="108">
        <v>0</v>
      </c>
      <c r="G34" s="108">
        <v>4117.42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244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256">
        <v>0</v>
      </c>
      <c r="Z34" s="245">
        <v>0</v>
      </c>
      <c r="AA34" s="164">
        <v>787.05</v>
      </c>
      <c r="AB34" s="164">
        <v>10100.14</v>
      </c>
      <c r="AC34" s="164">
        <v>10411.549999999999</v>
      </c>
      <c r="AD34" s="164">
        <v>0</v>
      </c>
      <c r="AE34" s="164">
        <v>0</v>
      </c>
      <c r="AF34" s="164">
        <v>2882.64</v>
      </c>
      <c r="AG34" s="164">
        <v>0</v>
      </c>
      <c r="AH34" s="164">
        <v>0</v>
      </c>
      <c r="AI34" s="164">
        <v>0</v>
      </c>
      <c r="AJ34" s="164">
        <v>0</v>
      </c>
      <c r="AK34" s="164">
        <v>3265.14</v>
      </c>
      <c r="AL34" s="245">
        <v>11375.95</v>
      </c>
      <c r="AM34" s="164">
        <v>5766.2150000000001</v>
      </c>
      <c r="AN34" s="164">
        <v>7007.8</v>
      </c>
      <c r="AO34" s="164">
        <v>7723.5349999999999</v>
      </c>
      <c r="AP34" s="164">
        <v>4048.9949999999999</v>
      </c>
      <c r="AQ34" s="164">
        <v>1394.55</v>
      </c>
      <c r="AR34" s="164">
        <v>3958.9949999999999</v>
      </c>
      <c r="AS34" s="164">
        <v>9595.744999999999</v>
      </c>
      <c r="AT34" s="164">
        <v>0</v>
      </c>
      <c r="AU34" s="164">
        <v>0</v>
      </c>
      <c r="AV34" s="164">
        <v>0</v>
      </c>
      <c r="AW34" s="164">
        <v>0</v>
      </c>
      <c r="AX34" s="163">
        <v>0</v>
      </c>
      <c r="AY34" s="557">
        <v>271.01</v>
      </c>
      <c r="AZ34" s="557">
        <v>0</v>
      </c>
      <c r="BA34" s="557">
        <v>0</v>
      </c>
      <c r="BB34" s="557">
        <v>295.70999999999998</v>
      </c>
      <c r="BC34" s="557">
        <v>0</v>
      </c>
      <c r="BD34" s="557">
        <v>0</v>
      </c>
      <c r="BE34" s="557">
        <v>0</v>
      </c>
      <c r="BF34" s="557">
        <v>0</v>
      </c>
      <c r="BG34" s="557">
        <v>0</v>
      </c>
      <c r="BH34" s="557" t="s">
        <v>28</v>
      </c>
      <c r="BI34" s="558" t="s">
        <v>28</v>
      </c>
      <c r="BJ34" s="164">
        <v>0</v>
      </c>
      <c r="BK34" s="135" t="str">
        <f t="shared" si="18"/>
        <v>-</v>
      </c>
      <c r="BL34" s="87"/>
      <c r="BM34" s="23"/>
      <c r="BN34" s="23"/>
    </row>
    <row r="35" spans="1:66" s="34" customFormat="1" x14ac:dyDescent="0.25">
      <c r="A35" s="260" t="s">
        <v>215</v>
      </c>
      <c r="B35" s="108"/>
      <c r="C35" s="108"/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244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256">
        <v>0</v>
      </c>
      <c r="Z35" s="245">
        <v>0</v>
      </c>
      <c r="AA35" s="164">
        <v>8654.16</v>
      </c>
      <c r="AB35" s="164">
        <v>21805.599999999999</v>
      </c>
      <c r="AC35" s="164">
        <v>17582.41</v>
      </c>
      <c r="AD35" s="164">
        <v>1650.72</v>
      </c>
      <c r="AE35" s="164">
        <v>18222.38</v>
      </c>
      <c r="AF35" s="164">
        <v>10674.82</v>
      </c>
      <c r="AG35" s="164">
        <v>1917.53</v>
      </c>
      <c r="AH35" s="164">
        <v>41.73</v>
      </c>
      <c r="AI35" s="164">
        <v>405.76</v>
      </c>
      <c r="AJ35" s="164">
        <v>8076.02</v>
      </c>
      <c r="AK35" s="164">
        <v>24732.15</v>
      </c>
      <c r="AL35" s="245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64">
        <v>0</v>
      </c>
      <c r="AU35" s="164">
        <v>0</v>
      </c>
      <c r="AV35" s="164">
        <v>0</v>
      </c>
      <c r="AW35" s="164">
        <v>0</v>
      </c>
      <c r="AX35" s="163">
        <v>3729.38</v>
      </c>
      <c r="AY35" s="557">
        <v>2008.15</v>
      </c>
      <c r="AZ35" s="557">
        <v>0</v>
      </c>
      <c r="BA35" s="557">
        <v>3285.52</v>
      </c>
      <c r="BB35" s="557">
        <v>3477.08</v>
      </c>
      <c r="BC35" s="557">
        <v>88.89</v>
      </c>
      <c r="BD35" s="557">
        <v>0</v>
      </c>
      <c r="BE35" s="557">
        <v>11.73</v>
      </c>
      <c r="BF35" s="557">
        <v>0</v>
      </c>
      <c r="BG35" s="557">
        <v>0</v>
      </c>
      <c r="BH35" s="557" t="s">
        <v>28</v>
      </c>
      <c r="BI35" s="558" t="s">
        <v>28</v>
      </c>
      <c r="BJ35" s="164">
        <v>0</v>
      </c>
      <c r="BK35" s="135">
        <f t="shared" si="18"/>
        <v>-1</v>
      </c>
      <c r="BL35" s="87"/>
      <c r="BM35" s="23"/>
      <c r="BN35" s="23"/>
    </row>
    <row r="36" spans="1:66" x14ac:dyDescent="0.25">
      <c r="A36" s="259" t="s">
        <v>70</v>
      </c>
      <c r="B36" s="108">
        <v>19580.36</v>
      </c>
      <c r="C36" s="108">
        <v>8329.67</v>
      </c>
      <c r="D36" s="108">
        <v>0</v>
      </c>
      <c r="E36" s="108">
        <v>0</v>
      </c>
      <c r="F36" s="108">
        <v>0</v>
      </c>
      <c r="G36" s="108">
        <v>21588.935000000001</v>
      </c>
      <c r="H36" s="108">
        <v>0</v>
      </c>
      <c r="I36" s="108">
        <v>2419.9899999999998</v>
      </c>
      <c r="J36" s="108">
        <v>0</v>
      </c>
      <c r="K36" s="108">
        <v>0</v>
      </c>
      <c r="L36" s="108">
        <v>0</v>
      </c>
      <c r="M36" s="108">
        <v>0</v>
      </c>
      <c r="N36" s="244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256">
        <v>0</v>
      </c>
      <c r="Z36" s="245">
        <v>0</v>
      </c>
      <c r="AA36" s="164">
        <v>2642.78</v>
      </c>
      <c r="AB36" s="164">
        <v>10782.7</v>
      </c>
      <c r="AC36" s="164">
        <v>5924.77</v>
      </c>
      <c r="AD36" s="164">
        <v>3024.87</v>
      </c>
      <c r="AE36" s="164">
        <v>7536.41</v>
      </c>
      <c r="AF36" s="164">
        <v>4968.16</v>
      </c>
      <c r="AG36" s="164">
        <v>240.14</v>
      </c>
      <c r="AH36" s="164">
        <v>0</v>
      </c>
      <c r="AI36" s="164">
        <v>0</v>
      </c>
      <c r="AJ36" s="164">
        <v>0</v>
      </c>
      <c r="AK36" s="164">
        <v>10951.02</v>
      </c>
      <c r="AL36" s="245">
        <v>9407.2599999999984</v>
      </c>
      <c r="AM36" s="164">
        <v>10725.415000000001</v>
      </c>
      <c r="AN36" s="164">
        <v>22063.780999999999</v>
      </c>
      <c r="AO36" s="164">
        <v>18235.499999999996</v>
      </c>
      <c r="AP36" s="164">
        <v>26540.455000000002</v>
      </c>
      <c r="AQ36" s="164">
        <v>24388.04</v>
      </c>
      <c r="AR36" s="164">
        <v>18943.879999999997</v>
      </c>
      <c r="AS36" s="164">
        <v>12008.18</v>
      </c>
      <c r="AT36" s="164">
        <v>230.5</v>
      </c>
      <c r="AU36" s="164">
        <v>0</v>
      </c>
      <c r="AV36" s="164">
        <v>0</v>
      </c>
      <c r="AW36" s="164">
        <v>0</v>
      </c>
      <c r="AX36" s="163">
        <v>3533.7</v>
      </c>
      <c r="AY36" s="557">
        <v>1552.38</v>
      </c>
      <c r="AZ36" s="557">
        <v>0</v>
      </c>
      <c r="BA36" s="557">
        <v>3158.92</v>
      </c>
      <c r="BB36" s="557">
        <v>2351.4499999999998</v>
      </c>
      <c r="BC36" s="557">
        <v>0</v>
      </c>
      <c r="BD36" s="557">
        <v>0</v>
      </c>
      <c r="BE36" s="557">
        <v>0</v>
      </c>
      <c r="BF36" s="557">
        <v>0</v>
      </c>
      <c r="BG36" s="557">
        <v>0</v>
      </c>
      <c r="BH36" s="557" t="s">
        <v>28</v>
      </c>
      <c r="BI36" s="558" t="s">
        <v>28</v>
      </c>
      <c r="BJ36" s="164">
        <v>0</v>
      </c>
      <c r="BK36" s="135">
        <f t="shared" si="18"/>
        <v>-1</v>
      </c>
      <c r="BL36" s="87"/>
      <c r="BM36" s="23"/>
      <c r="BN36" s="23"/>
    </row>
    <row r="37" spans="1:66" x14ac:dyDescent="0.25">
      <c r="A37" s="261" t="s">
        <v>92</v>
      </c>
      <c r="B37" s="262">
        <f t="shared" ref="B37:Y37" si="32">+SUM(B31:B36)</f>
        <v>132794.08500000002</v>
      </c>
      <c r="C37" s="263">
        <f t="shared" si="32"/>
        <v>32904.71</v>
      </c>
      <c r="D37" s="264">
        <f t="shared" si="32"/>
        <v>0</v>
      </c>
      <c r="E37" s="264">
        <f t="shared" si="32"/>
        <v>0</v>
      </c>
      <c r="F37" s="264">
        <f t="shared" si="32"/>
        <v>0</v>
      </c>
      <c r="G37" s="264">
        <f t="shared" si="32"/>
        <v>38310.180000000008</v>
      </c>
      <c r="H37" s="264">
        <f t="shared" si="32"/>
        <v>0</v>
      </c>
      <c r="I37" s="264">
        <f t="shared" si="32"/>
        <v>2848.64</v>
      </c>
      <c r="J37" s="264">
        <f t="shared" si="32"/>
        <v>0</v>
      </c>
      <c r="K37" s="264">
        <f t="shared" si="32"/>
        <v>1903.2949999999998</v>
      </c>
      <c r="L37" s="264">
        <f t="shared" si="32"/>
        <v>0</v>
      </c>
      <c r="M37" s="264">
        <f t="shared" si="32"/>
        <v>0</v>
      </c>
      <c r="N37" s="262">
        <f t="shared" si="32"/>
        <v>0</v>
      </c>
      <c r="O37" s="263">
        <f t="shared" si="32"/>
        <v>0</v>
      </c>
      <c r="P37" s="264">
        <f t="shared" si="32"/>
        <v>0</v>
      </c>
      <c r="Q37" s="264">
        <f t="shared" si="32"/>
        <v>0</v>
      </c>
      <c r="R37" s="264">
        <f t="shared" si="32"/>
        <v>0</v>
      </c>
      <c r="S37" s="264">
        <f t="shared" si="32"/>
        <v>0</v>
      </c>
      <c r="T37" s="264">
        <f t="shared" si="32"/>
        <v>0</v>
      </c>
      <c r="U37" s="264">
        <f t="shared" si="32"/>
        <v>0</v>
      </c>
      <c r="V37" s="264">
        <f t="shared" si="32"/>
        <v>0</v>
      </c>
      <c r="W37" s="264">
        <f t="shared" si="32"/>
        <v>0</v>
      </c>
      <c r="X37" s="264">
        <f t="shared" si="32"/>
        <v>0</v>
      </c>
      <c r="Y37" s="264">
        <f t="shared" si="32"/>
        <v>0</v>
      </c>
      <c r="Z37" s="265">
        <f t="shared" ref="Z37:AS37" si="33">SUM(Z31:Z36)</f>
        <v>0</v>
      </c>
      <c r="AA37" s="264">
        <f t="shared" si="33"/>
        <v>34175.22</v>
      </c>
      <c r="AB37" s="264">
        <f t="shared" si="33"/>
        <v>67995.350000000006</v>
      </c>
      <c r="AC37" s="264">
        <f t="shared" si="33"/>
        <v>34450.660000000003</v>
      </c>
      <c r="AD37" s="264">
        <f t="shared" si="33"/>
        <v>4675.59</v>
      </c>
      <c r="AE37" s="264">
        <f t="shared" si="33"/>
        <v>25758.79</v>
      </c>
      <c r="AF37" s="264">
        <f t="shared" si="33"/>
        <v>18525.62</v>
      </c>
      <c r="AG37" s="264">
        <f t="shared" si="33"/>
        <v>2157.67</v>
      </c>
      <c r="AH37" s="264">
        <f t="shared" si="33"/>
        <v>41.73</v>
      </c>
      <c r="AI37" s="264">
        <f t="shared" si="33"/>
        <v>405.76</v>
      </c>
      <c r="AJ37" s="264">
        <f t="shared" si="33"/>
        <v>8076.02</v>
      </c>
      <c r="AK37" s="264">
        <f t="shared" si="33"/>
        <v>46039.14</v>
      </c>
      <c r="AL37" s="265">
        <f t="shared" si="33"/>
        <v>40245.259999999995</v>
      </c>
      <c r="AM37" s="264">
        <f>SUM(AM31:AM36)</f>
        <v>41416.73000000001</v>
      </c>
      <c r="AN37" s="264">
        <f t="shared" si="33"/>
        <v>36593.650999999998</v>
      </c>
      <c r="AO37" s="264">
        <f t="shared" si="33"/>
        <v>25959.034999999996</v>
      </c>
      <c r="AP37" s="264">
        <f t="shared" si="33"/>
        <v>30589.45</v>
      </c>
      <c r="AQ37" s="264">
        <f t="shared" si="33"/>
        <v>25782.59</v>
      </c>
      <c r="AR37" s="264">
        <f t="shared" si="33"/>
        <v>29999.604999999996</v>
      </c>
      <c r="AS37" s="264">
        <f t="shared" si="33"/>
        <v>34335.229999999996</v>
      </c>
      <c r="AT37" s="264">
        <f t="shared" ref="AT37:AZ37" si="34">SUM(AT31:AT36)</f>
        <v>230.5</v>
      </c>
      <c r="AU37" s="264">
        <f t="shared" si="34"/>
        <v>0</v>
      </c>
      <c r="AV37" s="264">
        <f t="shared" si="34"/>
        <v>0</v>
      </c>
      <c r="AW37" s="264">
        <f t="shared" si="34"/>
        <v>0</v>
      </c>
      <c r="AX37" s="266">
        <f t="shared" si="34"/>
        <v>7263.08</v>
      </c>
      <c r="AY37" s="425">
        <f t="shared" si="34"/>
        <v>3955.25</v>
      </c>
      <c r="AZ37" s="425">
        <f t="shared" si="34"/>
        <v>0</v>
      </c>
      <c r="BA37" s="425">
        <f t="shared" ref="BA37:BE37" si="35">SUM(BA31:BA36)</f>
        <v>6444.4400000000005</v>
      </c>
      <c r="BB37" s="425">
        <f t="shared" ref="BB37" si="36">SUM(BB31:BB36)</f>
        <v>7620.14</v>
      </c>
      <c r="BC37" s="425">
        <f t="shared" si="35"/>
        <v>88.89</v>
      </c>
      <c r="BD37" s="425">
        <f t="shared" si="35"/>
        <v>0</v>
      </c>
      <c r="BE37" s="425">
        <f t="shared" si="35"/>
        <v>127.66000000000001</v>
      </c>
      <c r="BF37" s="425">
        <f t="shared" ref="BF37" si="37">SUM(BF31:BF36)</f>
        <v>0</v>
      </c>
      <c r="BG37" s="425">
        <f>SUM(BG31:BG36)</f>
        <v>0</v>
      </c>
      <c r="BH37" s="425">
        <f>SUM(BH31:BH36)</f>
        <v>0</v>
      </c>
      <c r="BI37" s="581">
        <f>SUM(BI31:BI36)</f>
        <v>637.41</v>
      </c>
      <c r="BJ37" s="425">
        <f>SUM(BJ31:BJ36)</f>
        <v>0</v>
      </c>
      <c r="BK37" s="267">
        <f t="shared" si="18"/>
        <v>-1</v>
      </c>
      <c r="BL37" s="65"/>
      <c r="BM37" s="23"/>
      <c r="BN37" s="23"/>
    </row>
    <row r="38" spans="1:66" ht="14.25" customHeight="1" x14ac:dyDescent="0.25">
      <c r="A38" s="116" t="s">
        <v>23</v>
      </c>
      <c r="BM38" s="522"/>
      <c r="BN38" s="23"/>
    </row>
    <row r="39" spans="1:66" x14ac:dyDescent="0.25">
      <c r="A39" s="116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BN39" s="23"/>
    </row>
    <row r="40" spans="1:66" x14ac:dyDescent="0.25">
      <c r="A40" s="116" t="s">
        <v>196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268"/>
      <c r="M40" s="117"/>
      <c r="N40" s="117"/>
      <c r="O40" s="117"/>
      <c r="P40" s="117"/>
      <c r="Q40" s="117"/>
      <c r="R40" s="117"/>
      <c r="S40" s="117"/>
      <c r="T40" s="117"/>
      <c r="U40" s="117"/>
      <c r="AC40" s="118"/>
      <c r="BN40" s="23"/>
    </row>
    <row r="41" spans="1:66" x14ac:dyDescent="0.25">
      <c r="A41" s="269"/>
      <c r="B41" s="117"/>
      <c r="L41" s="120"/>
    </row>
    <row r="42" spans="1:66" x14ac:dyDescent="0.25">
      <c r="B42" s="11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66" x14ac:dyDescent="0.25">
      <c r="B43" s="117"/>
    </row>
    <row r="45" spans="1:66" ht="15.75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</row>
    <row r="51" spans="2:62" x14ac:dyDescent="0.2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7" spans="2:62" ht="15.75" x14ac:dyDescent="0.25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</row>
  </sheetData>
  <mergeCells count="7">
    <mergeCell ref="BJ6:BK6"/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8" ma:contentTypeDescription="Crear nuevo documento." ma:contentTypeScope="" ma:versionID="9abf42e131b5595f0dcdf6b546120db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81e95d20b61ac5eecbbf440785406c52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FE6D81F1-F961-4227-A3E7-4F5A51FE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E6559-E9EA-49D7-BA9B-7BC6982FC28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924e8b1-a508-44e0-9562-cce710e9f5be"/>
    <ds:schemaRef ds:uri="a6e40888-4705-4068-9116-183499aada4b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