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 defaultThemeVersion="124226"/>
  <bookViews>
    <workbookView xWindow="0" yWindow="0" windowWidth="28800" windowHeight="11385" tabRatio="663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definedNames>
    <definedName name="_xlnm._FilterDatabase" localSheetId="14" hidden="1">'Cdr14'!$A$7:$A$7</definedName>
  </definedNames>
  <calcPr calcId="162913"/>
</workbook>
</file>

<file path=xl/calcChain.xml><?xml version="1.0" encoding="utf-8"?>
<calcChain xmlns="http://schemas.openxmlformats.org/spreadsheetml/2006/main">
  <c r="AA10" i="7" l="1"/>
  <c r="AA18" i="8"/>
  <c r="AA9" i="8"/>
  <c r="AA19" i="19" l="1"/>
  <c r="AA18" i="19"/>
  <c r="AA17" i="19"/>
  <c r="AA16" i="19"/>
  <c r="AA14" i="19"/>
  <c r="AA13" i="19"/>
  <c r="AA12" i="19"/>
  <c r="AA11" i="19"/>
  <c r="AA10" i="19"/>
  <c r="AA9" i="19"/>
  <c r="Z8" i="12" l="1"/>
  <c r="AA8" i="20" l="1"/>
  <c r="AA18" i="20"/>
  <c r="AA17" i="20"/>
  <c r="AA16" i="20"/>
  <c r="AA15" i="20"/>
  <c r="AA14" i="20"/>
  <c r="AA13" i="20"/>
  <c r="AA12" i="20"/>
  <c r="AA11" i="20"/>
  <c r="AA10" i="20"/>
  <c r="AA9" i="20"/>
  <c r="AA27" i="19"/>
  <c r="AA26" i="19"/>
  <c r="AA25" i="19"/>
  <c r="AA24" i="19"/>
  <c r="AA23" i="19"/>
  <c r="AA21" i="19"/>
  <c r="AA20" i="19"/>
  <c r="AA10" i="17"/>
  <c r="AA9" i="17"/>
  <c r="AA21" i="16"/>
  <c r="AA20" i="16"/>
  <c r="AA19" i="16"/>
  <c r="AA17" i="16"/>
  <c r="AA16" i="16"/>
  <c r="AA14" i="16"/>
  <c r="AA13" i="16"/>
  <c r="AA11" i="16"/>
  <c r="AA10" i="16"/>
  <c r="Z8" i="19"/>
  <c r="Z27" i="9" l="1"/>
  <c r="AA19" i="22" l="1"/>
  <c r="AA18" i="22"/>
  <c r="AA17" i="22"/>
  <c r="AA16" i="22"/>
  <c r="AA15" i="22"/>
  <c r="AA13" i="22"/>
  <c r="AA12" i="22"/>
  <c r="AA11" i="22"/>
  <c r="Z14" i="22"/>
  <c r="Z10" i="22"/>
  <c r="Z9" i="22" s="1"/>
  <c r="AA12" i="21"/>
  <c r="AA18" i="21"/>
  <c r="AA17" i="21"/>
  <c r="AA16" i="21"/>
  <c r="AA15" i="21"/>
  <c r="AA14" i="21"/>
  <c r="AA11" i="21"/>
  <c r="AA10" i="21"/>
  <c r="AA33" i="15" l="1"/>
  <c r="AA32" i="15"/>
  <c r="AA31" i="15"/>
  <c r="AA30" i="15"/>
  <c r="AA29" i="15"/>
  <c r="AA28" i="15"/>
  <c r="AA27" i="15"/>
  <c r="AA26" i="15"/>
  <c r="AA25" i="15"/>
  <c r="AA24" i="15"/>
  <c r="AA23" i="15"/>
  <c r="AA22" i="15"/>
  <c r="AA21" i="15"/>
  <c r="AA20" i="15"/>
  <c r="AA19" i="15"/>
  <c r="AA18" i="15"/>
  <c r="AA17" i="15"/>
  <c r="AA16" i="15"/>
  <c r="AA15" i="15"/>
  <c r="AA14" i="15"/>
  <c r="AA13" i="15"/>
  <c r="AA12" i="15"/>
  <c r="AA11" i="15"/>
  <c r="AA10" i="15"/>
  <c r="AA9" i="15"/>
  <c r="Z8" i="15"/>
  <c r="AA19" i="14"/>
  <c r="AA18" i="14"/>
  <c r="AA17" i="14"/>
  <c r="AA16" i="14"/>
  <c r="AA15" i="14"/>
  <c r="AA14" i="14"/>
  <c r="AA13" i="14"/>
  <c r="AA12" i="14"/>
  <c r="AA11" i="14"/>
  <c r="AA10" i="14"/>
  <c r="AA9" i="14"/>
  <c r="Z8" i="14"/>
  <c r="Z8" i="13" l="1"/>
  <c r="AA29" i="13" l="1"/>
  <c r="AA22" i="13"/>
  <c r="AA19" i="13"/>
  <c r="AA9" i="13"/>
  <c r="AA10" i="13"/>
  <c r="AA11" i="13"/>
  <c r="AA12" i="13"/>
  <c r="AA13" i="13"/>
  <c r="AA14" i="13"/>
  <c r="AA15" i="13"/>
  <c r="AA16" i="13"/>
  <c r="AA17" i="13"/>
  <c r="AA18" i="13"/>
  <c r="AA20" i="13"/>
  <c r="AA21" i="13"/>
  <c r="AA23" i="13"/>
  <c r="AA24" i="13"/>
  <c r="AA25" i="13"/>
  <c r="AA26" i="13"/>
  <c r="AA27" i="13"/>
  <c r="AA28" i="13"/>
  <c r="AA30" i="13"/>
  <c r="AA12" i="12"/>
  <c r="AA9" i="12"/>
  <c r="AA10" i="12"/>
  <c r="AA11" i="12"/>
  <c r="AA13" i="12"/>
  <c r="AA14" i="12"/>
  <c r="AA15" i="12"/>
  <c r="AA16" i="12"/>
  <c r="AA17" i="12"/>
  <c r="AA18" i="12"/>
  <c r="AA19" i="12"/>
  <c r="AA20" i="12"/>
  <c r="AA21" i="12"/>
  <c r="AA22" i="12"/>
  <c r="AA23" i="12"/>
  <c r="AA24" i="12"/>
  <c r="AA25" i="12"/>
  <c r="AA26" i="12"/>
  <c r="AA27" i="12"/>
  <c r="AA28" i="12"/>
  <c r="AA29" i="12"/>
  <c r="AA30" i="12"/>
  <c r="AA11" i="11"/>
  <c r="AA13" i="11"/>
  <c r="AA14" i="11"/>
  <c r="AA16" i="11"/>
  <c r="AA17" i="11"/>
  <c r="AA19" i="11"/>
  <c r="AA20" i="11"/>
  <c r="Z9" i="11"/>
  <c r="AA17" i="10" l="1"/>
  <c r="AA13" i="10"/>
  <c r="AA14" i="10"/>
  <c r="AA15" i="10"/>
  <c r="AA16" i="10"/>
  <c r="AA18" i="10"/>
  <c r="AA19" i="10"/>
  <c r="AA20" i="10"/>
  <c r="AA21" i="10"/>
  <c r="AA22" i="10"/>
  <c r="AA23" i="10"/>
  <c r="AA24" i="10"/>
  <c r="AA25" i="10"/>
  <c r="AA26" i="10"/>
  <c r="AA27" i="10"/>
  <c r="AA28" i="10"/>
  <c r="Z29" i="10"/>
  <c r="Z12" i="10"/>
  <c r="AA12" i="10" s="1"/>
  <c r="AA10" i="9"/>
  <c r="AA11" i="9"/>
  <c r="AA12" i="9"/>
  <c r="AA13" i="9"/>
  <c r="AA14" i="9"/>
  <c r="AA15" i="9"/>
  <c r="AA16" i="9"/>
  <c r="AA17" i="9"/>
  <c r="AA19" i="9"/>
  <c r="AA20" i="9"/>
  <c r="AA21" i="9"/>
  <c r="AA22" i="9"/>
  <c r="AA23" i="9"/>
  <c r="AA24" i="9"/>
  <c r="AA25" i="9"/>
  <c r="AA26" i="9"/>
  <c r="AA28" i="9"/>
  <c r="AA29" i="9"/>
  <c r="AA30" i="9"/>
  <c r="AA31" i="9"/>
  <c r="AA32" i="9"/>
  <c r="AA33" i="9"/>
  <c r="Z34" i="9"/>
  <c r="Z8" i="9" s="1"/>
  <c r="Y34" i="9"/>
  <c r="L34" i="9"/>
  <c r="AA32" i="8"/>
  <c r="AA10" i="8"/>
  <c r="AA11" i="8"/>
  <c r="AA12" i="8"/>
  <c r="AA13" i="8"/>
  <c r="AA14" i="8"/>
  <c r="AA15" i="8"/>
  <c r="AA16" i="8"/>
  <c r="AA17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3" i="8"/>
  <c r="Z10" i="10" l="1"/>
  <c r="AA10" i="10" s="1"/>
  <c r="Z8" i="8"/>
  <c r="AA8" i="8" s="1"/>
  <c r="AA11" i="7"/>
  <c r="AA9" i="7"/>
  <c r="AA12" i="7"/>
  <c r="AA13" i="7"/>
  <c r="AA14" i="7"/>
  <c r="AA15" i="7"/>
  <c r="AA16" i="7"/>
  <c r="AA17" i="7"/>
  <c r="AA18" i="7"/>
  <c r="AA19" i="7"/>
  <c r="AA20" i="7"/>
  <c r="AA21" i="7"/>
  <c r="Z8" i="7"/>
  <c r="AA9" i="6" l="1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Z8" i="6"/>
  <c r="AA9" i="5"/>
  <c r="AA10" i="5"/>
  <c r="AA11" i="5"/>
  <c r="AA12" i="5"/>
  <c r="AA13" i="5"/>
  <c r="AA14" i="5"/>
  <c r="AA15" i="5"/>
  <c r="AA16" i="5"/>
  <c r="AA17" i="5"/>
  <c r="AA18" i="5"/>
  <c r="AA19" i="5"/>
  <c r="Z8" i="5"/>
  <c r="Y8" i="5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Z8" i="4"/>
  <c r="AA16" i="3"/>
  <c r="AA9" i="3"/>
  <c r="AA10" i="3"/>
  <c r="AA11" i="3"/>
  <c r="AA12" i="3"/>
  <c r="AA13" i="3"/>
  <c r="AA14" i="3"/>
  <c r="AA15" i="3"/>
  <c r="AA17" i="3"/>
  <c r="AA18" i="3"/>
  <c r="AA19" i="3"/>
  <c r="AA20" i="3"/>
  <c r="Z8" i="3"/>
  <c r="Y8" i="3"/>
  <c r="AA10" i="2"/>
  <c r="AA12" i="2"/>
  <c r="AA13" i="2"/>
  <c r="AA15" i="2"/>
  <c r="AA16" i="2"/>
  <c r="AA18" i="2"/>
  <c r="AA19" i="2"/>
  <c r="AA21" i="2"/>
  <c r="AA22" i="2"/>
  <c r="Z20" i="2"/>
  <c r="Z17" i="2"/>
  <c r="Z14" i="2"/>
  <c r="Z11" i="2"/>
  <c r="Y20" i="2"/>
  <c r="X20" i="2"/>
  <c r="Y11" i="2"/>
  <c r="X11" i="2"/>
  <c r="Y17" i="2"/>
  <c r="Y14" i="2"/>
  <c r="Y9" i="2" l="1"/>
  <c r="Y8" i="2" s="1"/>
  <c r="Z9" i="2"/>
  <c r="Y16" i="24"/>
  <c r="Y14" i="24" s="1"/>
  <c r="Y8" i="24" s="1"/>
  <c r="Y14" i="22"/>
  <c r="Y10" i="22"/>
  <c r="Y9" i="22" s="1"/>
  <c r="Y13" i="21"/>
  <c r="Y8" i="21" s="1"/>
  <c r="Y9" i="21"/>
  <c r="Z8" i="2" l="1"/>
  <c r="Y8" i="19"/>
  <c r="Y8" i="18"/>
  <c r="Y8" i="17"/>
  <c r="Y18" i="16"/>
  <c r="Y15" i="16"/>
  <c r="Y12" i="16"/>
  <c r="Y9" i="16" s="1"/>
  <c r="Y8" i="16" s="1"/>
  <c r="Y8" i="13" l="1"/>
  <c r="AB33" i="10"/>
  <c r="AB31" i="10"/>
  <c r="AB27" i="10"/>
  <c r="AB26" i="10"/>
  <c r="AB23" i="10"/>
  <c r="AB22" i="10"/>
  <c r="AB19" i="10"/>
  <c r="AB18" i="10"/>
  <c r="AB15" i="10"/>
  <c r="AA33" i="10"/>
  <c r="AA31" i="10"/>
  <c r="AA29" i="10"/>
  <c r="Y8" i="15"/>
  <c r="Y8" i="14"/>
  <c r="Y8" i="12"/>
  <c r="Y18" i="11"/>
  <c r="Y15" i="11"/>
  <c r="Y12" i="11"/>
  <c r="Y10" i="11"/>
  <c r="Y9" i="11" s="1"/>
  <c r="Y18" i="9" l="1"/>
  <c r="Y9" i="9"/>
  <c r="Y27" i="9" s="1"/>
  <c r="Y8" i="8"/>
  <c r="Y8" i="7"/>
  <c r="Y8" i="6"/>
  <c r="Y8" i="9" l="1"/>
  <c r="AA23" i="24" l="1"/>
  <c r="AA22" i="24"/>
  <c r="AA21" i="24"/>
  <c r="AA20" i="24"/>
  <c r="AA19" i="24"/>
  <c r="AA18" i="24"/>
  <c r="AA17" i="24"/>
  <c r="AA15" i="24"/>
  <c r="AA13" i="24"/>
  <c r="AA12" i="24"/>
  <c r="AA11" i="24"/>
  <c r="AA10" i="24"/>
  <c r="AA9" i="24"/>
  <c r="AA25" i="18"/>
  <c r="AA24" i="18"/>
  <c r="AA23" i="18"/>
  <c r="AA22" i="18"/>
  <c r="AA21" i="18"/>
  <c r="AA20" i="18"/>
  <c r="AA19" i="18"/>
  <c r="AA18" i="18"/>
  <c r="AA17" i="18"/>
  <c r="AA16" i="18"/>
  <c r="AA15" i="18"/>
  <c r="AA14" i="18"/>
  <c r="AA13" i="18"/>
  <c r="AA12" i="18"/>
  <c r="AA11" i="18"/>
  <c r="AA10" i="18"/>
  <c r="AA9" i="18"/>
  <c r="X16" i="24"/>
  <c r="W16" i="24"/>
  <c r="W14" i="24" s="1"/>
  <c r="W8" i="24" s="1"/>
  <c r="X14" i="24"/>
  <c r="X8" i="24" s="1"/>
  <c r="X14" i="22"/>
  <c r="X10" i="22"/>
  <c r="X9" i="22" s="1"/>
  <c r="X13" i="21"/>
  <c r="X9" i="21"/>
  <c r="X8" i="21" s="1"/>
  <c r="X8" i="19" l="1"/>
  <c r="X8" i="18"/>
  <c r="X8" i="17"/>
  <c r="X8" i="15" l="1"/>
  <c r="X8" i="14"/>
  <c r="X8" i="13"/>
  <c r="X8" i="12"/>
  <c r="X18" i="11"/>
  <c r="X15" i="11"/>
  <c r="X12" i="11"/>
  <c r="X10" i="11" s="1"/>
  <c r="X9" i="11" s="1"/>
  <c r="X34" i="9" l="1"/>
  <c r="X18" i="9"/>
  <c r="X9" i="9"/>
  <c r="X27" i="9" s="1"/>
  <c r="X8" i="8"/>
  <c r="X8" i="7"/>
  <c r="X8" i="6"/>
  <c r="X8" i="5"/>
  <c r="X8" i="4"/>
  <c r="X8" i="3"/>
  <c r="X17" i="2"/>
  <c r="X14" i="2"/>
  <c r="X9" i="2"/>
  <c r="X8" i="9" l="1"/>
  <c r="X8" i="2"/>
  <c r="W34" i="9" l="1"/>
  <c r="W14" i="22" l="1"/>
  <c r="W10" i="22"/>
  <c r="W13" i="21"/>
  <c r="W9" i="21"/>
  <c r="W8" i="21" l="1"/>
  <c r="W9" i="22"/>
  <c r="W8" i="19"/>
  <c r="W8" i="18"/>
  <c r="W8" i="17"/>
  <c r="W18" i="16"/>
  <c r="W15" i="16"/>
  <c r="W12" i="16"/>
  <c r="W9" i="16" l="1"/>
  <c r="W8" i="15"/>
  <c r="W8" i="14"/>
  <c r="W8" i="13"/>
  <c r="W8" i="12"/>
  <c r="W18" i="11"/>
  <c r="W15" i="11"/>
  <c r="W12" i="11"/>
  <c r="W10" i="11"/>
  <c r="W8" i="16" l="1"/>
  <c r="W9" i="11"/>
  <c r="V18" i="9"/>
  <c r="W18" i="9"/>
  <c r="W9" i="9"/>
  <c r="W8" i="8"/>
  <c r="W8" i="7"/>
  <c r="W8" i="6"/>
  <c r="W8" i="5"/>
  <c r="W8" i="4"/>
  <c r="W8" i="3"/>
  <c r="W20" i="2"/>
  <c r="W17" i="2"/>
  <c r="W14" i="2"/>
  <c r="W11" i="2"/>
  <c r="W27" i="9" l="1"/>
  <c r="W9" i="2"/>
  <c r="W8" i="9" l="1"/>
  <c r="W8" i="2"/>
  <c r="M8" i="19" l="1"/>
  <c r="L8" i="19"/>
  <c r="V16" i="24" l="1"/>
  <c r="V14" i="24" s="1"/>
  <c r="V8" i="24" s="1"/>
  <c r="V14" i="22"/>
  <c r="V10" i="22"/>
  <c r="V9" i="22" s="1"/>
  <c r="V13" i="21"/>
  <c r="V9" i="21"/>
  <c r="V8" i="21" l="1"/>
  <c r="V8" i="19" l="1"/>
  <c r="V8" i="18"/>
  <c r="V8" i="17"/>
  <c r="V18" i="16"/>
  <c r="V15" i="16"/>
  <c r="V12" i="16"/>
  <c r="V9" i="16" l="1"/>
  <c r="V8" i="16" s="1"/>
  <c r="V8" i="3" l="1"/>
  <c r="V8" i="15" l="1"/>
  <c r="V8" i="14"/>
  <c r="V8" i="13"/>
  <c r="V8" i="12"/>
  <c r="V18" i="11"/>
  <c r="V15" i="11"/>
  <c r="V12" i="11"/>
  <c r="V10" i="11" l="1"/>
  <c r="V9" i="11" s="1"/>
  <c r="V34" i="9"/>
  <c r="V9" i="9"/>
  <c r="V27" i="9" s="1"/>
  <c r="V8" i="8"/>
  <c r="V8" i="7"/>
  <c r="V8" i="5"/>
  <c r="V8" i="4"/>
  <c r="V20" i="2"/>
  <c r="V17" i="2"/>
  <c r="V14" i="2"/>
  <c r="V11" i="2"/>
  <c r="V8" i="9" l="1"/>
  <c r="V9" i="2"/>
  <c r="V8" i="2" s="1"/>
  <c r="T34" i="9" l="1"/>
  <c r="I16" i="24" l="1"/>
  <c r="I14" i="24" s="1"/>
  <c r="I8" i="24" s="1"/>
  <c r="U16" i="24"/>
  <c r="U14" i="24" s="1"/>
  <c r="U8" i="24" s="1"/>
  <c r="T16" i="24"/>
  <c r="S16" i="24"/>
  <c r="S14" i="24" s="1"/>
  <c r="S8" i="24" s="1"/>
  <c r="R16" i="24"/>
  <c r="R14" i="24" s="1"/>
  <c r="R8" i="24" s="1"/>
  <c r="Q16" i="24"/>
  <c r="Q14" i="24" s="1"/>
  <c r="Q8" i="24" s="1"/>
  <c r="P16" i="24"/>
  <c r="P14" i="24" s="1"/>
  <c r="P8" i="24" s="1"/>
  <c r="O16" i="24"/>
  <c r="O14" i="24" s="1"/>
  <c r="O8" i="24" s="1"/>
  <c r="N16" i="24"/>
  <c r="T14" i="24"/>
  <c r="T8" i="24" s="1"/>
  <c r="N14" i="24"/>
  <c r="N8" i="24" s="1"/>
  <c r="U14" i="22" l="1"/>
  <c r="U10" i="22"/>
  <c r="U9" i="22" s="1"/>
  <c r="R13" i="21"/>
  <c r="U13" i="21"/>
  <c r="U9" i="21"/>
  <c r="U8" i="21" s="1"/>
  <c r="U8" i="19" l="1"/>
  <c r="U8" i="18"/>
  <c r="U8" i="17"/>
  <c r="U18" i="16"/>
  <c r="U15" i="16"/>
  <c r="U12" i="16"/>
  <c r="U9" i="16" s="1"/>
  <c r="U8" i="16" l="1"/>
  <c r="U8" i="15"/>
  <c r="U8" i="14"/>
  <c r="U8" i="13"/>
  <c r="U8" i="12"/>
  <c r="U18" i="11"/>
  <c r="U15" i="11"/>
  <c r="U10" i="11" s="1"/>
  <c r="U12" i="11"/>
  <c r="U9" i="11" l="1"/>
  <c r="U29" i="10"/>
  <c r="T29" i="10"/>
  <c r="S29" i="10"/>
  <c r="R29" i="10"/>
  <c r="Q29" i="10"/>
  <c r="Q10" i="10" s="1"/>
  <c r="P29" i="10"/>
  <c r="P10" i="10" s="1"/>
  <c r="O29" i="10"/>
  <c r="P12" i="10"/>
  <c r="Q12" i="10"/>
  <c r="R12" i="10"/>
  <c r="S12" i="10"/>
  <c r="S10" i="10" s="1"/>
  <c r="T12" i="10"/>
  <c r="T10" i="10" s="1"/>
  <c r="U12" i="10"/>
  <c r="O12" i="10"/>
  <c r="T8" i="8"/>
  <c r="U8" i="8"/>
  <c r="T8" i="7"/>
  <c r="U8" i="7"/>
  <c r="T8" i="6"/>
  <c r="U8" i="6"/>
  <c r="T8" i="5"/>
  <c r="U8" i="5"/>
  <c r="T8" i="4"/>
  <c r="U8" i="4"/>
  <c r="U8" i="3"/>
  <c r="U20" i="2"/>
  <c r="U17" i="2"/>
  <c r="U14" i="2"/>
  <c r="U11" i="2"/>
  <c r="U9" i="2" s="1"/>
  <c r="R10" i="10" l="1"/>
  <c r="U10" i="10"/>
  <c r="U8" i="2"/>
  <c r="O10" i="10"/>
  <c r="T20" i="2" l="1"/>
  <c r="T17" i="2"/>
  <c r="T14" i="2"/>
  <c r="T11" i="2"/>
  <c r="T9" i="2" l="1"/>
  <c r="T8" i="2" s="1"/>
  <c r="T8" i="17" l="1"/>
  <c r="T8" i="12"/>
  <c r="T18" i="11"/>
  <c r="T10" i="11"/>
  <c r="T9" i="11" s="1"/>
  <c r="T8" i="13" l="1"/>
  <c r="T8" i="14"/>
  <c r="S9" i="9" l="1"/>
  <c r="P9" i="9"/>
  <c r="Q9" i="9"/>
  <c r="R9" i="9"/>
  <c r="T9" i="9"/>
  <c r="T18" i="9"/>
  <c r="T8" i="3"/>
  <c r="T27" i="9" l="1"/>
  <c r="M16" i="24" l="1"/>
  <c r="M14" i="24"/>
  <c r="H16" i="24"/>
  <c r="G16" i="24"/>
  <c r="G14" i="24" s="1"/>
  <c r="G8" i="24" s="1"/>
  <c r="F16" i="24"/>
  <c r="F14" i="24" s="1"/>
  <c r="F8" i="24" s="1"/>
  <c r="E16" i="24"/>
  <c r="E14" i="24" s="1"/>
  <c r="E8" i="24" s="1"/>
  <c r="D16" i="24"/>
  <c r="D14" i="24" s="1"/>
  <c r="D8" i="24" s="1"/>
  <c r="C16" i="24"/>
  <c r="C14" i="24" s="1"/>
  <c r="C8" i="24" s="1"/>
  <c r="B16" i="24"/>
  <c r="H14" i="24"/>
  <c r="H8" i="24" s="1"/>
  <c r="B14" i="24"/>
  <c r="B8" i="24" s="1"/>
  <c r="S14" i="22"/>
  <c r="S10" i="22"/>
  <c r="S13" i="21"/>
  <c r="S9" i="21"/>
  <c r="S9" i="22" l="1"/>
  <c r="S8" i="21"/>
  <c r="S18" i="16" l="1"/>
  <c r="S8" i="17"/>
  <c r="S8" i="18"/>
  <c r="S8" i="19"/>
  <c r="S15" i="16"/>
  <c r="S12" i="16"/>
  <c r="S9" i="16" l="1"/>
  <c r="S8" i="15"/>
  <c r="S8" i="13"/>
  <c r="S8" i="12"/>
  <c r="S18" i="11"/>
  <c r="S15" i="11"/>
  <c r="S12" i="11"/>
  <c r="S10" i="11" s="1"/>
  <c r="S9" i="11" s="1"/>
  <c r="S8" i="16" l="1"/>
  <c r="S18" i="9"/>
  <c r="S34" i="9"/>
  <c r="S8" i="4"/>
  <c r="S27" i="9" l="1"/>
  <c r="S8" i="9" l="1"/>
  <c r="S8" i="14" l="1"/>
  <c r="S8" i="8" l="1"/>
  <c r="S8" i="7"/>
  <c r="S8" i="6"/>
  <c r="S8" i="5"/>
  <c r="R8" i="4"/>
  <c r="S8" i="3"/>
  <c r="P8" i="3"/>
  <c r="S20" i="2"/>
  <c r="S17" i="2"/>
  <c r="S14" i="2"/>
  <c r="S11" i="2"/>
  <c r="S9" i="2"/>
  <c r="S8" i="2" s="1"/>
  <c r="R20" i="2"/>
  <c r="R17" i="2"/>
  <c r="R11" i="2"/>
  <c r="R14" i="2"/>
  <c r="F20" i="2"/>
  <c r="F17" i="2"/>
  <c r="F14" i="2"/>
  <c r="F11" i="2"/>
  <c r="E20" i="2"/>
  <c r="F9" i="2" l="1"/>
  <c r="F8" i="2" s="1"/>
  <c r="R9" i="2"/>
  <c r="R8" i="2" s="1"/>
  <c r="R14" i="22" l="1"/>
  <c r="R10" i="22"/>
  <c r="R9" i="22" s="1"/>
  <c r="R9" i="21"/>
  <c r="R8" i="21" s="1"/>
  <c r="R8" i="15" l="1"/>
  <c r="R8" i="14"/>
  <c r="R8" i="13"/>
  <c r="R8" i="12"/>
  <c r="R8" i="9"/>
  <c r="R8" i="8"/>
  <c r="R8" i="7"/>
  <c r="R8" i="6"/>
  <c r="R8" i="19"/>
  <c r="R8" i="18"/>
  <c r="R8" i="17"/>
  <c r="R18" i="16"/>
  <c r="R15" i="16"/>
  <c r="R12" i="16"/>
  <c r="R9" i="16" l="1"/>
  <c r="R8" i="16" s="1"/>
  <c r="R18" i="11"/>
  <c r="R15" i="11"/>
  <c r="R12" i="11"/>
  <c r="R10" i="11"/>
  <c r="R9" i="11" s="1"/>
  <c r="R8" i="5" l="1"/>
  <c r="R8" i="3"/>
  <c r="Q14" i="22" l="1"/>
  <c r="Q10" i="22"/>
  <c r="Q13" i="21"/>
  <c r="Q9" i="21"/>
  <c r="Q8" i="21" s="1"/>
  <c r="Q9" i="22" l="1"/>
  <c r="Q8" i="19" l="1"/>
  <c r="Q8" i="18"/>
  <c r="Q8" i="17"/>
  <c r="Q18" i="16"/>
  <c r="Q15" i="16"/>
  <c r="Q12" i="16"/>
  <c r="Q9" i="16" s="1"/>
  <c r="Q8" i="16" s="1"/>
  <c r="Q8" i="15" l="1"/>
  <c r="Q8" i="14"/>
  <c r="Q8" i="13"/>
  <c r="Q8" i="12"/>
  <c r="Q18" i="11"/>
  <c r="Q15" i="11"/>
  <c r="Q12" i="11"/>
  <c r="Q10" i="11" s="1"/>
  <c r="Q9" i="11" s="1"/>
  <c r="Q34" i="9" l="1"/>
  <c r="Q18" i="9"/>
  <c r="Q27" i="9" s="1"/>
  <c r="Q8" i="8"/>
  <c r="Q8" i="7"/>
  <c r="Q8" i="6"/>
  <c r="Q8" i="5"/>
  <c r="Q8" i="4"/>
  <c r="Q8" i="3"/>
  <c r="Q20" i="2"/>
  <c r="Q17" i="2"/>
  <c r="Q14" i="2"/>
  <c r="Q11" i="2"/>
  <c r="Q9" i="2"/>
  <c r="Q8" i="2" s="1"/>
  <c r="Q8" i="9" l="1"/>
  <c r="O18" i="16" l="1"/>
  <c r="P18" i="16"/>
  <c r="O9" i="16"/>
  <c r="P9" i="16"/>
  <c r="O8" i="16" l="1"/>
  <c r="P8" i="16"/>
  <c r="M8" i="24" l="1"/>
  <c r="L16" i="24"/>
  <c r="K16" i="24"/>
  <c r="J16" i="24"/>
  <c r="J14" i="24" s="1"/>
  <c r="J8" i="24" s="1"/>
  <c r="O14" i="22"/>
  <c r="N14" i="22"/>
  <c r="AA14" i="22" s="1"/>
  <c r="M14" i="22"/>
  <c r="L14" i="22"/>
  <c r="K14" i="22"/>
  <c r="J14" i="22"/>
  <c r="I14" i="22"/>
  <c r="H14" i="22"/>
  <c r="G14" i="22"/>
  <c r="F14" i="22"/>
  <c r="E14" i="22"/>
  <c r="D14" i="22"/>
  <c r="C14" i="22"/>
  <c r="B14" i="22"/>
  <c r="O10" i="22"/>
  <c r="N10" i="22"/>
  <c r="AA10" i="22" s="1"/>
  <c r="M10" i="22"/>
  <c r="M9" i="22" s="1"/>
  <c r="L10" i="22"/>
  <c r="K10" i="22"/>
  <c r="J10" i="22"/>
  <c r="I10" i="22"/>
  <c r="I9" i="22" s="1"/>
  <c r="H10" i="22"/>
  <c r="G10" i="22"/>
  <c r="F10" i="22"/>
  <c r="F9" i="22" s="1"/>
  <c r="E10" i="22"/>
  <c r="D10" i="22"/>
  <c r="C10" i="22"/>
  <c r="B10" i="22"/>
  <c r="B9" i="22" s="1"/>
  <c r="L9" i="22"/>
  <c r="E9" i="22"/>
  <c r="O13" i="21"/>
  <c r="N13" i="21"/>
  <c r="AA13" i="21" s="1"/>
  <c r="M13" i="21"/>
  <c r="L13" i="21"/>
  <c r="K13" i="21"/>
  <c r="J13" i="21"/>
  <c r="I13" i="21"/>
  <c r="H13" i="21"/>
  <c r="G13" i="21"/>
  <c r="F13" i="21"/>
  <c r="E13" i="21"/>
  <c r="D13" i="21"/>
  <c r="C13" i="21"/>
  <c r="B13" i="21"/>
  <c r="O9" i="21"/>
  <c r="N9" i="21"/>
  <c r="AA9" i="21" s="1"/>
  <c r="M9" i="21"/>
  <c r="M8" i="21" s="1"/>
  <c r="L9" i="21"/>
  <c r="K9" i="21"/>
  <c r="J9" i="21"/>
  <c r="J8" i="21" s="1"/>
  <c r="I9" i="21"/>
  <c r="I8" i="21" s="1"/>
  <c r="H9" i="21"/>
  <c r="G9" i="21"/>
  <c r="F9" i="21"/>
  <c r="E9" i="21"/>
  <c r="E8" i="21" s="1"/>
  <c r="D9" i="21"/>
  <c r="C9" i="21"/>
  <c r="C8" i="21" s="1"/>
  <c r="B9" i="21"/>
  <c r="H8" i="21"/>
  <c r="B8" i="21"/>
  <c r="O8" i="19"/>
  <c r="N8" i="19"/>
  <c r="AA8" i="19" s="1"/>
  <c r="K8" i="19"/>
  <c r="J8" i="19"/>
  <c r="I8" i="19"/>
  <c r="H8" i="19"/>
  <c r="G8" i="19"/>
  <c r="F8" i="19"/>
  <c r="E8" i="19"/>
  <c r="D8" i="19"/>
  <c r="C8" i="19"/>
  <c r="B8" i="19"/>
  <c r="O8" i="18"/>
  <c r="N8" i="18"/>
  <c r="M8" i="18"/>
  <c r="L8" i="18"/>
  <c r="AA8" i="18" s="1"/>
  <c r="K8" i="18"/>
  <c r="J8" i="18"/>
  <c r="I8" i="18"/>
  <c r="H8" i="18"/>
  <c r="G8" i="18"/>
  <c r="F8" i="18"/>
  <c r="E8" i="18"/>
  <c r="D8" i="18"/>
  <c r="C8" i="18"/>
  <c r="B8" i="18"/>
  <c r="O8" i="17"/>
  <c r="N8" i="17"/>
  <c r="AA8" i="17" s="1"/>
  <c r="M8" i="17"/>
  <c r="L8" i="17"/>
  <c r="K8" i="17"/>
  <c r="J8" i="17"/>
  <c r="I8" i="17"/>
  <c r="H8" i="17"/>
  <c r="G8" i="17"/>
  <c r="F8" i="17"/>
  <c r="E8" i="17"/>
  <c r="D8" i="17"/>
  <c r="C8" i="17"/>
  <c r="B8" i="17"/>
  <c r="N18" i="16"/>
  <c r="AA18" i="16" s="1"/>
  <c r="M18" i="16"/>
  <c r="L18" i="16"/>
  <c r="K18" i="16"/>
  <c r="J18" i="16"/>
  <c r="I18" i="16"/>
  <c r="H18" i="16"/>
  <c r="G18" i="16"/>
  <c r="F18" i="16"/>
  <c r="E18" i="16"/>
  <c r="D18" i="16"/>
  <c r="C18" i="16"/>
  <c r="B18" i="16"/>
  <c r="N15" i="16"/>
  <c r="AA15" i="16" s="1"/>
  <c r="M15" i="16"/>
  <c r="L15" i="16"/>
  <c r="K15" i="16"/>
  <c r="J15" i="16"/>
  <c r="I15" i="16"/>
  <c r="H15" i="16"/>
  <c r="G15" i="16"/>
  <c r="F15" i="16"/>
  <c r="E15" i="16"/>
  <c r="D15" i="16"/>
  <c r="C15" i="16"/>
  <c r="B15" i="16"/>
  <c r="N12" i="16"/>
  <c r="AA12" i="16" s="1"/>
  <c r="M12" i="16"/>
  <c r="M9" i="16" s="1"/>
  <c r="L12" i="16"/>
  <c r="K12" i="16"/>
  <c r="J12" i="16"/>
  <c r="J9" i="16" s="1"/>
  <c r="J8" i="16" s="1"/>
  <c r="I12" i="16"/>
  <c r="H12" i="16"/>
  <c r="G12" i="16"/>
  <c r="F12" i="16"/>
  <c r="F9" i="16" s="1"/>
  <c r="E12" i="16"/>
  <c r="E9" i="16" s="1"/>
  <c r="E8" i="16" s="1"/>
  <c r="D12" i="16"/>
  <c r="C12" i="16"/>
  <c r="B12" i="16"/>
  <c r="P8" i="15"/>
  <c r="O8" i="15"/>
  <c r="N8" i="15"/>
  <c r="AA8" i="15" s="1"/>
  <c r="M8" i="15"/>
  <c r="L8" i="15"/>
  <c r="K8" i="15"/>
  <c r="J8" i="15"/>
  <c r="I8" i="15"/>
  <c r="H8" i="15"/>
  <c r="G8" i="15"/>
  <c r="F8" i="15"/>
  <c r="E8" i="15"/>
  <c r="D8" i="15"/>
  <c r="C8" i="15"/>
  <c r="B8" i="15"/>
  <c r="P8" i="14"/>
  <c r="O8" i="14"/>
  <c r="N8" i="14"/>
  <c r="AA8" i="14" s="1"/>
  <c r="M8" i="14"/>
  <c r="L8" i="14"/>
  <c r="K8" i="14"/>
  <c r="J8" i="14"/>
  <c r="I8" i="14"/>
  <c r="H8" i="14"/>
  <c r="G8" i="14"/>
  <c r="F8" i="14"/>
  <c r="E8" i="14"/>
  <c r="D8" i="14"/>
  <c r="C8" i="14"/>
  <c r="B8" i="14"/>
  <c r="P8" i="13"/>
  <c r="O8" i="13"/>
  <c r="N8" i="13"/>
  <c r="AA8" i="13" s="1"/>
  <c r="M8" i="13"/>
  <c r="L8" i="13"/>
  <c r="K8" i="13"/>
  <c r="J8" i="13"/>
  <c r="I8" i="13"/>
  <c r="H8" i="13"/>
  <c r="G8" i="13"/>
  <c r="F8" i="13"/>
  <c r="E8" i="13"/>
  <c r="D8" i="13"/>
  <c r="C8" i="13"/>
  <c r="B8" i="13"/>
  <c r="P8" i="12"/>
  <c r="O8" i="12"/>
  <c r="N8" i="12"/>
  <c r="AA8" i="12" s="1"/>
  <c r="M8" i="12"/>
  <c r="L8" i="12"/>
  <c r="K8" i="12"/>
  <c r="J8" i="12"/>
  <c r="I8" i="12"/>
  <c r="H8" i="12"/>
  <c r="G8" i="12"/>
  <c r="F8" i="12"/>
  <c r="E8" i="12"/>
  <c r="D8" i="12"/>
  <c r="C8" i="12"/>
  <c r="B8" i="12"/>
  <c r="P18" i="11"/>
  <c r="O18" i="11"/>
  <c r="N18" i="11"/>
  <c r="AA18" i="11" s="1"/>
  <c r="M18" i="11"/>
  <c r="L18" i="11"/>
  <c r="K18" i="11"/>
  <c r="J18" i="11"/>
  <c r="I18" i="11"/>
  <c r="H18" i="11"/>
  <c r="G18" i="11"/>
  <c r="F18" i="11"/>
  <c r="E18" i="11"/>
  <c r="D18" i="11"/>
  <c r="C18" i="11"/>
  <c r="B18" i="11"/>
  <c r="P15" i="11"/>
  <c r="P10" i="11" s="1"/>
  <c r="P9" i="11" s="1"/>
  <c r="O15" i="11"/>
  <c r="N15" i="11"/>
  <c r="AA15" i="11" s="1"/>
  <c r="M15" i="11"/>
  <c r="L15" i="11"/>
  <c r="K15" i="11"/>
  <c r="J15" i="11"/>
  <c r="I15" i="11"/>
  <c r="I10" i="11" s="1"/>
  <c r="I9" i="11" s="1"/>
  <c r="H15" i="11"/>
  <c r="G15" i="11"/>
  <c r="F15" i="11"/>
  <c r="E15" i="11"/>
  <c r="D15" i="11"/>
  <c r="C15" i="11"/>
  <c r="B15" i="11"/>
  <c r="B10" i="11" s="1"/>
  <c r="B9" i="11" s="1"/>
  <c r="P12" i="11"/>
  <c r="O12" i="11"/>
  <c r="N12" i="11"/>
  <c r="M12" i="11"/>
  <c r="L12" i="11"/>
  <c r="L10" i="11" s="1"/>
  <c r="L9" i="11" s="1"/>
  <c r="K12" i="11"/>
  <c r="K10" i="11" s="1"/>
  <c r="J12" i="11"/>
  <c r="J10" i="11" s="1"/>
  <c r="J9" i="11" s="1"/>
  <c r="I12" i="11"/>
  <c r="H12" i="11"/>
  <c r="G12" i="11"/>
  <c r="G10" i="11" s="1"/>
  <c r="G9" i="11" s="1"/>
  <c r="F12" i="11"/>
  <c r="E12" i="11"/>
  <c r="E10" i="11" s="1"/>
  <c r="E9" i="11" s="1"/>
  <c r="D12" i="11"/>
  <c r="D10" i="11" s="1"/>
  <c r="D9" i="11" s="1"/>
  <c r="C12" i="11"/>
  <c r="C10" i="11" s="1"/>
  <c r="C9" i="11" s="1"/>
  <c r="B12" i="11"/>
  <c r="O10" i="11"/>
  <c r="O9" i="11" s="1"/>
  <c r="H10" i="11"/>
  <c r="H9" i="11" s="1"/>
  <c r="L29" i="10"/>
  <c r="K29" i="10"/>
  <c r="J29" i="10"/>
  <c r="I29" i="10"/>
  <c r="H29" i="10"/>
  <c r="G29" i="10"/>
  <c r="F29" i="10"/>
  <c r="E29" i="10"/>
  <c r="D29" i="10"/>
  <c r="C29" i="10"/>
  <c r="B29" i="10"/>
  <c r="D25" i="10"/>
  <c r="C25" i="10"/>
  <c r="B25" i="10"/>
  <c r="D21" i="10"/>
  <c r="C21" i="10"/>
  <c r="B21" i="10"/>
  <c r="D17" i="10"/>
  <c r="C17" i="10"/>
  <c r="B17" i="10"/>
  <c r="AB17" i="10" s="1"/>
  <c r="D14" i="10"/>
  <c r="C14" i="10"/>
  <c r="B14" i="10"/>
  <c r="L12" i="10"/>
  <c r="L10" i="10" s="1"/>
  <c r="K12" i="10"/>
  <c r="K10" i="10" s="1"/>
  <c r="J12" i="10"/>
  <c r="I12" i="10"/>
  <c r="H12" i="10"/>
  <c r="H10" i="10" s="1"/>
  <c r="G12" i="10"/>
  <c r="F12" i="10"/>
  <c r="F10" i="10" s="1"/>
  <c r="E12" i="10"/>
  <c r="G10" i="10"/>
  <c r="P34" i="9"/>
  <c r="O34" i="9"/>
  <c r="N34" i="9"/>
  <c r="M34" i="9"/>
  <c r="K34" i="9"/>
  <c r="J34" i="9"/>
  <c r="I34" i="9"/>
  <c r="H34" i="9"/>
  <c r="G34" i="9"/>
  <c r="F34" i="9"/>
  <c r="E34" i="9"/>
  <c r="D34" i="9"/>
  <c r="C34" i="9"/>
  <c r="B34" i="9"/>
  <c r="P18" i="9"/>
  <c r="O18" i="9"/>
  <c r="N18" i="9"/>
  <c r="AA18" i="9" s="1"/>
  <c r="M18" i="9"/>
  <c r="L18" i="9"/>
  <c r="K18" i="9"/>
  <c r="J18" i="9"/>
  <c r="I18" i="9"/>
  <c r="H18" i="9"/>
  <c r="G18" i="9"/>
  <c r="F18" i="9"/>
  <c r="E18" i="9"/>
  <c r="D18" i="9"/>
  <c r="C18" i="9"/>
  <c r="B18" i="9"/>
  <c r="J15" i="9"/>
  <c r="P27" i="9"/>
  <c r="O9" i="9"/>
  <c r="O27" i="9" s="1"/>
  <c r="O8" i="9" s="1"/>
  <c r="N9" i="9"/>
  <c r="M9" i="9"/>
  <c r="M27" i="9" s="1"/>
  <c r="M8" i="9" s="1"/>
  <c r="L9" i="9"/>
  <c r="L27" i="9" s="1"/>
  <c r="L8" i="9" s="1"/>
  <c r="K9" i="9"/>
  <c r="J9" i="9"/>
  <c r="J27" i="9" s="1"/>
  <c r="J8" i="9" s="1"/>
  <c r="I9" i="9"/>
  <c r="I27" i="9" s="1"/>
  <c r="H9" i="9"/>
  <c r="H27" i="9" s="1"/>
  <c r="G9" i="9"/>
  <c r="G27" i="9" s="1"/>
  <c r="G8" i="9" s="1"/>
  <c r="F9" i="9"/>
  <c r="E9" i="9"/>
  <c r="D9" i="9"/>
  <c r="C9" i="9"/>
  <c r="B9" i="9"/>
  <c r="B27" i="9" s="1"/>
  <c r="P8" i="8"/>
  <c r="O8" i="8"/>
  <c r="M8" i="8"/>
  <c r="L8" i="8"/>
  <c r="K8" i="8"/>
  <c r="J8" i="8"/>
  <c r="I8" i="8"/>
  <c r="H8" i="8"/>
  <c r="G8" i="8"/>
  <c r="F8" i="8"/>
  <c r="E8" i="8"/>
  <c r="D8" i="8"/>
  <c r="C8" i="8"/>
  <c r="B8" i="8"/>
  <c r="P8" i="7"/>
  <c r="O8" i="7"/>
  <c r="N8" i="7"/>
  <c r="AA8" i="7" s="1"/>
  <c r="M8" i="7"/>
  <c r="L8" i="7"/>
  <c r="K8" i="7"/>
  <c r="J8" i="7"/>
  <c r="I8" i="7"/>
  <c r="H8" i="7"/>
  <c r="G8" i="7"/>
  <c r="F8" i="7"/>
  <c r="E8" i="7"/>
  <c r="D8" i="7"/>
  <c r="C8" i="7"/>
  <c r="B8" i="7"/>
  <c r="P8" i="6"/>
  <c r="O8" i="6"/>
  <c r="N8" i="6"/>
  <c r="AA8" i="6" s="1"/>
  <c r="M8" i="6"/>
  <c r="L8" i="6"/>
  <c r="K8" i="6"/>
  <c r="J8" i="6"/>
  <c r="I8" i="6"/>
  <c r="H8" i="6"/>
  <c r="G8" i="6"/>
  <c r="F8" i="6"/>
  <c r="E8" i="6"/>
  <c r="D8" i="6"/>
  <c r="C8" i="6"/>
  <c r="B8" i="6"/>
  <c r="P8" i="5"/>
  <c r="O8" i="5"/>
  <c r="N8" i="5"/>
  <c r="AA8" i="5" s="1"/>
  <c r="M8" i="5"/>
  <c r="L8" i="5"/>
  <c r="K8" i="5"/>
  <c r="J8" i="5"/>
  <c r="I8" i="5"/>
  <c r="H8" i="5"/>
  <c r="G8" i="5"/>
  <c r="F8" i="5"/>
  <c r="E8" i="5"/>
  <c r="D8" i="5"/>
  <c r="C8" i="5"/>
  <c r="B8" i="5"/>
  <c r="P8" i="4"/>
  <c r="O8" i="4"/>
  <c r="N8" i="4"/>
  <c r="AA8" i="4" s="1"/>
  <c r="M8" i="4"/>
  <c r="L8" i="4"/>
  <c r="K8" i="4"/>
  <c r="J8" i="4"/>
  <c r="I8" i="4"/>
  <c r="H8" i="4"/>
  <c r="G8" i="4"/>
  <c r="F8" i="4"/>
  <c r="E8" i="4"/>
  <c r="D8" i="4"/>
  <c r="C8" i="4"/>
  <c r="B8" i="4"/>
  <c r="O8" i="3"/>
  <c r="N8" i="3"/>
  <c r="AA8" i="3" s="1"/>
  <c r="M8" i="3"/>
  <c r="L8" i="3"/>
  <c r="K8" i="3"/>
  <c r="J8" i="3"/>
  <c r="I8" i="3"/>
  <c r="H8" i="3"/>
  <c r="G8" i="3"/>
  <c r="F8" i="3"/>
  <c r="E8" i="3"/>
  <c r="D8" i="3"/>
  <c r="C8" i="3"/>
  <c r="B8" i="3"/>
  <c r="J21" i="2"/>
  <c r="J20" i="2" s="1"/>
  <c r="P20" i="2"/>
  <c r="O20" i="2"/>
  <c r="N20" i="2"/>
  <c r="AA20" i="2" s="1"/>
  <c r="M20" i="2"/>
  <c r="L20" i="2"/>
  <c r="K20" i="2"/>
  <c r="I20" i="2"/>
  <c r="H20" i="2"/>
  <c r="G20" i="2"/>
  <c r="D20" i="2"/>
  <c r="C20" i="2"/>
  <c r="B20" i="2"/>
  <c r="P17" i="2"/>
  <c r="O17" i="2"/>
  <c r="N17" i="2"/>
  <c r="AA17" i="2" s="1"/>
  <c r="M17" i="2"/>
  <c r="L17" i="2"/>
  <c r="K17" i="2"/>
  <c r="J17" i="2"/>
  <c r="I17" i="2"/>
  <c r="H17" i="2"/>
  <c r="G17" i="2"/>
  <c r="E17" i="2"/>
  <c r="D17" i="2"/>
  <c r="C17" i="2"/>
  <c r="B17" i="2"/>
  <c r="P14" i="2"/>
  <c r="O14" i="2"/>
  <c r="N14" i="2"/>
  <c r="M14" i="2"/>
  <c r="L14" i="2"/>
  <c r="K14" i="2"/>
  <c r="J14" i="2"/>
  <c r="J9" i="2" s="1"/>
  <c r="I14" i="2"/>
  <c r="H14" i="2"/>
  <c r="G14" i="2"/>
  <c r="E14" i="2"/>
  <c r="D14" i="2"/>
  <c r="C14" i="2"/>
  <c r="B14" i="2"/>
  <c r="P11" i="2"/>
  <c r="O11" i="2"/>
  <c r="N11" i="2"/>
  <c r="AA11" i="2" s="1"/>
  <c r="M11" i="2"/>
  <c r="L11" i="2"/>
  <c r="K11" i="2"/>
  <c r="K9" i="2" s="1"/>
  <c r="J11" i="2"/>
  <c r="I11" i="2"/>
  <c r="H11" i="2"/>
  <c r="G11" i="2"/>
  <c r="E11" i="2"/>
  <c r="D11" i="2"/>
  <c r="C11" i="2"/>
  <c r="C9" i="2" s="1"/>
  <c r="C8" i="2" s="1"/>
  <c r="B11" i="2"/>
  <c r="F35" i="1"/>
  <c r="D35" i="1"/>
  <c r="F34" i="1"/>
  <c r="F33" i="1"/>
  <c r="D33" i="1"/>
  <c r="F32" i="1"/>
  <c r="D32" i="1"/>
  <c r="F29" i="1"/>
  <c r="D29" i="1"/>
  <c r="F28" i="1"/>
  <c r="D28" i="1"/>
  <c r="F27" i="1"/>
  <c r="D27" i="1"/>
  <c r="F26" i="1"/>
  <c r="D26" i="1"/>
  <c r="F25" i="1"/>
  <c r="D25" i="1"/>
  <c r="F22" i="1"/>
  <c r="D22" i="1"/>
  <c r="F21" i="1"/>
  <c r="D21" i="1"/>
  <c r="F20" i="1"/>
  <c r="D20" i="1"/>
  <c r="F19" i="1"/>
  <c r="D19" i="1"/>
  <c r="F18" i="1"/>
  <c r="D18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8" i="21" l="1"/>
  <c r="K9" i="16"/>
  <c r="C9" i="16"/>
  <c r="C8" i="16" s="1"/>
  <c r="E10" i="10"/>
  <c r="C12" i="10"/>
  <c r="C10" i="10" s="1"/>
  <c r="D12" i="10"/>
  <c r="D10" i="10" s="1"/>
  <c r="C27" i="9"/>
  <c r="C8" i="9" s="1"/>
  <c r="B9" i="2"/>
  <c r="B8" i="2" s="1"/>
  <c r="J8" i="2"/>
  <c r="D9" i="2"/>
  <c r="D8" i="2" s="1"/>
  <c r="L9" i="2"/>
  <c r="L8" i="2" s="1"/>
  <c r="N9" i="2"/>
  <c r="AA9" i="2" s="1"/>
  <c r="AA14" i="2"/>
  <c r="I9" i="2"/>
  <c r="I8" i="2" s="1"/>
  <c r="P9" i="2"/>
  <c r="P8" i="2" s="1"/>
  <c r="AB14" i="10"/>
  <c r="L9" i="16"/>
  <c r="E9" i="2"/>
  <c r="E8" i="2" s="1"/>
  <c r="M9" i="2"/>
  <c r="M8" i="2" s="1"/>
  <c r="H9" i="2"/>
  <c r="H8" i="2" s="1"/>
  <c r="O9" i="2"/>
  <c r="O8" i="2" s="1"/>
  <c r="F8" i="16"/>
  <c r="M8" i="16"/>
  <c r="B9" i="16"/>
  <c r="F10" i="11"/>
  <c r="F9" i="11" s="1"/>
  <c r="M10" i="11"/>
  <c r="M9" i="11" s="1"/>
  <c r="G9" i="16"/>
  <c r="N9" i="16"/>
  <c r="AA9" i="16" s="1"/>
  <c r="AB29" i="10"/>
  <c r="I10" i="10"/>
  <c r="N10" i="11"/>
  <c r="AA12" i="11"/>
  <c r="H9" i="16"/>
  <c r="D9" i="16"/>
  <c r="D8" i="16" s="1"/>
  <c r="C9" i="22"/>
  <c r="J9" i="22"/>
  <c r="G9" i="22"/>
  <c r="N9" i="22"/>
  <c r="AA9" i="22" s="1"/>
  <c r="N27" i="9"/>
  <c r="AA9" i="9"/>
  <c r="AA34" i="9"/>
  <c r="AB25" i="10"/>
  <c r="J10" i="10"/>
  <c r="G8" i="21"/>
  <c r="N8" i="21"/>
  <c r="AA8" i="21" s="1"/>
  <c r="D8" i="21"/>
  <c r="D9" i="22"/>
  <c r="H9" i="22"/>
  <c r="O9" i="22"/>
  <c r="L14" i="24"/>
  <c r="AA16" i="24"/>
  <c r="H8" i="9"/>
  <c r="AB21" i="10"/>
  <c r="O8" i="21"/>
  <c r="L8" i="21"/>
  <c r="K8" i="21"/>
  <c r="G9" i="2"/>
  <c r="G8" i="2" s="1"/>
  <c r="B8" i="9"/>
  <c r="I8" i="9"/>
  <c r="K27" i="9"/>
  <c r="D27" i="9"/>
  <c r="D8" i="9" s="1"/>
  <c r="B12" i="10"/>
  <c r="AB12" i="10" s="1"/>
  <c r="K9" i="11"/>
  <c r="K14" i="24"/>
  <c r="K8" i="2"/>
  <c r="K8" i="16"/>
  <c r="K9" i="22"/>
  <c r="F27" i="9"/>
  <c r="F8" i="9" s="1"/>
  <c r="I9" i="16"/>
  <c r="I8" i="16" s="1"/>
  <c r="G8" i="16"/>
  <c r="B8" i="16"/>
  <c r="E27" i="9"/>
  <c r="P8" i="9"/>
  <c r="N8" i="16" l="1"/>
  <c r="AA8" i="16" s="1"/>
  <c r="N8" i="9"/>
  <c r="AA27" i="9"/>
  <c r="H8" i="16"/>
  <c r="N9" i="11"/>
  <c r="AA9" i="11" s="1"/>
  <c r="AA10" i="11"/>
  <c r="L8" i="24"/>
  <c r="AA8" i="24" s="1"/>
  <c r="AA14" i="24"/>
  <c r="L8" i="16"/>
  <c r="N8" i="2"/>
  <c r="AA8" i="2" s="1"/>
  <c r="B10" i="10"/>
  <c r="AB10" i="10" s="1"/>
  <c r="K8" i="24"/>
  <c r="K8" i="9"/>
  <c r="E8" i="9"/>
  <c r="AA8" i="9" l="1"/>
  <c r="Y8" i="4" l="1"/>
</calcChain>
</file>

<file path=xl/sharedStrings.xml><?xml version="1.0" encoding="utf-8"?>
<sst xmlns="http://schemas.openxmlformats.org/spreadsheetml/2006/main" count="1186" uniqueCount="277">
  <si>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</si>
  <si>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</si>
  <si>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</si>
  <si>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</si>
  <si>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</si>
  <si>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</si>
  <si>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</si>
  <si>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</si>
  <si>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</si>
  <si>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</si>
  <si>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</si>
  <si>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</si>
  <si>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</si>
  <si>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</si>
  <si>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</si>
  <si>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</si>
  <si>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</si>
  <si>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</si>
  <si>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</si>
  <si>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</si>
  <si>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</si>
  <si>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</si>
  <si>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</si>
  <si>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</si>
  <si>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</si>
  <si>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</si>
  <si>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</si>
  <si>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</si>
  <si>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</si>
  <si>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</si>
  <si>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</si>
  <si>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</si>
  <si>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</si>
  <si>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</si>
  <si>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</si>
  <si>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</si>
  <si>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</si>
  <si>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</si>
  <si>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</si>
  <si>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</si>
  <si>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</si>
  <si>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</si>
  <si>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</si>
  <si>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</si>
  <si>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</si>
  <si>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</si>
  <si>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</si>
  <si>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</si>
  <si>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</si>
  <si>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</si>
  <si>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</si>
  <si>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</si>
  <si>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</si>
  <si>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</si>
  <si>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</si>
  <si>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Conchas de Abanico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</si>
  <si>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</si>
  <si>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</si>
  <si>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</si>
  <si>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</si>
  <si>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</si>
  <si>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</si>
  <si>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</si>
  <si>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</si>
  <si>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</si>
  <si>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</si>
  <si>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</si>
  <si>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</si>
  <si>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</si>
  <si>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</si>
  <si>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</si>
  <si>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</si>
  <si>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</si>
  <si>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</si>
  <si>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</si>
  <si>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</si>
  <si>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</si>
  <si>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</si>
  <si>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</si>
  <si>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</si>
  <si>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</si>
  <si>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</si>
  <si>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</si>
  <si>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</si>
  <si>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</si>
  <si>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</si>
  <si>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 xml:space="preserve">Total </t>
  </si>
  <si>
    <t>Región Norte</t>
  </si>
  <si>
    <t>Bayóvar</t>
  </si>
  <si>
    <t>Chicama</t>
  </si>
  <si>
    <t>Región Centro</t>
  </si>
  <si>
    <t>Végueta</t>
  </si>
  <si>
    <t>Norte  +  Centro</t>
  </si>
  <si>
    <t>La Planchada</t>
  </si>
  <si>
    <t>Mollendo</t>
  </si>
  <si>
    <t>Región Sur</t>
  </si>
  <si>
    <t>CUADRO Nº 9</t>
  </si>
  <si>
    <t xml:space="preserve">UTILIZACION </t>
  </si>
  <si>
    <t>Enero</t>
  </si>
  <si>
    <t>TOTAL</t>
  </si>
  <si>
    <t>1.- CONSUMO HUMANO DIRECTO</t>
  </si>
  <si>
    <t>1.1 ENLATADO</t>
  </si>
  <si>
    <t xml:space="preserve">      Maritimo</t>
  </si>
  <si>
    <t>1.2 CONGELADO</t>
  </si>
  <si>
    <t xml:space="preserve">      Continental</t>
  </si>
  <si>
    <t>1.3 CURADO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</si>
  <si>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</si>
  <si>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</si>
  <si>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</si>
  <si>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</si>
  <si>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</si>
  <si>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</si>
  <si>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</si>
  <si>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</si>
  <si>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</si>
  <si>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</si>
  <si>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</si>
  <si>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</si>
  <si>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</si>
  <si>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</si>
  <si>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</si>
  <si>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Chorrillos</t>
  </si>
  <si>
    <t>Villa María</t>
  </si>
  <si>
    <t>CUADRO Nº 15</t>
  </si>
  <si>
    <t>Harina de Pescado</t>
  </si>
  <si>
    <t>Harina Residual</t>
  </si>
  <si>
    <t xml:space="preserve">             1/ se incluye harina de pescado y residual.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</si>
  <si>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</si>
  <si>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</si>
  <si>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</si>
  <si>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</si>
  <si>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</si>
  <si>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</si>
  <si>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</si>
  <si>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</si>
  <si>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</si>
  <si>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</si>
  <si>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Camotillo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</si>
  <si>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</si>
  <si>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</si>
  <si>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</si>
  <si>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</si>
  <si>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</si>
  <si>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</si>
  <si>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</si>
  <si>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</si>
  <si>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</si>
  <si>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</si>
  <si>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</si>
  <si>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</si>
  <si>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</si>
  <si>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</si>
  <si>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</si>
  <si>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</si>
  <si>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</si>
  <si>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</si>
  <si>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</si>
  <si>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</si>
  <si>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</si>
  <si>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</si>
  <si>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</si>
  <si>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</si>
  <si>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</si>
  <si>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</si>
  <si>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</si>
  <si>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</si>
  <si>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</si>
  <si>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</si>
  <si>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</si>
  <si>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</si>
  <si>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</si>
  <si>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</si>
  <si>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</si>
  <si>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</si>
  <si>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</si>
  <si>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</si>
  <si>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</si>
  <si>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</si>
  <si>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</si>
  <si>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</si>
  <si>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</si>
  <si>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</si>
  <si>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</si>
  <si>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</si>
  <si>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</si>
  <si>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</si>
  <si>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</si>
  <si>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</si>
  <si>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</si>
  <si>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</si>
  <si>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</si>
  <si>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</si>
  <si>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</si>
  <si>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</si>
  <si>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</si>
  <si>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</si>
  <si>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</si>
  <si>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</si>
  <si>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</si>
  <si>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</si>
  <si>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</si>
  <si>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</si>
  <si>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</si>
  <si>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</si>
  <si>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</si>
  <si>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</si>
  <si>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Sep</t>
  </si>
  <si>
    <t>Variación acumulada (%)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</si>
  <si>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</si>
  <si>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</si>
  <si>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</si>
  <si>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 xml:space="preserve"> 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</si>
  <si>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</si>
  <si>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</si>
  <si>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</si>
  <si>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</si>
  <si>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</si>
  <si>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</si>
  <si>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</si>
  <si>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</si>
  <si>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 xml:space="preserve">   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</si>
  <si>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</si>
  <si>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</si>
  <si>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</si>
  <si>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</si>
  <si>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</si>
  <si>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</si>
  <si>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</si>
  <si>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</si>
  <si>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</si>
  <si>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</si>
  <si>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</si>
  <si>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Corvina</t>
  </si>
  <si>
    <t>Morrosama</t>
  </si>
  <si>
    <t>TOLLO</t>
  </si>
  <si>
    <t>CUAERO Nº 1</t>
  </si>
  <si>
    <t>Fuente: EstAEística Pesquera Mensual</t>
  </si>
  <si>
    <t>Chimbote 1/</t>
  </si>
  <si>
    <t>Callao 1/</t>
  </si>
  <si>
    <t>1/ En marzo proviene de descarte</t>
  </si>
  <si>
    <t>Consumo Humano Directo</t>
  </si>
  <si>
    <t>Consumo Humano Indirecto</t>
  </si>
  <si>
    <t>Septiembre</t>
  </si>
  <si>
    <t>Pisco 2/</t>
  </si>
  <si>
    <t xml:space="preserve"> Ene - Dic
18/17</t>
  </si>
  <si>
    <t>Var  % 
Ene 19/18</t>
  </si>
  <si>
    <t>Las Delicias</t>
  </si>
  <si>
    <t>Marcona</t>
  </si>
  <si>
    <t>*Variación (%)
Ene
19/18</t>
  </si>
  <si>
    <t>Lambayeque</t>
  </si>
  <si>
    <t>Culebras</t>
  </si>
  <si>
    <t>Arequipa</t>
  </si>
  <si>
    <t>Sechura</t>
  </si>
  <si>
    <t>Var  % 
En-19/Dic-18</t>
  </si>
  <si>
    <t>ANEXO DEL BOLETÍN DE PESCA - ENERO 2019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</si>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</sst>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000"/>
    <numFmt numFmtId="169" formatCode="0.0%"/>
    <numFmt numFmtId="170" formatCode="_ * #,##0_ ;_ * \-#,##0_ ;_ * &quot;-&quot;??_ ;_ @_ "/>
    <numFmt numFmtId="171" formatCode="#,##0.000"/>
    <numFmt numFmtId="172" formatCode="0.00_ ;[Red]\-0.00\ "/>
    <numFmt numFmtId="173" formatCode="#,##0_ ;[Red]\-#,##0\ "/>
    <numFmt numFmtId="174" formatCode="#,##0.00;[Red]#,##0.00"/>
    <numFmt numFmtId="175" formatCode="0.0_ ;[Red]\-0.0\ "/>
    <numFmt numFmtId="176" formatCode="#,##0.0_ ;[Red]\-#,##0.0\ "/>
    <numFmt numFmtId="177" formatCode="#,##0.00_ ;\-#,##0.00\ "/>
    <numFmt numFmtId="178" formatCode="#,##0.0_ ;\-#,##0.0\ 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1"/>
      <color rgb="FFC00000"/>
      <name val="Calibri"/>
      <family val="2"/>
      <scheme val="minor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rgb="FF36609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</fills>
  <borders count="76">
    <border>
      <left/>
      <right/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/>
      <bottom/>
      <diagonal/>
    </border>
    <border>
      <left style="thin">
        <color theme="3" tint="0.59996337778862885"/>
      </left>
      <right style="thin">
        <color theme="4" tint="-0.249977111117893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4" tint="-0.249977111117893"/>
      </top>
      <bottom/>
      <diagonal/>
    </border>
    <border>
      <left style="thin">
        <color theme="3" tint="0.59999389629810485"/>
      </left>
      <right style="thin">
        <color theme="4" tint="0.39997558519241921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3" tint="0.59999389629810485"/>
      </top>
      <bottom style="thin">
        <color theme="4" tint="0.39997558519241921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4" tint="0.39997558519241921"/>
      </right>
      <top style="thin">
        <color theme="3" tint="0.59999389629810485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4" tint="-0.249977111117893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4" tint="-0.249977111117893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/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1" fillId="0" borderId="0"/>
    <xf numFmtId="0" fontId="26" fillId="0" borderId="0" applyNumberFormat="0" applyFill="0" applyBorder="0" applyAlignment="0" applyProtection="0"/>
    <xf numFmtId="0" fontId="3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7">
    <xf numFmtId="0" fontId="0" fillId="0" borderId="0" xfId="0"/>
    <xf numFmtId="0" fontId="0" fillId="0" borderId="0" xfId="0" applyFont="1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5" fillId="4" borderId="0" xfId="0" applyFont="1" applyFill="1"/>
    <xf numFmtId="3" fontId="15" fillId="4" borderId="0" xfId="0" applyNumberFormat="1" applyFont="1" applyFill="1"/>
    <xf numFmtId="3" fontId="13" fillId="4" borderId="0" xfId="0" applyNumberFormat="1" applyFont="1" applyFill="1"/>
    <xf numFmtId="165" fontId="11" fillId="0" borderId="0" xfId="0" applyNumberFormat="1" applyFont="1" applyBorder="1" applyAlignment="1">
      <alignment wrapText="1" readingOrder="1"/>
    </xf>
    <xf numFmtId="0" fontId="16" fillId="0" borderId="0" xfId="0" applyFont="1"/>
    <xf numFmtId="165" fontId="8" fillId="0" borderId="0" xfId="0" applyNumberFormat="1" applyFont="1" applyBorder="1" applyAlignment="1">
      <alignment readingOrder="1"/>
    </xf>
    <xf numFmtId="4" fontId="0" fillId="0" borderId="0" xfId="0" applyNumberFormat="1" applyFill="1"/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6" fillId="2" borderId="1" xfId="2" applyFont="1" applyFill="1" applyBorder="1" applyAlignment="1">
      <alignment horizontal="left"/>
    </xf>
    <xf numFmtId="0" fontId="8" fillId="0" borderId="1" xfId="0" applyFont="1" applyBorder="1" applyAlignment="1"/>
    <xf numFmtId="0" fontId="8" fillId="0" borderId="2" xfId="0" applyFont="1" applyBorder="1" applyAlignment="1"/>
    <xf numFmtId="0" fontId="2" fillId="0" borderId="0" xfId="3" applyFont="1"/>
    <xf numFmtId="0" fontId="2" fillId="0" borderId="0" xfId="0" applyFo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0" fillId="0" borderId="0" xfId="0" applyBorder="1"/>
    <xf numFmtId="3" fontId="13" fillId="0" borderId="0" xfId="3" applyNumberFormat="1" applyFont="1"/>
    <xf numFmtId="0" fontId="15" fillId="0" borderId="0" xfId="3" applyFont="1"/>
    <xf numFmtId="0" fontId="6" fillId="0" borderId="0" xfId="3" applyFont="1" applyAlignment="1">
      <alignment wrapText="1"/>
    </xf>
    <xf numFmtId="0" fontId="7" fillId="7" borderId="0" xfId="2" applyFont="1" applyFill="1" applyBorder="1" applyAlignment="1">
      <alignment horizontal="center" vertical="center"/>
    </xf>
    <xf numFmtId="165" fontId="8" fillId="0" borderId="0" xfId="0" applyNumberFormat="1" applyFont="1" applyFill="1" applyBorder="1"/>
    <xf numFmtId="165" fontId="24" fillId="0" borderId="0" xfId="4" applyNumberFormat="1" applyFont="1" applyFill="1" applyBorder="1" applyAlignment="1">
      <alignment horizontal="right"/>
    </xf>
    <xf numFmtId="0" fontId="25" fillId="0" borderId="0" xfId="4" applyFont="1"/>
    <xf numFmtId="0" fontId="19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6" fillId="0" borderId="0" xfId="5"/>
    <xf numFmtId="0" fontId="0" fillId="0" borderId="0" xfId="0" applyAlignment="1">
      <alignment horizont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6" fillId="0" borderId="0" xfId="5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center" wrapText="1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1" fillId="0" borderId="0" xfId="0" applyNumberFormat="1" applyFont="1" applyBorder="1" applyAlignment="1">
      <alignment horizontal="right" wrapText="1"/>
    </xf>
    <xf numFmtId="165" fontId="12" fillId="0" borderId="0" xfId="3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right" wrapText="1"/>
    </xf>
    <xf numFmtId="165" fontId="4" fillId="2" borderId="5" xfId="0" applyNumberFormat="1" applyFont="1" applyFill="1" applyBorder="1" applyAlignment="1">
      <alignment horizontal="right"/>
    </xf>
    <xf numFmtId="165" fontId="12" fillId="0" borderId="5" xfId="3" applyNumberFormat="1" applyFont="1" applyBorder="1" applyAlignment="1">
      <alignment horizontal="right"/>
    </xf>
    <xf numFmtId="3" fontId="4" fillId="2" borderId="4" xfId="0" applyNumberFormat="1" applyFont="1" applyFill="1" applyBorder="1" applyAlignment="1">
      <alignment horizontal="left"/>
    </xf>
    <xf numFmtId="165" fontId="4" fillId="2" borderId="5" xfId="0" applyNumberFormat="1" applyFont="1" applyFill="1" applyBorder="1" applyAlignment="1"/>
    <xf numFmtId="165" fontId="11" fillId="0" borderId="5" xfId="0" applyNumberFormat="1" applyFont="1" applyBorder="1" applyAlignment="1">
      <alignment wrapText="1" readingOrder="1"/>
    </xf>
    <xf numFmtId="165" fontId="4" fillId="2" borderId="4" xfId="0" applyNumberFormat="1" applyFont="1" applyFill="1" applyBorder="1" applyAlignment="1"/>
    <xf numFmtId="165" fontId="11" fillId="0" borderId="4" xfId="0" applyNumberFormat="1" applyFont="1" applyBorder="1" applyAlignment="1">
      <alignment wrapText="1" readingOrder="1"/>
    </xf>
    <xf numFmtId="165" fontId="12" fillId="0" borderId="4" xfId="3" applyNumberFormat="1" applyFont="1" applyBorder="1" applyAlignment="1">
      <alignment horizontal="right"/>
    </xf>
    <xf numFmtId="165" fontId="11" fillId="0" borderId="3" xfId="0" applyNumberFormat="1" applyFont="1" applyBorder="1" applyAlignment="1">
      <alignment wrapText="1" readingOrder="1"/>
    </xf>
    <xf numFmtId="165" fontId="4" fillId="2" borderId="4" xfId="0" applyNumberFormat="1" applyFont="1" applyFill="1" applyBorder="1" applyAlignment="1">
      <alignment horizontal="right"/>
    </xf>
    <xf numFmtId="165" fontId="11" fillId="0" borderId="4" xfId="0" applyNumberFormat="1" applyFont="1" applyBorder="1" applyAlignment="1">
      <alignment horizontal="right" wrapText="1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4" xfId="0" applyNumberFormat="1" applyFont="1" applyBorder="1" applyAlignment="1">
      <alignment readingOrder="1"/>
    </xf>
    <xf numFmtId="165" fontId="11" fillId="0" borderId="6" xfId="0" applyNumberFormat="1" applyFont="1" applyBorder="1" applyAlignment="1">
      <alignment wrapText="1" readingOrder="1"/>
    </xf>
    <xf numFmtId="165" fontId="11" fillId="0" borderId="7" xfId="0" applyNumberFormat="1" applyFont="1" applyBorder="1" applyAlignment="1">
      <alignment wrapText="1" readingOrder="1"/>
    </xf>
    <xf numFmtId="165" fontId="11" fillId="0" borderId="6" xfId="0" applyNumberFormat="1" applyFont="1" applyBorder="1" applyAlignment="1">
      <alignment horizontal="right" wrapText="1"/>
    </xf>
    <xf numFmtId="165" fontId="11" fillId="0" borderId="0" xfId="0" applyNumberFormat="1" applyFont="1" applyBorder="1" applyAlignment="1">
      <alignment readingOrder="1"/>
    </xf>
    <xf numFmtId="165" fontId="11" fillId="0" borderId="3" xfId="0" applyNumberFormat="1" applyFont="1" applyBorder="1" applyAlignment="1">
      <alignment horizontal="right" readingOrder="1"/>
    </xf>
    <xf numFmtId="0" fontId="8" fillId="0" borderId="6" xfId="0" applyFont="1" applyBorder="1" applyAlignment="1">
      <alignment horizontal="left"/>
    </xf>
    <xf numFmtId="3" fontId="4" fillId="2" borderId="10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2" fillId="0" borderId="4" xfId="3" applyFont="1" applyBorder="1"/>
    <xf numFmtId="0" fontId="8" fillId="2" borderId="6" xfId="0" applyFont="1" applyFill="1" applyBorder="1" applyAlignment="1"/>
    <xf numFmtId="166" fontId="8" fillId="0" borderId="0" xfId="0" applyNumberFormat="1" applyFont="1" applyBorder="1" applyAlignment="1">
      <alignment horizontal="right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3" applyFont="1" applyAlignment="1"/>
    <xf numFmtId="0" fontId="6" fillId="0" borderId="0" xfId="3" applyFont="1" applyAlignment="1">
      <alignment vertical="center"/>
    </xf>
    <xf numFmtId="0" fontId="4" fillId="0" borderId="0" xfId="0" applyFont="1" applyAlignment="1">
      <alignment vertical="center"/>
    </xf>
    <xf numFmtId="0" fontId="20" fillId="0" borderId="0" xfId="3" applyFont="1" applyAlignment="1"/>
    <xf numFmtId="0" fontId="22" fillId="0" borderId="0" xfId="4" applyFont="1" applyBorder="1" applyAlignment="1"/>
    <xf numFmtId="0" fontId="22" fillId="0" borderId="0" xfId="4" applyFont="1" applyAlignment="1"/>
    <xf numFmtId="165" fontId="11" fillId="0" borderId="0" xfId="0" applyNumberFormat="1" applyFont="1" applyFill="1" applyBorder="1" applyAlignment="1">
      <alignment horizontal="right"/>
    </xf>
    <xf numFmtId="165" fontId="18" fillId="0" borderId="0" xfId="3" applyNumberFormat="1" applyFont="1" applyFill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0" fontId="6" fillId="2" borderId="13" xfId="2" applyFont="1" applyFill="1" applyBorder="1" applyAlignment="1">
      <alignment horizontal="left" vertical="center"/>
    </xf>
    <xf numFmtId="0" fontId="8" fillId="6" borderId="4" xfId="0" applyFont="1" applyFill="1" applyBorder="1"/>
    <xf numFmtId="0" fontId="12" fillId="2" borderId="4" xfId="3" applyFont="1" applyFill="1" applyBorder="1"/>
    <xf numFmtId="165" fontId="6" fillId="2" borderId="0" xfId="2" applyNumberFormat="1" applyFont="1" applyFill="1" applyBorder="1" applyAlignment="1">
      <alignment vertical="center"/>
    </xf>
    <xf numFmtId="165" fontId="8" fillId="6" borderId="4" xfId="0" applyNumberFormat="1" applyFont="1" applyFill="1" applyBorder="1"/>
    <xf numFmtId="165" fontId="12" fillId="2" borderId="0" xfId="3" applyNumberFormat="1" applyFont="1" applyFill="1" applyBorder="1"/>
    <xf numFmtId="165" fontId="8" fillId="2" borderId="3" xfId="0" applyNumberFormat="1" applyFont="1" applyFill="1" applyBorder="1" applyAlignment="1">
      <alignment horizontal="right"/>
    </xf>
    <xf numFmtId="0" fontId="31" fillId="0" borderId="0" xfId="5" applyFont="1" applyAlignment="1">
      <alignment horizontal="center" vertical="center"/>
    </xf>
    <xf numFmtId="0" fontId="11" fillId="0" borderId="4" xfId="0" applyFont="1" applyBorder="1" applyAlignment="1">
      <alignment horizontal="left" vertical="center" wrapText="1" readingOrder="1"/>
    </xf>
    <xf numFmtId="0" fontId="11" fillId="0" borderId="4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6" xfId="0" applyFont="1" applyBorder="1" applyAlignment="1">
      <alignment horizontal="left" vertical="center" readingOrder="1"/>
    </xf>
    <xf numFmtId="0" fontId="26" fillId="0" borderId="0" xfId="5" applyFont="1" applyAlignment="1">
      <alignment horizontal="left" vertical="center"/>
    </xf>
    <xf numFmtId="0" fontId="1" fillId="0" borderId="0" xfId="0" applyFont="1"/>
    <xf numFmtId="14" fontId="19" fillId="0" borderId="0" xfId="0" applyNumberFormat="1" applyFont="1" applyAlignment="1">
      <alignment horizontal="left"/>
    </xf>
    <xf numFmtId="1" fontId="12" fillId="0" borderId="0" xfId="0" applyNumberFormat="1" applyFont="1" applyAlignment="1"/>
    <xf numFmtId="2" fontId="12" fillId="0" borderId="0" xfId="0" applyNumberFormat="1" applyFont="1" applyAlignment="1">
      <alignment horizontal="center"/>
    </xf>
    <xf numFmtId="0" fontId="6" fillId="0" borderId="0" xfId="0" applyFont="1" applyBorder="1" applyAlignment="1"/>
    <xf numFmtId="0" fontId="8" fillId="0" borderId="0" xfId="0" applyFont="1" applyBorder="1"/>
    <xf numFmtId="0" fontId="32" fillId="4" borderId="0" xfId="0" applyFont="1" applyFill="1" applyBorder="1"/>
    <xf numFmtId="1" fontId="12" fillId="4" borderId="0" xfId="0" applyNumberFormat="1" applyFont="1" applyFill="1" applyAlignment="1"/>
    <xf numFmtId="2" fontId="12" fillId="4" borderId="0" xfId="0" applyNumberFormat="1" applyFont="1" applyFill="1" applyAlignment="1">
      <alignment horizontal="center"/>
    </xf>
    <xf numFmtId="0" fontId="8" fillId="4" borderId="0" xfId="0" applyFont="1" applyFill="1"/>
    <xf numFmtId="0" fontId="12" fillId="0" borderId="0" xfId="0" applyFont="1" applyBorder="1" applyAlignment="1"/>
    <xf numFmtId="0" fontId="7" fillId="7" borderId="18" xfId="0" applyFont="1" applyFill="1" applyBorder="1" applyAlignment="1">
      <alignment horizontal="center" vertical="center"/>
    </xf>
    <xf numFmtId="0" fontId="12" fillId="0" borderId="17" xfId="0" applyFont="1" applyBorder="1"/>
    <xf numFmtId="0" fontId="7" fillId="7" borderId="17" xfId="0" applyFont="1" applyFill="1" applyBorder="1" applyAlignment="1">
      <alignment horizontal="center" vertical="center"/>
    </xf>
    <xf numFmtId="0" fontId="12" fillId="0" borderId="19" xfId="0" applyFont="1" applyBorder="1"/>
    <xf numFmtId="167" fontId="12" fillId="0" borderId="20" xfId="0" applyNumberFormat="1" applyFont="1" applyBorder="1" applyAlignment="1">
      <alignment horizontal="right"/>
    </xf>
    <xf numFmtId="167" fontId="12" fillId="0" borderId="21" xfId="0" applyNumberFormat="1" applyFont="1" applyBorder="1" applyAlignment="1">
      <alignment horizontal="right"/>
    </xf>
    <xf numFmtId="0" fontId="7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1" fontId="12" fillId="0" borderId="18" xfId="0" applyNumberFormat="1" applyFont="1" applyBorder="1" applyAlignment="1"/>
    <xf numFmtId="0" fontId="7" fillId="7" borderId="23" xfId="0" applyFont="1" applyFill="1" applyBorder="1" applyAlignment="1">
      <alignment horizontal="center" vertical="center" wrapText="1"/>
    </xf>
    <xf numFmtId="168" fontId="8" fillId="0" borderId="0" xfId="0" applyNumberFormat="1" applyFont="1"/>
    <xf numFmtId="166" fontId="4" fillId="6" borderId="18" xfId="0" applyNumberFormat="1" applyFont="1" applyFill="1" applyBorder="1"/>
    <xf numFmtId="166" fontId="8" fillId="0" borderId="18" xfId="0" applyNumberFormat="1" applyFont="1" applyBorder="1" applyAlignment="1">
      <alignment horizontal="right"/>
    </xf>
    <xf numFmtId="166" fontId="4" fillId="6" borderId="18" xfId="0" applyNumberFormat="1" applyFont="1" applyFill="1" applyBorder="1" applyAlignment="1">
      <alignment horizontal="right"/>
    </xf>
    <xf numFmtId="166" fontId="8" fillId="0" borderId="20" xfId="0" applyNumberFormat="1" applyFont="1" applyBorder="1" applyAlignment="1">
      <alignment horizontal="right"/>
    </xf>
    <xf numFmtId="166" fontId="8" fillId="0" borderId="21" xfId="0" applyNumberFormat="1" applyFont="1" applyBorder="1" applyAlignment="1">
      <alignment horizontal="right"/>
    </xf>
    <xf numFmtId="166" fontId="6" fillId="2" borderId="18" xfId="2" applyNumberFormat="1" applyFont="1" applyFill="1" applyBorder="1" applyAlignment="1">
      <alignment vertical="center"/>
    </xf>
    <xf numFmtId="166" fontId="6" fillId="2" borderId="17" xfId="2" applyNumberFormat="1" applyFont="1" applyFill="1" applyBorder="1" applyAlignment="1">
      <alignment vertical="center"/>
    </xf>
    <xf numFmtId="166" fontId="4" fillId="6" borderId="17" xfId="0" applyNumberFormat="1" applyFont="1" applyFill="1" applyBorder="1"/>
    <xf numFmtId="166" fontId="8" fillId="0" borderId="17" xfId="0" applyNumberFormat="1" applyFont="1" applyBorder="1" applyAlignment="1">
      <alignment horizontal="right"/>
    </xf>
    <xf numFmtId="166" fontId="8" fillId="0" borderId="19" xfId="0" applyNumberFormat="1" applyFont="1" applyBorder="1" applyAlignment="1">
      <alignment horizontal="right"/>
    </xf>
    <xf numFmtId="0" fontId="6" fillId="2" borderId="31" xfId="2" applyFont="1" applyFill="1" applyBorder="1" applyAlignment="1">
      <alignment vertical="center"/>
    </xf>
    <xf numFmtId="0" fontId="4" fillId="6" borderId="17" xfId="0" applyFont="1" applyFill="1" applyBorder="1"/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9" xfId="0" applyFont="1" applyBorder="1" applyAlignment="1">
      <alignment horizontal="left"/>
    </xf>
    <xf numFmtId="0" fontId="7" fillId="7" borderId="22" xfId="2" applyFont="1" applyFill="1" applyBorder="1" applyAlignment="1">
      <alignment horizontal="center" vertical="center" wrapText="1"/>
    </xf>
    <xf numFmtId="0" fontId="7" fillId="7" borderId="32" xfId="2" applyFont="1" applyFill="1" applyBorder="1" applyAlignment="1">
      <alignment horizontal="center" vertical="center" wrapText="1"/>
    </xf>
    <xf numFmtId="0" fontId="6" fillId="2" borderId="23" xfId="2" applyFont="1" applyFill="1" applyBorder="1" applyAlignment="1">
      <alignment horizontal="left"/>
    </xf>
    <xf numFmtId="3" fontId="8" fillId="0" borderId="23" xfId="0" applyNumberFormat="1" applyFont="1" applyFill="1" applyBorder="1" applyAlignment="1">
      <alignment horizontal="left"/>
    </xf>
    <xf numFmtId="3" fontId="8" fillId="0" borderId="23" xfId="0" applyNumberFormat="1" applyFont="1" applyBorder="1" applyAlignment="1">
      <alignment horizontal="left"/>
    </xf>
    <xf numFmtId="3" fontId="8" fillId="0" borderId="33" xfId="0" applyNumberFormat="1" applyFont="1" applyBorder="1" applyAlignment="1">
      <alignment horizontal="left"/>
    </xf>
    <xf numFmtId="165" fontId="6" fillId="2" borderId="17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6" fillId="2" borderId="18" xfId="2" applyNumberFormat="1" applyFont="1" applyFill="1" applyBorder="1" applyAlignment="1">
      <alignment horizontal="right"/>
    </xf>
    <xf numFmtId="165" fontId="8" fillId="0" borderId="17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8" fillId="0" borderId="18" xfId="0" applyNumberFormat="1" applyFont="1" applyFill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5" fontId="8" fillId="0" borderId="19" xfId="0" applyNumberFormat="1" applyFont="1" applyBorder="1" applyAlignment="1">
      <alignment horizontal="right"/>
    </xf>
    <xf numFmtId="165" fontId="8" fillId="0" borderId="20" xfId="0" applyNumberFormat="1" applyFont="1" applyBorder="1" applyAlignment="1">
      <alignment horizontal="right"/>
    </xf>
    <xf numFmtId="165" fontId="8" fillId="0" borderId="21" xfId="0" applyNumberFormat="1" applyFont="1" applyBorder="1" applyAlignment="1">
      <alignment horizontal="right"/>
    </xf>
    <xf numFmtId="3" fontId="8" fillId="0" borderId="23" xfId="0" applyNumberFormat="1" applyFont="1" applyFill="1" applyBorder="1" applyAlignment="1"/>
    <xf numFmtId="3" fontId="8" fillId="0" borderId="23" xfId="0" applyNumberFormat="1" applyFont="1" applyBorder="1" applyAlignment="1"/>
    <xf numFmtId="165" fontId="6" fillId="2" borderId="17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6" fillId="2" borderId="18" xfId="2" applyNumberFormat="1" applyFont="1" applyFill="1" applyBorder="1" applyAlignment="1"/>
    <xf numFmtId="165" fontId="8" fillId="0" borderId="17" xfId="0" applyNumberFormat="1" applyFont="1" applyBorder="1" applyAlignment="1">
      <alignment horizontal="right"/>
    </xf>
    <xf numFmtId="0" fontId="8" fillId="0" borderId="23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6" fillId="2" borderId="34" xfId="2" applyFont="1" applyFill="1" applyBorder="1" applyAlignment="1">
      <alignment vertical="center"/>
    </xf>
    <xf numFmtId="165" fontId="4" fillId="2" borderId="18" xfId="0" applyNumberFormat="1" applyFont="1" applyFill="1" applyBorder="1" applyAlignment="1"/>
    <xf numFmtId="0" fontId="4" fillId="6" borderId="34" xfId="0" applyFont="1" applyFill="1" applyBorder="1"/>
    <xf numFmtId="165" fontId="8" fillId="6" borderId="18" xfId="0" applyNumberFormat="1" applyFont="1" applyFill="1" applyBorder="1"/>
    <xf numFmtId="0" fontId="8" fillId="0" borderId="34" xfId="0" applyFont="1" applyBorder="1" applyAlignment="1">
      <alignment horizontal="left"/>
    </xf>
    <xf numFmtId="165" fontId="8" fillId="0" borderId="18" xfId="0" applyNumberFormat="1" applyFont="1" applyBorder="1"/>
    <xf numFmtId="0" fontId="8" fillId="0" borderId="34" xfId="0" applyFont="1" applyBorder="1"/>
    <xf numFmtId="0" fontId="8" fillId="0" borderId="35" xfId="0" applyFont="1" applyBorder="1" applyAlignment="1">
      <alignment horizontal="left"/>
    </xf>
    <xf numFmtId="165" fontId="8" fillId="0" borderId="20" xfId="0" applyNumberFormat="1" applyFont="1" applyBorder="1"/>
    <xf numFmtId="165" fontId="8" fillId="0" borderId="21" xfId="0" applyNumberFormat="1" applyFont="1" applyBorder="1"/>
    <xf numFmtId="0" fontId="7" fillId="7" borderId="32" xfId="0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/>
    <xf numFmtId="165" fontId="8" fillId="6" borderId="17" xfId="0" applyNumberFormat="1" applyFont="1" applyFill="1" applyBorder="1"/>
    <xf numFmtId="0" fontId="7" fillId="7" borderId="22" xfId="0" applyFont="1" applyFill="1" applyBorder="1" applyAlignment="1">
      <alignment horizontal="center" vertical="center" wrapText="1"/>
    </xf>
    <xf numFmtId="0" fontId="6" fillId="2" borderId="17" xfId="2" applyFont="1" applyFill="1" applyBorder="1" applyAlignment="1"/>
    <xf numFmtId="0" fontId="8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7" xfId="2" applyFont="1" applyFill="1" applyBorder="1" applyAlignment="1">
      <alignment horizontal="left"/>
    </xf>
    <xf numFmtId="0" fontId="12" fillId="0" borderId="17" xfId="3" applyFont="1" applyBorder="1"/>
    <xf numFmtId="0" fontId="12" fillId="0" borderId="19" xfId="3" applyFont="1" applyBorder="1"/>
    <xf numFmtId="165" fontId="12" fillId="0" borderId="18" xfId="0" applyNumberFormat="1" applyFont="1" applyBorder="1" applyAlignment="1">
      <alignment horizontal="right"/>
    </xf>
    <xf numFmtId="165" fontId="12" fillId="0" borderId="18" xfId="3" applyNumberFormat="1" applyFont="1" applyBorder="1" applyAlignment="1">
      <alignment horizontal="right"/>
    </xf>
    <xf numFmtId="165" fontId="12" fillId="0" borderId="21" xfId="3" applyNumberFormat="1" applyFont="1" applyBorder="1" applyAlignment="1">
      <alignment horizontal="right"/>
    </xf>
    <xf numFmtId="165" fontId="12" fillId="0" borderId="17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12" fillId="0" borderId="17" xfId="0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165" fontId="12" fillId="0" borderId="19" xfId="3" applyNumberFormat="1" applyFont="1" applyBorder="1" applyAlignment="1">
      <alignment horizontal="right"/>
    </xf>
    <xf numFmtId="165" fontId="12" fillId="0" borderId="20" xfId="3" applyNumberFormat="1" applyFont="1" applyBorder="1" applyAlignment="1">
      <alignment horizontal="right"/>
    </xf>
    <xf numFmtId="165" fontId="6" fillId="2" borderId="0" xfId="2" applyNumberFormat="1" applyFont="1" applyFill="1" applyBorder="1" applyAlignment="1">
      <alignment horizontal="right" vertical="center"/>
    </xf>
    <xf numFmtId="0" fontId="7" fillId="7" borderId="36" xfId="0" applyFont="1" applyFill="1" applyBorder="1" applyAlignment="1">
      <alignment horizontal="center" vertical="center"/>
    </xf>
    <xf numFmtId="165" fontId="6" fillId="2" borderId="17" xfId="2" applyNumberFormat="1" applyFont="1" applyFill="1" applyBorder="1" applyAlignment="1">
      <alignment horizontal="right" vertical="center"/>
    </xf>
    <xf numFmtId="165" fontId="6" fillId="2" borderId="18" xfId="2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left"/>
    </xf>
    <xf numFmtId="166" fontId="4" fillId="2" borderId="0" xfId="0" applyNumberFormat="1" applyFont="1" applyFill="1" applyBorder="1" applyAlignment="1"/>
    <xf numFmtId="166" fontId="8" fillId="6" borderId="0" xfId="0" applyNumberFormat="1" applyFont="1" applyFill="1" applyBorder="1"/>
    <xf numFmtId="166" fontId="8" fillId="0" borderId="0" xfId="0" applyNumberFormat="1" applyFont="1" applyBorder="1"/>
    <xf numFmtId="166" fontId="4" fillId="2" borderId="18" xfId="0" applyNumberFormat="1" applyFont="1" applyFill="1" applyBorder="1" applyAlignment="1"/>
    <xf numFmtId="166" fontId="8" fillId="6" borderId="18" xfId="0" applyNumberFormat="1" applyFont="1" applyFill="1" applyBorder="1"/>
    <xf numFmtId="166" fontId="8" fillId="0" borderId="18" xfId="0" applyNumberFormat="1" applyFont="1" applyBorder="1"/>
    <xf numFmtId="166" fontId="8" fillId="6" borderId="20" xfId="0" applyNumberFormat="1" applyFont="1" applyFill="1" applyBorder="1"/>
    <xf numFmtId="166" fontId="8" fillId="6" borderId="21" xfId="0" applyNumberFormat="1" applyFont="1" applyFill="1" applyBorder="1"/>
    <xf numFmtId="166" fontId="7" fillId="7" borderId="22" xfId="2" applyNumberFormat="1" applyFont="1" applyFill="1" applyBorder="1" applyAlignment="1">
      <alignment horizontal="center" vertical="center" wrapText="1"/>
    </xf>
    <xf numFmtId="166" fontId="4" fillId="2" borderId="17" xfId="0" applyNumberFormat="1" applyFont="1" applyFill="1" applyBorder="1" applyAlignment="1"/>
    <xf numFmtId="166" fontId="8" fillId="6" borderId="17" xfId="0" applyNumberFormat="1" applyFont="1" applyFill="1" applyBorder="1"/>
    <xf numFmtId="166" fontId="8" fillId="0" borderId="17" xfId="0" applyNumberFormat="1" applyFont="1" applyBorder="1"/>
    <xf numFmtId="166" fontId="8" fillId="6" borderId="19" xfId="0" applyNumberFormat="1" applyFont="1" applyFill="1" applyBorder="1"/>
    <xf numFmtId="166" fontId="8" fillId="0" borderId="17" xfId="0" applyNumberFormat="1" applyFont="1" applyBorder="1" applyAlignment="1">
      <alignment horizontal="left" indent="1"/>
    </xf>
    <xf numFmtId="166" fontId="4" fillId="6" borderId="19" xfId="0" applyNumberFormat="1" applyFont="1" applyFill="1" applyBorder="1" applyAlignment="1">
      <alignment horizontal="left" indent="1"/>
    </xf>
    <xf numFmtId="165" fontId="8" fillId="6" borderId="20" xfId="0" applyNumberFormat="1" applyFont="1" applyFill="1" applyBorder="1"/>
    <xf numFmtId="165" fontId="8" fillId="6" borderId="21" xfId="0" applyNumberFormat="1" applyFont="1" applyFill="1" applyBorder="1"/>
    <xf numFmtId="0" fontId="6" fillId="2" borderId="17" xfId="2" applyFont="1" applyFill="1" applyBorder="1" applyAlignment="1">
      <alignment vertical="center"/>
    </xf>
    <xf numFmtId="0" fontId="8" fillId="0" borderId="17" xfId="0" applyFont="1" applyBorder="1" applyAlignment="1">
      <alignment horizontal="left" indent="1"/>
    </xf>
    <xf numFmtId="0" fontId="4" fillId="6" borderId="19" xfId="0" applyFont="1" applyFill="1" applyBorder="1" applyAlignment="1">
      <alignment horizontal="left" indent="1"/>
    </xf>
    <xf numFmtId="165" fontId="11" fillId="0" borderId="17" xfId="0" applyNumberFormat="1" applyFont="1" applyFill="1" applyBorder="1"/>
    <xf numFmtId="165" fontId="11" fillId="0" borderId="0" xfId="0" applyNumberFormat="1" applyFont="1" applyFill="1" applyBorder="1"/>
    <xf numFmtId="165" fontId="11" fillId="8" borderId="19" xfId="0" applyNumberFormat="1" applyFont="1" applyFill="1" applyBorder="1"/>
    <xf numFmtId="165" fontId="11" fillId="8" borderId="20" xfId="0" applyNumberFormat="1" applyFont="1" applyFill="1" applyBorder="1"/>
    <xf numFmtId="166" fontId="12" fillId="0" borderId="0" xfId="3" applyNumberFormat="1" applyFont="1" applyBorder="1" applyAlignment="1">
      <alignment horizontal="right"/>
    </xf>
    <xf numFmtId="166" fontId="12" fillId="0" borderId="18" xfId="3" applyNumberFormat="1" applyFont="1" applyBorder="1" applyAlignment="1">
      <alignment horizontal="right"/>
    </xf>
    <xf numFmtId="166" fontId="12" fillId="0" borderId="20" xfId="3" applyNumberFormat="1" applyFont="1" applyBorder="1" applyAlignment="1">
      <alignment horizontal="right"/>
    </xf>
    <xf numFmtId="166" fontId="12" fillId="0" borderId="21" xfId="3" applyNumberFormat="1" applyFont="1" applyBorder="1" applyAlignment="1">
      <alignment horizontal="right"/>
    </xf>
    <xf numFmtId="165" fontId="8" fillId="0" borderId="19" xfId="0" applyNumberFormat="1" applyFont="1" applyFill="1" applyBorder="1"/>
    <xf numFmtId="165" fontId="8" fillId="0" borderId="20" xfId="0" applyNumberFormat="1" applyFont="1" applyFill="1" applyBorder="1"/>
    <xf numFmtId="165" fontId="8" fillId="0" borderId="17" xfId="0" applyNumberFormat="1" applyFont="1" applyFill="1" applyBorder="1"/>
    <xf numFmtId="0" fontId="26" fillId="0" borderId="0" xfId="5" applyAlignment="1">
      <alignment horizontal="left" vertical="center"/>
    </xf>
    <xf numFmtId="165" fontId="24" fillId="0" borderId="18" xfId="4" applyNumberFormat="1" applyFont="1" applyFill="1" applyBorder="1" applyAlignment="1">
      <alignment horizontal="right"/>
    </xf>
    <xf numFmtId="165" fontId="24" fillId="0" borderId="17" xfId="4" applyNumberFormat="1" applyFont="1" applyFill="1" applyBorder="1" applyAlignment="1">
      <alignment horizontal="right"/>
    </xf>
    <xf numFmtId="0" fontId="22" fillId="9" borderId="17" xfId="4" applyFont="1" applyFill="1" applyBorder="1"/>
    <xf numFmtId="165" fontId="22" fillId="9" borderId="0" xfId="4" applyNumberFormat="1" applyFont="1" applyFill="1" applyBorder="1" applyAlignment="1">
      <alignment horizontal="right"/>
    </xf>
    <xf numFmtId="165" fontId="22" fillId="9" borderId="18" xfId="4" applyNumberFormat="1" applyFont="1" applyFill="1" applyBorder="1" applyAlignment="1">
      <alignment horizontal="right"/>
    </xf>
    <xf numFmtId="165" fontId="22" fillId="9" borderId="17" xfId="4" applyNumberFormat="1" applyFont="1" applyFill="1" applyBorder="1" applyAlignment="1">
      <alignment horizontal="right"/>
    </xf>
    <xf numFmtId="165" fontId="22" fillId="6" borderId="17" xfId="4" applyNumberFormat="1" applyFont="1" applyFill="1" applyBorder="1" applyAlignment="1">
      <alignment horizontal="right"/>
    </xf>
    <xf numFmtId="165" fontId="22" fillId="6" borderId="0" xfId="4" applyNumberFormat="1" applyFont="1" applyFill="1" applyBorder="1" applyAlignment="1">
      <alignment horizontal="right"/>
    </xf>
    <xf numFmtId="165" fontId="22" fillId="6" borderId="18" xfId="4" applyNumberFormat="1" applyFont="1" applyFill="1" applyBorder="1" applyAlignment="1">
      <alignment horizontal="right"/>
    </xf>
    <xf numFmtId="165" fontId="24" fillId="6" borderId="17" xfId="4" applyNumberFormat="1" applyFont="1" applyFill="1" applyBorder="1" applyAlignment="1">
      <alignment horizontal="right"/>
    </xf>
    <xf numFmtId="165" fontId="24" fillId="6" borderId="0" xfId="4" applyNumberFormat="1" applyFont="1" applyFill="1" applyBorder="1" applyAlignment="1">
      <alignment horizontal="right"/>
    </xf>
    <xf numFmtId="165" fontId="24" fillId="6" borderId="18" xfId="4" applyNumberFormat="1" applyFont="1" applyFill="1" applyBorder="1" applyAlignment="1">
      <alignment horizontal="right"/>
    </xf>
    <xf numFmtId="165" fontId="24" fillId="6" borderId="19" xfId="4" applyNumberFormat="1" applyFont="1" applyFill="1" applyBorder="1" applyAlignment="1">
      <alignment horizontal="right"/>
    </xf>
    <xf numFmtId="165" fontId="24" fillId="6" borderId="20" xfId="4" applyNumberFormat="1" applyFont="1" applyFill="1" applyBorder="1" applyAlignment="1">
      <alignment horizontal="right"/>
    </xf>
    <xf numFmtId="165" fontId="24" fillId="6" borderId="21" xfId="4" applyNumberFormat="1" applyFont="1" applyFill="1" applyBorder="1" applyAlignment="1">
      <alignment horizontal="right"/>
    </xf>
    <xf numFmtId="0" fontId="8" fillId="4" borderId="23" xfId="0" applyFont="1" applyFill="1" applyBorder="1" applyAlignment="1">
      <alignment horizontal="left"/>
    </xf>
    <xf numFmtId="165" fontId="8" fillId="3" borderId="18" xfId="0" applyNumberFormat="1" applyFont="1" applyFill="1" applyBorder="1"/>
    <xf numFmtId="165" fontId="8" fillId="3" borderId="17" xfId="0" applyNumberFormat="1" applyFont="1" applyFill="1" applyBorder="1"/>
    <xf numFmtId="0" fontId="4" fillId="3" borderId="17" xfId="0" applyFont="1" applyFill="1" applyBorder="1"/>
    <xf numFmtId="165" fontId="4" fillId="2" borderId="18" xfId="0" applyNumberFormat="1" applyFont="1" applyFill="1" applyBorder="1" applyAlignment="1">
      <alignment horizontal="right"/>
    </xf>
    <xf numFmtId="165" fontId="11" fillId="0" borderId="18" xfId="0" applyNumberFormat="1" applyFont="1" applyBorder="1" applyAlignment="1">
      <alignment horizontal="right" wrapText="1" readingOrder="1"/>
    </xf>
    <xf numFmtId="165" fontId="11" fillId="0" borderId="20" xfId="0" applyNumberFormat="1" applyFont="1" applyBorder="1" applyAlignment="1">
      <alignment horizontal="right" wrapText="1" readingOrder="1"/>
    </xf>
    <xf numFmtId="165" fontId="11" fillId="0" borderId="21" xfId="0" applyNumberFormat="1" applyFont="1" applyBorder="1" applyAlignment="1">
      <alignment horizontal="right" wrapText="1" readingOrder="1"/>
    </xf>
    <xf numFmtId="165" fontId="4" fillId="2" borderId="17" xfId="0" applyNumberFormat="1" applyFont="1" applyFill="1" applyBorder="1" applyAlignment="1">
      <alignment horizontal="right"/>
    </xf>
    <xf numFmtId="165" fontId="11" fillId="0" borderId="17" xfId="0" applyNumberFormat="1" applyFont="1" applyBorder="1" applyAlignment="1">
      <alignment horizontal="right" wrapText="1" readingOrder="1"/>
    </xf>
    <xf numFmtId="165" fontId="11" fillId="0" borderId="19" xfId="0" applyNumberFormat="1" applyFont="1" applyBorder="1" applyAlignment="1">
      <alignment horizontal="right" wrapText="1" readingOrder="1"/>
    </xf>
    <xf numFmtId="3" fontId="4" fillId="2" borderId="17" xfId="0" applyNumberFormat="1" applyFont="1" applyFill="1" applyBorder="1" applyAlignment="1">
      <alignment horizontal="left"/>
    </xf>
    <xf numFmtId="0" fontId="7" fillId="7" borderId="12" xfId="2" applyFont="1" applyFill="1" applyBorder="1" applyAlignment="1">
      <alignment horizontal="center" vertical="center" wrapText="1"/>
    </xf>
    <xf numFmtId="0" fontId="7" fillId="7" borderId="42" xfId="2" applyFont="1" applyFill="1" applyBorder="1" applyAlignment="1">
      <alignment horizontal="center" vertical="center" wrapText="1"/>
    </xf>
    <xf numFmtId="165" fontId="11" fillId="0" borderId="20" xfId="0" applyNumberFormat="1" applyFont="1" applyFill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5" fontId="18" fillId="0" borderId="17" xfId="3" applyNumberFormat="1" applyFont="1" applyFill="1" applyBorder="1" applyAlignment="1">
      <alignment horizontal="right"/>
    </xf>
    <xf numFmtId="165" fontId="11" fillId="0" borderId="19" xfId="0" applyNumberFormat="1" applyFont="1" applyFill="1" applyBorder="1" applyAlignment="1">
      <alignment horizontal="right"/>
    </xf>
    <xf numFmtId="0" fontId="7" fillId="7" borderId="46" xfId="2" applyFont="1" applyFill="1" applyBorder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right"/>
    </xf>
    <xf numFmtId="0" fontId="7" fillId="7" borderId="48" xfId="2" applyFont="1" applyFill="1" applyBorder="1" applyAlignment="1">
      <alignment horizontal="center" vertical="center" wrapText="1"/>
    </xf>
    <xf numFmtId="165" fontId="6" fillId="2" borderId="5" xfId="2" applyNumberFormat="1" applyFont="1" applyFill="1" applyBorder="1" applyAlignment="1">
      <alignment vertical="center"/>
    </xf>
    <xf numFmtId="165" fontId="8" fillId="6" borderId="5" xfId="0" applyNumberFormat="1" applyFont="1" applyFill="1" applyBorder="1"/>
    <xf numFmtId="165" fontId="12" fillId="2" borderId="5" xfId="3" applyNumberFormat="1" applyFont="1" applyFill="1" applyBorder="1"/>
    <xf numFmtId="165" fontId="7" fillId="7" borderId="17" xfId="1" applyNumberFormat="1" applyFont="1" applyFill="1" applyBorder="1" applyAlignment="1">
      <alignment horizontal="right" vertical="center"/>
    </xf>
    <xf numFmtId="165" fontId="7" fillId="7" borderId="0" xfId="1" applyNumberFormat="1" applyFont="1" applyFill="1" applyBorder="1" applyAlignment="1">
      <alignment horizontal="right" vertical="center"/>
    </xf>
    <xf numFmtId="165" fontId="7" fillId="7" borderId="18" xfId="1" applyNumberFormat="1" applyFont="1" applyFill="1" applyBorder="1" applyAlignment="1">
      <alignment horizontal="right" vertical="center"/>
    </xf>
    <xf numFmtId="165" fontId="12" fillId="0" borderId="17" xfId="0" applyNumberFormat="1" applyFont="1" applyBorder="1" applyAlignment="1"/>
    <xf numFmtId="165" fontId="12" fillId="0" borderId="0" xfId="0" applyNumberFormat="1" applyFont="1" applyBorder="1" applyAlignment="1"/>
    <xf numFmtId="165" fontId="12" fillId="0" borderId="18" xfId="0" applyNumberFormat="1" applyFont="1" applyBorder="1" applyAlignment="1"/>
    <xf numFmtId="169" fontId="0" fillId="0" borderId="0" xfId="7" applyNumberFormat="1" applyFont="1"/>
    <xf numFmtId="165" fontId="0" fillId="0" borderId="0" xfId="0" applyNumberFormat="1"/>
    <xf numFmtId="170" fontId="0" fillId="0" borderId="0" xfId="1" applyNumberFormat="1" applyFont="1"/>
    <xf numFmtId="0" fontId="33" fillId="0" borderId="0" xfId="0" applyFont="1" applyAlignment="1">
      <alignment horizontal="left" vertical="center" indent="9"/>
    </xf>
    <xf numFmtId="4" fontId="0" fillId="0" borderId="0" xfId="0" applyNumberFormat="1"/>
    <xf numFmtId="4" fontId="24" fillId="0" borderId="0" xfId="4" applyNumberFormat="1" applyFont="1" applyFill="1" applyBorder="1" applyAlignment="1">
      <alignment horizontal="right"/>
    </xf>
    <xf numFmtId="3" fontId="0" fillId="0" borderId="0" xfId="0" applyNumberFormat="1"/>
    <xf numFmtId="3" fontId="8" fillId="0" borderId="0" xfId="0" applyNumberFormat="1" applyFont="1" applyFill="1" applyBorder="1"/>
    <xf numFmtId="3" fontId="8" fillId="0" borderId="20" xfId="0" applyNumberFormat="1" applyFont="1" applyFill="1" applyBorder="1"/>
    <xf numFmtId="4" fontId="4" fillId="0" borderId="0" xfId="0" applyNumberFormat="1" applyFont="1" applyAlignment="1"/>
    <xf numFmtId="4" fontId="6" fillId="0" borderId="0" xfId="3" applyNumberFormat="1" applyFont="1" applyBorder="1" applyAlignment="1"/>
    <xf numFmtId="3" fontId="4" fillId="0" borderId="0" xfId="0" applyNumberFormat="1" applyFont="1" applyAlignment="1"/>
    <xf numFmtId="3" fontId="6" fillId="0" borderId="0" xfId="3" applyNumberFormat="1" applyFont="1" applyAlignment="1"/>
    <xf numFmtId="3" fontId="6" fillId="0" borderId="0" xfId="3" applyNumberFormat="1" applyFont="1" applyBorder="1" applyAlignment="1"/>
    <xf numFmtId="3" fontId="6" fillId="2" borderId="0" xfId="2" applyNumberFormat="1" applyFont="1" applyFill="1" applyBorder="1" applyAlignment="1"/>
    <xf numFmtId="3" fontId="3" fillId="0" borderId="0" xfId="3" applyNumberFormat="1" applyFont="1"/>
    <xf numFmtId="4" fontId="6" fillId="0" borderId="0" xfId="3" applyNumberFormat="1" applyFont="1" applyAlignment="1">
      <alignment wrapText="1"/>
    </xf>
    <xf numFmtId="4" fontId="8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vertical="center"/>
    </xf>
    <xf numFmtId="3" fontId="6" fillId="0" borderId="0" xfId="2" applyNumberFormat="1" applyFont="1" applyAlignment="1">
      <alignment vertical="center"/>
    </xf>
    <xf numFmtId="3" fontId="6" fillId="0" borderId="0" xfId="3" applyNumberFormat="1" applyFont="1" applyAlignment="1">
      <alignment vertical="center"/>
    </xf>
    <xf numFmtId="3" fontId="7" fillId="7" borderId="22" xfId="2" applyNumberFormat="1" applyFont="1" applyFill="1" applyBorder="1" applyAlignment="1">
      <alignment horizontal="center" vertical="center" wrapText="1"/>
    </xf>
    <xf numFmtId="3" fontId="17" fillId="5" borderId="0" xfId="0" applyNumberFormat="1" applyFont="1" applyFill="1" applyBorder="1" applyAlignment="1">
      <alignment horizontal="right"/>
    </xf>
    <xf numFmtId="3" fontId="0" fillId="0" borderId="0" xfId="0" applyNumberFormat="1" applyFill="1"/>
    <xf numFmtId="3" fontId="8" fillId="0" borderId="0" xfId="0" applyNumberFormat="1" applyFont="1"/>
    <xf numFmtId="3" fontId="6" fillId="2" borderId="0" xfId="2" applyNumberFormat="1" applyFont="1" applyFill="1" applyBorder="1" applyAlignment="1">
      <alignment horizontal="right"/>
    </xf>
    <xf numFmtId="3" fontId="6" fillId="0" borderId="0" xfId="2" applyNumberFormat="1" applyFont="1" applyAlignment="1">
      <alignment horizontal="center" vertical="center"/>
    </xf>
    <xf numFmtId="3" fontId="2" fillId="0" borderId="0" xfId="3" applyNumberFormat="1" applyFont="1"/>
    <xf numFmtId="3" fontId="4" fillId="0" borderId="0" xfId="0" applyNumberFormat="1" applyFont="1" applyAlignment="1">
      <alignment horizontal="center"/>
    </xf>
    <xf numFmtId="3" fontId="6" fillId="0" borderId="0" xfId="3" applyNumberFormat="1" applyFont="1" applyAlignment="1">
      <alignment horizontal="center" wrapText="1"/>
    </xf>
    <xf numFmtId="3" fontId="6" fillId="0" borderId="0" xfId="3" applyNumberFormat="1" applyFont="1" applyAlignment="1">
      <alignment horizontal="center"/>
    </xf>
    <xf numFmtId="4" fontId="6" fillId="0" borderId="0" xfId="2" applyNumberFormat="1" applyFont="1" applyAlignment="1">
      <alignment vertical="center"/>
    </xf>
    <xf numFmtId="4" fontId="6" fillId="0" borderId="0" xfId="3" applyNumberFormat="1" applyFont="1" applyAlignment="1"/>
    <xf numFmtId="3" fontId="0" fillId="0" borderId="0" xfId="0" applyNumberFormat="1" applyBorder="1"/>
    <xf numFmtId="0" fontId="0" fillId="0" borderId="54" xfId="0" applyBorder="1"/>
    <xf numFmtId="0" fontId="6" fillId="0" borderId="52" xfId="2" applyFont="1" applyBorder="1" applyAlignment="1">
      <alignment vertical="center"/>
    </xf>
    <xf numFmtId="0" fontId="7" fillId="7" borderId="53" xfId="2" applyFont="1" applyFill="1" applyBorder="1" applyAlignment="1">
      <alignment horizontal="center" vertical="center"/>
    </xf>
    <xf numFmtId="1" fontId="0" fillId="0" borderId="0" xfId="0" applyNumberFormat="1"/>
    <xf numFmtId="1" fontId="4" fillId="0" borderId="0" xfId="0" applyNumberFormat="1" applyFont="1" applyAlignment="1"/>
    <xf numFmtId="1" fontId="6" fillId="0" borderId="0" xfId="3" applyNumberFormat="1" applyFont="1" applyAlignment="1"/>
    <xf numFmtId="1" fontId="13" fillId="0" borderId="0" xfId="3" applyNumberFormat="1" applyFont="1"/>
    <xf numFmtId="1" fontId="3" fillId="0" borderId="0" xfId="3" applyNumberFormat="1" applyFont="1"/>
    <xf numFmtId="4" fontId="7" fillId="7" borderId="53" xfId="2" applyNumberFormat="1" applyFont="1" applyFill="1" applyBorder="1" applyAlignment="1">
      <alignment horizontal="center" vertical="center"/>
    </xf>
    <xf numFmtId="4" fontId="7" fillId="7" borderId="0" xfId="2" applyNumberFormat="1" applyFont="1" applyFill="1" applyBorder="1" applyAlignment="1">
      <alignment horizontal="center" vertical="center"/>
    </xf>
    <xf numFmtId="4" fontId="16" fillId="0" borderId="0" xfId="0" applyNumberFormat="1" applyFont="1"/>
    <xf numFmtId="171" fontId="8" fillId="0" borderId="0" xfId="0" applyNumberFormat="1" applyFont="1"/>
    <xf numFmtId="171" fontId="4" fillId="0" borderId="0" xfId="0" applyNumberFormat="1" applyFont="1" applyAlignment="1"/>
    <xf numFmtId="171" fontId="6" fillId="0" borderId="0" xfId="0" applyNumberFormat="1" applyFont="1" applyBorder="1" applyAlignment="1"/>
    <xf numFmtId="171" fontId="6" fillId="0" borderId="0" xfId="0" applyNumberFormat="1" applyFont="1" applyBorder="1" applyAlignment="1">
      <alignment horizontal="center"/>
    </xf>
    <xf numFmtId="171" fontId="12" fillId="0" borderId="0" xfId="0" applyNumberFormat="1" applyFont="1" applyBorder="1" applyAlignment="1"/>
    <xf numFmtId="171" fontId="12" fillId="0" borderId="20" xfId="0" applyNumberFormat="1" applyFont="1" applyBorder="1" applyAlignment="1">
      <alignment horizontal="right"/>
    </xf>
    <xf numFmtId="171" fontId="12" fillId="4" borderId="0" xfId="0" applyNumberFormat="1" applyFont="1" applyFill="1" applyAlignment="1"/>
    <xf numFmtId="171" fontId="12" fillId="0" borderId="0" xfId="0" applyNumberFormat="1" applyFont="1" applyAlignment="1"/>
    <xf numFmtId="1" fontId="6" fillId="0" borderId="0" xfId="2" applyNumberFormat="1" applyFont="1" applyAlignment="1">
      <alignment vertical="center"/>
    </xf>
    <xf numFmtId="3" fontId="6" fillId="2" borderId="17" xfId="2" applyNumberFormat="1" applyFont="1" applyFill="1" applyBorder="1" applyAlignment="1">
      <alignment horizontal="right"/>
    </xf>
    <xf numFmtId="3" fontId="6" fillId="2" borderId="17" xfId="2" applyNumberFormat="1" applyFont="1" applyFill="1" applyBorder="1" applyAlignment="1"/>
    <xf numFmtId="3" fontId="17" fillId="5" borderId="17" xfId="0" applyNumberFormat="1" applyFont="1" applyFill="1" applyBorder="1" applyAlignment="1">
      <alignment horizontal="right"/>
    </xf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4" fontId="8" fillId="0" borderId="17" xfId="0" applyNumberFormat="1" applyFont="1" applyFill="1" applyBorder="1" applyAlignment="1">
      <alignment horizontal="left"/>
    </xf>
    <xf numFmtId="4" fontId="8" fillId="0" borderId="17" xfId="0" applyNumberFormat="1" applyFont="1" applyBorder="1" applyAlignment="1">
      <alignment horizontal="right"/>
    </xf>
    <xf numFmtId="166" fontId="11" fillId="0" borderId="0" xfId="0" applyNumberFormat="1" applyFont="1" applyBorder="1" applyAlignment="1">
      <alignment wrapText="1" readingOrder="1"/>
    </xf>
    <xf numFmtId="166" fontId="11" fillId="0" borderId="0" xfId="0" applyNumberFormat="1" applyFont="1" applyBorder="1" applyAlignment="1">
      <alignment readingOrder="1"/>
    </xf>
    <xf numFmtId="166" fontId="11" fillId="0" borderId="3" xfId="0" applyNumberFormat="1" applyFont="1" applyBorder="1" applyAlignment="1">
      <alignment horizontal="right" readingOrder="1"/>
    </xf>
    <xf numFmtId="165" fontId="12" fillId="0" borderId="0" xfId="3" applyNumberFormat="1" applyFont="1" applyAlignment="1">
      <alignment horizontal="right"/>
    </xf>
    <xf numFmtId="165" fontId="11" fillId="0" borderId="0" xfId="0" applyNumberFormat="1" applyFont="1" applyAlignment="1">
      <alignment wrapText="1" readingOrder="1"/>
    </xf>
    <xf numFmtId="165" fontId="11" fillId="0" borderId="0" xfId="0" applyNumberFormat="1" applyFont="1" applyAlignment="1">
      <alignment horizontal="right" wrapText="1" readingOrder="1"/>
    </xf>
    <xf numFmtId="165" fontId="17" fillId="5" borderId="0" xfId="0" applyNumberFormat="1" applyFont="1" applyFill="1" applyBorder="1" applyAlignment="1">
      <alignment horizontal="right"/>
    </xf>
    <xf numFmtId="165" fontId="18" fillId="0" borderId="20" xfId="3" applyNumberFormat="1" applyFont="1" applyFill="1" applyBorder="1" applyAlignment="1">
      <alignment horizontal="right"/>
    </xf>
    <xf numFmtId="165" fontId="6" fillId="2" borderId="14" xfId="2" applyNumberFormat="1" applyFont="1" applyFill="1" applyBorder="1" applyAlignment="1">
      <alignment vertical="center"/>
    </xf>
    <xf numFmtId="165" fontId="8" fillId="0" borderId="0" xfId="0" applyNumberFormat="1" applyFont="1"/>
    <xf numFmtId="165" fontId="6" fillId="2" borderId="17" xfId="2" applyNumberFormat="1" applyFont="1" applyFill="1" applyBorder="1" applyAlignment="1">
      <alignment vertical="center"/>
    </xf>
    <xf numFmtId="165" fontId="4" fillId="6" borderId="17" xfId="0" applyNumberFormat="1" applyFont="1" applyFill="1" applyBorder="1"/>
    <xf numFmtId="165" fontId="4" fillId="6" borderId="0" xfId="0" applyNumberFormat="1" applyFont="1" applyFill="1" applyBorder="1"/>
    <xf numFmtId="165" fontId="4" fillId="6" borderId="17" xfId="0" applyNumberFormat="1" applyFont="1" applyFill="1" applyBorder="1" applyAlignment="1">
      <alignment horizontal="right"/>
    </xf>
    <xf numFmtId="165" fontId="4" fillId="6" borderId="0" xfId="0" applyNumberFormat="1" applyFont="1" applyFill="1" applyBorder="1" applyAlignment="1">
      <alignment horizontal="right"/>
    </xf>
    <xf numFmtId="166" fontId="6" fillId="2" borderId="0" xfId="2" applyNumberFormat="1" applyFont="1" applyFill="1" applyBorder="1" applyAlignment="1"/>
    <xf numFmtId="166" fontId="12" fillId="0" borderId="0" xfId="0" applyNumberFormat="1" applyFont="1" applyBorder="1"/>
    <xf numFmtId="166" fontId="12" fillId="0" borderId="0" xfId="0" applyNumberFormat="1" applyFont="1" applyBorder="1" applyAlignment="1">
      <alignment horizontal="right"/>
    </xf>
    <xf numFmtId="0" fontId="8" fillId="4" borderId="17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54" xfId="0" applyFont="1" applyFill="1" applyBorder="1" applyAlignment="1">
      <alignment horizontal="left"/>
    </xf>
    <xf numFmtId="0" fontId="8" fillId="0" borderId="54" xfId="0" applyFont="1" applyBorder="1"/>
    <xf numFmtId="165" fontId="8" fillId="0" borderId="55" xfId="0" applyNumberFormat="1" applyFont="1" applyFill="1" applyBorder="1" applyAlignment="1">
      <alignment horizontal="center"/>
    </xf>
    <xf numFmtId="165" fontId="8" fillId="0" borderId="54" xfId="0" applyNumberFormat="1" applyFont="1" applyFill="1" applyBorder="1"/>
    <xf numFmtId="165" fontId="8" fillId="2" borderId="55" xfId="0" applyNumberFormat="1" applyFont="1" applyFill="1" applyBorder="1" applyAlignment="1">
      <alignment horizontal="center"/>
    </xf>
    <xf numFmtId="0" fontId="0" fillId="0" borderId="0" xfId="0" applyNumberFormat="1"/>
    <xf numFmtId="0" fontId="4" fillId="2" borderId="0" xfId="0" applyNumberFormat="1" applyFont="1" applyFill="1" applyBorder="1" applyAlignment="1"/>
    <xf numFmtId="0" fontId="8" fillId="3" borderId="0" xfId="0" applyNumberFormat="1" applyFont="1" applyFill="1" applyBorder="1"/>
    <xf numFmtId="0" fontId="8" fillId="0" borderId="0" xfId="0" applyNumberFormat="1" applyFont="1" applyBorder="1"/>
    <xf numFmtId="0" fontId="8" fillId="0" borderId="0" xfId="0" applyNumberFormat="1" applyFont="1" applyBorder="1" applyAlignment="1">
      <alignment horizontal="right"/>
    </xf>
    <xf numFmtId="0" fontId="8" fillId="0" borderId="20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3" applyNumberFormat="1" applyFont="1" applyAlignment="1">
      <alignment horizontal="right" wrapText="1"/>
    </xf>
    <xf numFmtId="3" fontId="6" fillId="0" borderId="0" xfId="3" applyNumberFormat="1" applyFont="1" applyAlignment="1">
      <alignment horizontal="right"/>
    </xf>
    <xf numFmtId="165" fontId="8" fillId="6" borderId="0" xfId="0" applyNumberFormat="1" applyFont="1" applyFill="1" applyBorder="1" applyAlignment="1">
      <alignment horizontal="right"/>
    </xf>
    <xf numFmtId="165" fontId="8" fillId="0" borderId="0" xfId="0" applyNumberFormat="1" applyFont="1" applyAlignment="1">
      <alignment horizontal="right"/>
    </xf>
    <xf numFmtId="165" fontId="12" fillId="2" borderId="0" xfId="3" applyNumberFormat="1" applyFont="1" applyFill="1" applyBorder="1" applyAlignment="1">
      <alignment horizontal="right"/>
    </xf>
    <xf numFmtId="172" fontId="0" fillId="0" borderId="0" xfId="0" applyNumberFormat="1"/>
    <xf numFmtId="172" fontId="4" fillId="0" borderId="0" xfId="0" applyNumberFormat="1" applyFont="1" applyAlignment="1"/>
    <xf numFmtId="172" fontId="6" fillId="0" borderId="0" xfId="2" applyNumberFormat="1" applyFont="1" applyAlignment="1">
      <alignment vertical="center"/>
    </xf>
    <xf numFmtId="172" fontId="6" fillId="0" borderId="0" xfId="3" applyNumberFormat="1" applyFont="1" applyAlignment="1"/>
    <xf numFmtId="1" fontId="0" fillId="0" borderId="0" xfId="0" applyNumberFormat="1" applyFill="1"/>
    <xf numFmtId="1" fontId="15" fillId="4" borderId="0" xfId="0" applyNumberFormat="1" applyFont="1" applyFill="1"/>
    <xf numFmtId="1" fontId="13" fillId="4" borderId="0" xfId="0" applyNumberFormat="1" applyFont="1" applyFill="1"/>
    <xf numFmtId="173" fontId="0" fillId="0" borderId="0" xfId="0" applyNumberFormat="1"/>
    <xf numFmtId="173" fontId="4" fillId="0" borderId="0" xfId="0" applyNumberFormat="1" applyFont="1" applyAlignment="1"/>
    <xf numFmtId="173" fontId="6" fillId="0" borderId="0" xfId="2" applyNumberFormat="1" applyFont="1" applyAlignment="1">
      <alignment vertical="center"/>
    </xf>
    <xf numFmtId="173" fontId="13" fillId="0" borderId="0" xfId="3" applyNumberFormat="1" applyFont="1"/>
    <xf numFmtId="173" fontId="3" fillId="0" borderId="0" xfId="3" applyNumberFormat="1" applyFont="1"/>
    <xf numFmtId="172" fontId="8" fillId="0" borderId="0" xfId="0" applyNumberFormat="1" applyFont="1"/>
    <xf numFmtId="172" fontId="0" fillId="0" borderId="0" xfId="0" applyNumberFormat="1" applyBorder="1"/>
    <xf numFmtId="3" fontId="15" fillId="0" borderId="0" xfId="3" applyNumberFormat="1" applyFont="1"/>
    <xf numFmtId="4" fontId="8" fillId="0" borderId="0" xfId="0" applyNumberFormat="1" applyFont="1"/>
    <xf numFmtId="0" fontId="7" fillId="7" borderId="22" xfId="2" applyFont="1" applyFill="1" applyBorder="1" applyAlignment="1">
      <alignment horizontal="center" vertical="center" wrapText="1"/>
    </xf>
    <xf numFmtId="174" fontId="0" fillId="0" borderId="0" xfId="0" applyNumberFormat="1"/>
    <xf numFmtId="174" fontId="4" fillId="0" borderId="0" xfId="0" applyNumberFormat="1" applyFont="1" applyAlignment="1"/>
    <xf numFmtId="174" fontId="6" fillId="0" borderId="0" xfId="3" applyNumberFormat="1" applyFont="1" applyAlignment="1">
      <alignment wrapText="1"/>
    </xf>
    <xf numFmtId="174" fontId="6" fillId="0" borderId="0" xfId="3" applyNumberFormat="1" applyFont="1" applyBorder="1" applyAlignment="1"/>
    <xf numFmtId="166" fontId="8" fillId="3" borderId="0" xfId="0" applyNumberFormat="1" applyFont="1" applyFill="1" applyBorder="1"/>
    <xf numFmtId="167" fontId="4" fillId="2" borderId="0" xfId="1" applyNumberFormat="1" applyFont="1" applyFill="1" applyBorder="1" applyAlignment="1">
      <alignment horizontal="right"/>
    </xf>
    <xf numFmtId="167" fontId="8" fillId="0" borderId="0" xfId="1" applyNumberFormat="1" applyFont="1" applyBorder="1" applyAlignment="1">
      <alignment horizontal="right"/>
    </xf>
    <xf numFmtId="167" fontId="12" fillId="0" borderId="0" xfId="1" applyNumberFormat="1" applyFont="1" applyBorder="1" applyAlignment="1">
      <alignment horizontal="right"/>
    </xf>
    <xf numFmtId="167" fontId="8" fillId="0" borderId="3" xfId="1" applyNumberFormat="1" applyFont="1" applyBorder="1" applyAlignment="1">
      <alignment horizontal="right"/>
    </xf>
    <xf numFmtId="167" fontId="11" fillId="0" borderId="0" xfId="1" applyNumberFormat="1" applyFont="1" applyBorder="1" applyAlignment="1">
      <alignment horizontal="right" wrapText="1"/>
    </xf>
    <xf numFmtId="167" fontId="11" fillId="0" borderId="3" xfId="1" applyNumberFormat="1" applyFont="1" applyBorder="1" applyAlignment="1">
      <alignment horizontal="right" wrapText="1"/>
    </xf>
    <xf numFmtId="175" fontId="6" fillId="2" borderId="0" xfId="2" applyNumberFormat="1" applyFont="1" applyFill="1" applyBorder="1" applyAlignment="1">
      <alignment vertical="center"/>
    </xf>
    <xf numFmtId="175" fontId="4" fillId="6" borderId="0" xfId="0" applyNumberFormat="1" applyFont="1" applyFill="1" applyBorder="1"/>
    <xf numFmtId="175" fontId="8" fillId="0" borderId="0" xfId="0" applyNumberFormat="1" applyFont="1" applyBorder="1" applyAlignment="1">
      <alignment horizontal="right"/>
    </xf>
    <xf numFmtId="175" fontId="0" fillId="0" borderId="0" xfId="0" applyNumberFormat="1"/>
    <xf numFmtId="175" fontId="4" fillId="6" borderId="0" xfId="0" applyNumberFormat="1" applyFont="1" applyFill="1" applyBorder="1" applyAlignment="1">
      <alignment horizontal="right"/>
    </xf>
    <xf numFmtId="175" fontId="8" fillId="0" borderId="20" xfId="0" applyNumberFormat="1" applyFont="1" applyBorder="1" applyAlignment="1">
      <alignment horizontal="right"/>
    </xf>
    <xf numFmtId="176" fontId="6" fillId="2" borderId="0" xfId="2" applyNumberFormat="1" applyFont="1" applyFill="1" applyBorder="1" applyAlignment="1">
      <alignment horizontal="right"/>
    </xf>
    <xf numFmtId="176" fontId="8" fillId="0" borderId="0" xfId="0" applyNumberFormat="1" applyFont="1" applyFill="1" applyBorder="1" applyAlignment="1">
      <alignment horizontal="right"/>
    </xf>
    <xf numFmtId="176" fontId="8" fillId="0" borderId="0" xfId="0" applyNumberFormat="1" applyFont="1" applyBorder="1" applyAlignment="1">
      <alignment horizontal="right"/>
    </xf>
    <xf numFmtId="176" fontId="8" fillId="0" borderId="20" xfId="0" applyNumberFormat="1" applyFont="1" applyBorder="1" applyAlignment="1">
      <alignment horizontal="right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175" fontId="4" fillId="2" borderId="0" xfId="0" applyNumberFormat="1" applyFont="1" applyFill="1" applyBorder="1" applyAlignment="1"/>
    <xf numFmtId="175" fontId="8" fillId="6" borderId="0" xfId="0" applyNumberFormat="1" applyFont="1" applyFill="1" applyBorder="1"/>
    <xf numFmtId="175" fontId="11" fillId="0" borderId="0" xfId="0" applyNumberFormat="1" applyFont="1" applyFill="1" applyBorder="1"/>
    <xf numFmtId="175" fontId="11" fillId="8" borderId="20" xfId="0" applyNumberFormat="1" applyFont="1" applyFill="1" applyBorder="1"/>
    <xf numFmtId="9" fontId="0" fillId="0" borderId="0" xfId="7" applyFont="1"/>
    <xf numFmtId="170" fontId="8" fillId="0" borderId="0" xfId="1" applyNumberFormat="1" applyFont="1"/>
    <xf numFmtId="165" fontId="12" fillId="4" borderId="0" xfId="3" applyNumberFormat="1" applyFont="1" applyFill="1" applyBorder="1" applyAlignment="1">
      <alignment horizontal="right"/>
    </xf>
    <xf numFmtId="165" fontId="11" fillId="4" borderId="4" xfId="0" applyNumberFormat="1" applyFont="1" applyFill="1" applyBorder="1" applyAlignment="1">
      <alignment horizontal="right" wrapText="1"/>
    </xf>
    <xf numFmtId="165" fontId="11" fillId="4" borderId="0" xfId="0" applyNumberFormat="1" applyFont="1" applyFill="1" applyBorder="1" applyAlignment="1">
      <alignment horizontal="right" wrapText="1"/>
    </xf>
    <xf numFmtId="0" fontId="0" fillId="4" borderId="0" xfId="0" applyFill="1"/>
    <xf numFmtId="4" fontId="7" fillId="7" borderId="22" xfId="2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4" fillId="0" borderId="0" xfId="0" applyNumberFormat="1" applyFont="1" applyAlignment="1">
      <alignment horizontal="right"/>
    </xf>
    <xf numFmtId="1" fontId="6" fillId="0" borderId="0" xfId="3" applyNumberFormat="1" applyFont="1" applyAlignment="1">
      <alignment horizontal="right" wrapText="1"/>
    </xf>
    <xf numFmtId="1" fontId="6" fillId="0" borderId="0" xfId="3" applyNumberFormat="1" applyFont="1" applyAlignment="1">
      <alignment horizontal="right"/>
    </xf>
    <xf numFmtId="1" fontId="7" fillId="7" borderId="46" xfId="2" applyNumberFormat="1" applyFont="1" applyFill="1" applyBorder="1" applyAlignment="1">
      <alignment horizontal="center" vertical="center" wrapText="1"/>
    </xf>
    <xf numFmtId="1" fontId="7" fillId="7" borderId="22" xfId="2" applyNumberFormat="1" applyFont="1" applyFill="1" applyBorder="1" applyAlignment="1">
      <alignment horizontal="center" vertical="center" wrapText="1"/>
    </xf>
    <xf numFmtId="3" fontId="7" fillId="7" borderId="12" xfId="2" applyNumberFormat="1" applyFont="1" applyFill="1" applyBorder="1" applyAlignment="1">
      <alignment horizontal="center" vertical="center" wrapText="1"/>
    </xf>
    <xf numFmtId="4" fontId="7" fillId="7" borderId="22" xfId="0" applyNumberFormat="1" applyFont="1" applyFill="1" applyBorder="1" applyAlignment="1">
      <alignment horizontal="center" vertical="center"/>
    </xf>
    <xf numFmtId="4" fontId="7" fillId="7" borderId="32" xfId="0" applyNumberFormat="1" applyFont="1" applyFill="1" applyBorder="1" applyAlignment="1">
      <alignment horizontal="center" vertical="center"/>
    </xf>
    <xf numFmtId="177" fontId="0" fillId="0" borderId="0" xfId="0" applyNumberFormat="1"/>
    <xf numFmtId="177" fontId="7" fillId="7" borderId="23" xfId="0" applyNumberFormat="1" applyFont="1" applyFill="1" applyBorder="1" applyAlignment="1">
      <alignment horizontal="center" vertical="center"/>
    </xf>
    <xf numFmtId="3" fontId="7" fillId="7" borderId="22" xfId="0" applyNumberFormat="1" applyFont="1" applyFill="1" applyBorder="1" applyAlignment="1">
      <alignment horizontal="center" vertical="center"/>
    </xf>
    <xf numFmtId="3" fontId="7" fillId="7" borderId="32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right"/>
    </xf>
    <xf numFmtId="166" fontId="11" fillId="0" borderId="0" xfId="0" applyNumberFormat="1" applyFont="1" applyBorder="1" applyAlignment="1">
      <alignment horizontal="right" wrapText="1" readingOrder="1"/>
    </xf>
    <xf numFmtId="166" fontId="11" fillId="0" borderId="20" xfId="0" applyNumberFormat="1" applyFont="1" applyBorder="1" applyAlignment="1">
      <alignment horizontal="right" wrapText="1" readingOrder="1"/>
    </xf>
    <xf numFmtId="165" fontId="4" fillId="2" borderId="0" xfId="1" applyNumberFormat="1" applyFont="1" applyFill="1" applyBorder="1" applyAlignment="1">
      <alignment horizontal="right"/>
    </xf>
    <xf numFmtId="165" fontId="11" fillId="0" borderId="0" xfId="1" applyNumberFormat="1" applyFont="1" applyBorder="1" applyAlignment="1">
      <alignment horizontal="right" wrapText="1"/>
    </xf>
    <xf numFmtId="165" fontId="12" fillId="0" borderId="0" xfId="1" applyNumberFormat="1" applyFont="1" applyBorder="1" applyAlignment="1">
      <alignment horizontal="right"/>
    </xf>
    <xf numFmtId="165" fontId="11" fillId="0" borderId="3" xfId="1" applyNumberFormat="1" applyFont="1" applyBorder="1" applyAlignment="1">
      <alignment horizontal="right" wrapText="1"/>
    </xf>
    <xf numFmtId="0" fontId="7" fillId="7" borderId="56" xfId="2" applyFont="1" applyFill="1" applyBorder="1" applyAlignment="1">
      <alignment horizontal="center" vertical="center" wrapText="1"/>
    </xf>
    <xf numFmtId="165" fontId="11" fillId="0" borderId="5" xfId="0" applyNumberFormat="1" applyFont="1" applyBorder="1" applyAlignment="1">
      <alignment readingOrder="1"/>
    </xf>
    <xf numFmtId="165" fontId="11" fillId="0" borderId="7" xfId="0" applyNumberFormat="1" applyFont="1" applyBorder="1" applyAlignment="1">
      <alignment readingOrder="1"/>
    </xf>
    <xf numFmtId="165" fontId="8" fillId="0" borderId="0" xfId="1" applyNumberFormat="1" applyFont="1" applyBorder="1" applyAlignment="1">
      <alignment horizontal="right"/>
    </xf>
    <xf numFmtId="165" fontId="8" fillId="0" borderId="3" xfId="1" applyNumberFormat="1" applyFont="1" applyBorder="1" applyAlignment="1">
      <alignment horizontal="right"/>
    </xf>
    <xf numFmtId="166" fontId="6" fillId="2" borderId="0" xfId="2" applyNumberFormat="1" applyFont="1" applyFill="1" applyBorder="1" applyAlignment="1">
      <alignment horizontal="right" vertical="center"/>
    </xf>
    <xf numFmtId="166" fontId="8" fillId="6" borderId="0" xfId="0" applyNumberFormat="1" applyFont="1" applyFill="1" applyBorder="1" applyAlignment="1">
      <alignment horizontal="right"/>
    </xf>
    <xf numFmtId="166" fontId="8" fillId="0" borderId="0" xfId="0" applyNumberFormat="1" applyFont="1" applyAlignment="1">
      <alignment horizontal="right"/>
    </xf>
    <xf numFmtId="166" fontId="12" fillId="2" borderId="0" xfId="3" applyNumberFormat="1" applyFont="1" applyFill="1" applyBorder="1" applyAlignment="1">
      <alignment horizontal="right"/>
    </xf>
    <xf numFmtId="166" fontId="8" fillId="2" borderId="3" xfId="0" applyNumberFormat="1" applyFont="1" applyFill="1" applyBorder="1" applyAlignment="1">
      <alignment horizontal="right"/>
    </xf>
    <xf numFmtId="178" fontId="6" fillId="2" borderId="0" xfId="2" applyNumberFormat="1" applyFont="1" applyFill="1" applyBorder="1" applyAlignment="1">
      <alignment vertical="center"/>
    </xf>
    <xf numFmtId="178" fontId="4" fillId="6" borderId="0" xfId="0" applyNumberFormat="1" applyFont="1" applyFill="1" applyBorder="1"/>
    <xf numFmtId="178" fontId="8" fillId="0" borderId="0" xfId="0" applyNumberFormat="1" applyFont="1" applyBorder="1" applyAlignment="1">
      <alignment horizontal="right"/>
    </xf>
    <xf numFmtId="178" fontId="8" fillId="0" borderId="0" xfId="0" applyNumberFormat="1" applyFont="1" applyAlignment="1">
      <alignment horizontal="right"/>
    </xf>
    <xf numFmtId="178" fontId="0" fillId="0" borderId="0" xfId="0" applyNumberFormat="1"/>
    <xf numFmtId="178" fontId="4" fillId="6" borderId="0" xfId="0" applyNumberFormat="1" applyFont="1" applyFill="1" applyBorder="1" applyAlignment="1">
      <alignment horizontal="right"/>
    </xf>
    <xf numFmtId="178" fontId="8" fillId="0" borderId="20" xfId="0" applyNumberFormat="1" applyFont="1" applyBorder="1" applyAlignment="1">
      <alignment horizontal="right"/>
    </xf>
    <xf numFmtId="166" fontId="6" fillId="2" borderId="0" xfId="2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167" fontId="6" fillId="2" borderId="0" xfId="1" applyNumberFormat="1" applyFont="1" applyFill="1" applyBorder="1" applyAlignment="1"/>
    <xf numFmtId="4" fontId="7" fillId="7" borderId="16" xfId="2" applyNumberFormat="1" applyFont="1" applyFill="1" applyBorder="1" applyAlignment="1">
      <alignment horizontal="center" vertical="center" wrapText="1"/>
    </xf>
    <xf numFmtId="175" fontId="8" fillId="0" borderId="0" xfId="0" applyNumberFormat="1" applyFont="1" applyBorder="1"/>
    <xf numFmtId="175" fontId="8" fillId="0" borderId="20" xfId="0" applyNumberFormat="1" applyFont="1" applyBorder="1"/>
    <xf numFmtId="0" fontId="34" fillId="10" borderId="57" xfId="0" applyFont="1" applyFill="1" applyBorder="1" applyAlignment="1">
      <alignment vertical="center"/>
    </xf>
    <xf numFmtId="0" fontId="35" fillId="10" borderId="57" xfId="0" applyFont="1" applyFill="1" applyBorder="1" applyAlignment="1">
      <alignment vertical="center"/>
    </xf>
    <xf numFmtId="0" fontId="36" fillId="0" borderId="57" xfId="0" applyFont="1" applyBorder="1" applyAlignment="1">
      <alignment vertical="center"/>
    </xf>
    <xf numFmtId="0" fontId="34" fillId="10" borderId="58" xfId="0" applyFont="1" applyFill="1" applyBorder="1" applyAlignment="1">
      <alignment vertical="center"/>
    </xf>
    <xf numFmtId="0" fontId="7" fillId="7" borderId="22" xfId="2" applyFont="1" applyFill="1" applyBorder="1" applyAlignment="1">
      <alignment horizontal="center" vertical="center" wrapText="1"/>
    </xf>
    <xf numFmtId="10" fontId="8" fillId="0" borderId="0" xfId="7" applyNumberFormat="1" applyFont="1"/>
    <xf numFmtId="166" fontId="8" fillId="4" borderId="18" xfId="0" applyNumberFormat="1" applyFont="1" applyFill="1" applyBorder="1" applyAlignment="1">
      <alignment horizontal="right"/>
    </xf>
    <xf numFmtId="175" fontId="0" fillId="0" borderId="0" xfId="0" applyNumberFormat="1" applyBorder="1"/>
    <xf numFmtId="169" fontId="8" fillId="0" borderId="0" xfId="7" applyNumberFormat="1" applyFont="1" applyFill="1" applyBorder="1"/>
    <xf numFmtId="0" fontId="7" fillId="7" borderId="22" xfId="2" applyFont="1" applyFill="1" applyBorder="1" applyAlignment="1">
      <alignment horizontal="center" vertical="center" wrapText="1"/>
    </xf>
    <xf numFmtId="0" fontId="7" fillId="7" borderId="22" xfId="2" applyFont="1" applyFill="1" applyBorder="1" applyAlignment="1">
      <alignment horizontal="center" vertical="center" wrapText="1"/>
    </xf>
    <xf numFmtId="165" fontId="17" fillId="5" borderId="17" xfId="0" applyNumberFormat="1" applyFont="1" applyFill="1" applyBorder="1" applyAlignment="1">
      <alignment horizontal="right"/>
    </xf>
    <xf numFmtId="165" fontId="11" fillId="0" borderId="4" xfId="0" applyNumberFormat="1" applyFont="1" applyBorder="1" applyAlignment="1">
      <alignment horizontal="right" wrapText="1" readingOrder="1"/>
    </xf>
    <xf numFmtId="165" fontId="11" fillId="0" borderId="6" xfId="0" applyNumberFormat="1" applyFont="1" applyBorder="1" applyAlignment="1">
      <alignment horizontal="right" wrapText="1" readingOrder="1"/>
    </xf>
    <xf numFmtId="4" fontId="8" fillId="0" borderId="0" xfId="0" applyNumberFormat="1" applyFont="1" applyFill="1" applyBorder="1"/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" fillId="0" borderId="0" xfId="3" applyFont="1"/>
    <xf numFmtId="165" fontId="8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8" fillId="0" borderId="0" xfId="0" applyNumberFormat="1" applyFont="1" applyFill="1" applyBorder="1"/>
    <xf numFmtId="4" fontId="0" fillId="0" borderId="0" xfId="0" applyNumberFormat="1"/>
    <xf numFmtId="0" fontId="0" fillId="0" borderId="0" xfId="0"/>
    <xf numFmtId="0" fontId="3" fillId="0" borderId="0" xfId="3" applyFont="1"/>
    <xf numFmtId="0" fontId="15" fillId="4" borderId="0" xfId="0" applyFont="1" applyFill="1"/>
    <xf numFmtId="3" fontId="13" fillId="4" borderId="0" xfId="0" applyNumberFormat="1" applyFont="1" applyFill="1"/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3" fontId="6" fillId="2" borderId="0" xfId="2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0" fontId="15" fillId="4" borderId="0" xfId="0" applyFont="1" applyFill="1"/>
    <xf numFmtId="167" fontId="0" fillId="0" borderId="0" xfId="1" applyNumberFormat="1" applyFont="1"/>
    <xf numFmtId="170" fontId="0" fillId="0" borderId="0" xfId="0" applyNumberFormat="1" applyAlignment="1">
      <alignment horizontal="center"/>
    </xf>
    <xf numFmtId="170" fontId="0" fillId="0" borderId="0" xfId="0" applyNumberFormat="1"/>
    <xf numFmtId="165" fontId="12" fillId="4" borderId="17" xfId="3" applyNumberFormat="1" applyFont="1" applyFill="1" applyBorder="1" applyAlignment="1">
      <alignment horizontal="right"/>
    </xf>
    <xf numFmtId="165" fontId="12" fillId="4" borderId="0" xfId="0" applyNumberFormat="1" applyFont="1" applyFill="1" applyBorder="1"/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165" fontId="6" fillId="2" borderId="5" xfId="2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/>
    <xf numFmtId="4" fontId="24" fillId="0" borderId="0" xfId="4" applyNumberFormat="1" applyFont="1" applyFill="1" applyBorder="1" applyAlignment="1">
      <alignment horizontal="right"/>
    </xf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165" fontId="8" fillId="0" borderId="52" xfId="0" applyNumberFormat="1" applyFont="1" applyFill="1" applyBorder="1" applyAlignment="1">
      <alignment horizontal="center"/>
    </xf>
    <xf numFmtId="165" fontId="8" fillId="0" borderId="61" xfId="0" applyNumberFormat="1" applyFont="1" applyFill="1" applyBorder="1" applyAlignment="1">
      <alignment horizontal="center"/>
    </xf>
    <xf numFmtId="0" fontId="7" fillId="7" borderId="62" xfId="2" applyFont="1" applyFill="1" applyBorder="1" applyAlignment="1">
      <alignment horizontal="center" vertical="center" wrapText="1"/>
    </xf>
    <xf numFmtId="0" fontId="7" fillId="7" borderId="63" xfId="2" applyFont="1" applyFill="1" applyBorder="1" applyAlignment="1">
      <alignment horizontal="center" vertical="center" wrapText="1"/>
    </xf>
    <xf numFmtId="164" fontId="0" fillId="0" borderId="0" xfId="1" applyFont="1"/>
    <xf numFmtId="169" fontId="6" fillId="0" borderId="0" xfId="7" applyNumberFormat="1" applyFont="1" applyBorder="1" applyAlignment="1">
      <alignment horizontal="center"/>
    </xf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0" fontId="25" fillId="0" borderId="0" xfId="0" applyFont="1"/>
    <xf numFmtId="165" fontId="15" fillId="4" borderId="0" xfId="0" applyNumberFormat="1" applyFont="1" applyFill="1"/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0" fontId="37" fillId="0" borderId="0" xfId="0" applyFont="1" applyFill="1" applyBorder="1" applyAlignment="1"/>
    <xf numFmtId="167" fontId="6" fillId="2" borderId="14" xfId="1" applyNumberFormat="1" applyFont="1" applyFill="1" applyBorder="1" applyAlignment="1">
      <alignment vertical="center"/>
    </xf>
    <xf numFmtId="167" fontId="8" fillId="6" borderId="0" xfId="1" applyNumberFormat="1" applyFont="1" applyFill="1" applyBorder="1"/>
    <xf numFmtId="167" fontId="12" fillId="2" borderId="0" xfId="1" applyNumberFormat="1" applyFont="1" applyFill="1" applyBorder="1"/>
    <xf numFmtId="167" fontId="8" fillId="2" borderId="3" xfId="1" applyNumberFormat="1" applyFont="1" applyFill="1" applyBorder="1" applyAlignment="1">
      <alignment horizontal="right"/>
    </xf>
    <xf numFmtId="0" fontId="39" fillId="0" borderId="0" xfId="0" applyFont="1"/>
    <xf numFmtId="0" fontId="40" fillId="0" borderId="0" xfId="0" applyFont="1"/>
    <xf numFmtId="169" fontId="38" fillId="0" borderId="0" xfId="7" applyNumberFormat="1" applyFont="1"/>
    <xf numFmtId="0" fontId="41" fillId="0" borderId="0" xfId="0" applyFont="1"/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0" fontId="9" fillId="0" borderId="0" xfId="0" applyFont="1" applyBorder="1" applyAlignment="1"/>
    <xf numFmtId="167" fontId="6" fillId="2" borderId="0" xfId="1" applyNumberFormat="1" applyFont="1" applyFill="1" applyBorder="1" applyAlignment="1">
      <alignment vertical="center"/>
    </xf>
    <xf numFmtId="167" fontId="12" fillId="0" borderId="0" xfId="1" applyNumberFormat="1" applyFont="1" applyAlignment="1">
      <alignment horizontal="right"/>
    </xf>
    <xf numFmtId="167" fontId="0" fillId="0" borderId="0" xfId="0" applyNumberFormat="1"/>
    <xf numFmtId="0" fontId="42" fillId="0" borderId="0" xfId="0" applyFont="1"/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1" fontId="8" fillId="0" borderId="0" xfId="0" applyNumberFormat="1" applyFont="1"/>
    <xf numFmtId="2" fontId="12" fillId="0" borderId="0" xfId="3" applyNumberFormat="1" applyFont="1" applyAlignment="1">
      <alignment horizontal="right"/>
    </xf>
    <xf numFmtId="166" fontId="6" fillId="0" borderId="0" xfId="3" applyNumberFormat="1" applyFont="1" applyAlignment="1"/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165" fontId="16" fillId="0" borderId="0" xfId="0" applyNumberFormat="1" applyFont="1" applyProtection="1"/>
    <xf numFmtId="43" fontId="8" fillId="0" borderId="0" xfId="0" applyNumberFormat="1" applyFont="1"/>
    <xf numFmtId="9" fontId="8" fillId="0" borderId="0" xfId="7" applyFont="1"/>
    <xf numFmtId="169" fontId="8" fillId="0" borderId="0" xfId="7" applyNumberFormat="1" applyFont="1"/>
    <xf numFmtId="169" fontId="8" fillId="0" borderId="0" xfId="0" applyNumberFormat="1" applyFont="1"/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166" fontId="12" fillId="0" borderId="0" xfId="3" applyNumberFormat="1" applyFont="1" applyAlignment="1">
      <alignment horizontal="right"/>
    </xf>
    <xf numFmtId="14" fontId="0" fillId="0" borderId="0" xfId="0" applyNumberFormat="1"/>
    <xf numFmtId="0" fontId="7" fillId="7" borderId="22" xfId="2" applyFont="1" applyFill="1" applyBorder="1" applyAlignment="1">
      <alignment horizontal="center" vertical="center" wrapText="1"/>
    </xf>
    <xf numFmtId="0" fontId="7" fillId="7" borderId="22" xfId="2" applyFont="1" applyFill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right" readingOrder="1"/>
    </xf>
    <xf numFmtId="165" fontId="8" fillId="0" borderId="0" xfId="0" applyNumberFormat="1" applyFont="1" applyBorder="1" applyAlignment="1">
      <alignment horizontal="right" readingOrder="1"/>
    </xf>
    <xf numFmtId="165" fontId="11" fillId="0" borderId="3" xfId="0" applyNumberFormat="1" applyFont="1" applyBorder="1" applyAlignment="1">
      <alignment horizontal="right" wrapText="1" readingOrder="1"/>
    </xf>
    <xf numFmtId="0" fontId="7" fillId="7" borderId="22" xfId="2" applyFont="1" applyFill="1" applyBorder="1" applyAlignment="1">
      <alignment horizontal="center" vertical="center" wrapText="1"/>
    </xf>
    <xf numFmtId="165" fontId="2" fillId="0" borderId="0" xfId="0" applyNumberFormat="1" applyFont="1"/>
    <xf numFmtId="0" fontId="7" fillId="7" borderId="22" xfId="2" applyFont="1" applyFill="1" applyBorder="1" applyAlignment="1">
      <alignment horizontal="center" vertical="center" wrapText="1"/>
    </xf>
    <xf numFmtId="165" fontId="8" fillId="4" borderId="5" xfId="0" applyNumberFormat="1" applyFont="1" applyFill="1" applyBorder="1" applyAlignment="1">
      <alignment horizontal="right"/>
    </xf>
    <xf numFmtId="0" fontId="12" fillId="4" borderId="4" xfId="3" applyFont="1" applyFill="1" applyBorder="1"/>
    <xf numFmtId="165" fontId="12" fillId="4" borderId="4" xfId="3" applyNumberFormat="1" applyFont="1" applyFill="1" applyBorder="1" applyAlignment="1">
      <alignment horizontal="right"/>
    </xf>
    <xf numFmtId="165" fontId="12" fillId="4" borderId="5" xfId="3" applyNumberFormat="1" applyFont="1" applyFill="1" applyBorder="1" applyAlignment="1">
      <alignment horizontal="right"/>
    </xf>
    <xf numFmtId="166" fontId="12" fillId="4" borderId="0" xfId="3" applyNumberFormat="1" applyFont="1" applyFill="1" applyBorder="1" applyAlignment="1">
      <alignment horizontal="right"/>
    </xf>
    <xf numFmtId="166" fontId="8" fillId="4" borderId="0" xfId="0" applyNumberFormat="1" applyFont="1" applyFill="1" applyAlignment="1">
      <alignment horizontal="right"/>
    </xf>
    <xf numFmtId="3" fontId="12" fillId="4" borderId="0" xfId="3" applyNumberFormat="1" applyFont="1" applyFill="1" applyAlignment="1">
      <alignment horizontal="right"/>
    </xf>
    <xf numFmtId="165" fontId="12" fillId="4" borderId="0" xfId="3" applyNumberFormat="1" applyFont="1" applyFill="1" applyAlignment="1">
      <alignment horizontal="right"/>
    </xf>
    <xf numFmtId="167" fontId="12" fillId="4" borderId="0" xfId="1" applyNumberFormat="1" applyFont="1" applyFill="1" applyAlignment="1">
      <alignment horizontal="right"/>
    </xf>
    <xf numFmtId="4" fontId="7" fillId="7" borderId="66" xfId="2" applyNumberFormat="1" applyFont="1" applyFill="1" applyBorder="1" applyAlignment="1">
      <alignment horizontal="center" vertical="center"/>
    </xf>
    <xf numFmtId="4" fontId="7" fillId="7" borderId="55" xfId="2" applyNumberFormat="1" applyFont="1" applyFill="1" applyBorder="1" applyAlignment="1">
      <alignment horizontal="center" vertical="center"/>
    </xf>
    <xf numFmtId="0" fontId="8" fillId="0" borderId="67" xfId="0" applyFont="1" applyBorder="1"/>
    <xf numFmtId="0" fontId="7" fillId="7" borderId="22" xfId="2" applyFont="1" applyFill="1" applyBorder="1" applyAlignment="1">
      <alignment horizontal="center" vertical="center" wrapText="1"/>
    </xf>
    <xf numFmtId="0" fontId="7" fillId="7" borderId="16" xfId="2" applyFont="1" applyFill="1" applyBorder="1" applyAlignment="1">
      <alignment horizontal="center" vertical="center" wrapText="1"/>
    </xf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0" fontId="7" fillId="7" borderId="16" xfId="2" applyFont="1" applyFill="1" applyBorder="1" applyAlignment="1">
      <alignment horizontal="center" vertical="center" wrapText="1"/>
    </xf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165" fontId="8" fillId="0" borderId="4" xfId="0" applyNumberFormat="1" applyFont="1" applyFill="1" applyBorder="1" applyAlignment="1">
      <alignment horizontal="right"/>
    </xf>
    <xf numFmtId="0" fontId="8" fillId="4" borderId="4" xfId="0" applyFont="1" applyFill="1" applyBorder="1" applyAlignment="1">
      <alignment horizontal="left"/>
    </xf>
    <xf numFmtId="165" fontId="8" fillId="4" borderId="4" xfId="0" applyNumberFormat="1" applyFont="1" applyFill="1" applyBorder="1" applyAlignment="1">
      <alignment horizontal="right"/>
    </xf>
    <xf numFmtId="165" fontId="8" fillId="4" borderId="0" xfId="0" applyNumberFormat="1" applyFont="1" applyFill="1" applyBorder="1" applyAlignment="1">
      <alignment horizontal="right"/>
    </xf>
    <xf numFmtId="167" fontId="8" fillId="4" borderId="0" xfId="1" applyNumberFormat="1" applyFont="1" applyFill="1" applyBorder="1" applyAlignment="1">
      <alignment horizontal="right"/>
    </xf>
    <xf numFmtId="165" fontId="8" fillId="4" borderId="0" xfId="1" applyNumberFormat="1" applyFont="1" applyFill="1" applyBorder="1" applyAlignment="1">
      <alignment horizontal="right"/>
    </xf>
    <xf numFmtId="165" fontId="11" fillId="4" borderId="4" xfId="0" applyNumberFormat="1" applyFont="1" applyFill="1" applyBorder="1" applyAlignment="1">
      <alignment horizontal="right" wrapText="1" readingOrder="1"/>
    </xf>
    <xf numFmtId="165" fontId="8" fillId="4" borderId="4" xfId="0" applyNumberFormat="1" applyFont="1" applyFill="1" applyBorder="1" applyAlignment="1">
      <alignment horizontal="right" readingOrder="1"/>
    </xf>
    <xf numFmtId="167" fontId="12" fillId="4" borderId="0" xfId="1" applyNumberFormat="1" applyFont="1" applyFill="1" applyBorder="1" applyAlignment="1">
      <alignment horizontal="right"/>
    </xf>
    <xf numFmtId="165" fontId="12" fillId="4" borderId="0" xfId="1" applyNumberFormat="1" applyFont="1" applyFill="1" applyBorder="1" applyAlignment="1">
      <alignment horizontal="right"/>
    </xf>
    <xf numFmtId="165" fontId="8" fillId="0" borderId="5" xfId="1" applyNumberFormat="1" applyFont="1" applyBorder="1" applyAlignment="1">
      <alignment horizontal="right"/>
    </xf>
    <xf numFmtId="165" fontId="8" fillId="4" borderId="5" xfId="1" applyNumberFormat="1" applyFont="1" applyFill="1" applyBorder="1" applyAlignment="1">
      <alignment horizontal="right"/>
    </xf>
    <xf numFmtId="165" fontId="12" fillId="4" borderId="5" xfId="1" applyNumberFormat="1" applyFont="1" applyFill="1" applyBorder="1" applyAlignment="1">
      <alignment horizontal="right"/>
    </xf>
    <xf numFmtId="165" fontId="8" fillId="0" borderId="7" xfId="1" applyNumberFormat="1" applyFont="1" applyBorder="1" applyAlignment="1">
      <alignment horizontal="right"/>
    </xf>
    <xf numFmtId="165" fontId="11" fillId="0" borderId="18" xfId="0" applyNumberFormat="1" applyFont="1" applyFill="1" applyBorder="1" applyAlignment="1">
      <alignment horizontal="right"/>
    </xf>
    <xf numFmtId="165" fontId="18" fillId="0" borderId="18" xfId="3" applyNumberFormat="1" applyFont="1" applyFill="1" applyBorder="1" applyAlignment="1">
      <alignment horizontal="right"/>
    </xf>
    <xf numFmtId="165" fontId="18" fillId="0" borderId="21" xfId="3" applyNumberFormat="1" applyFont="1" applyFill="1" applyBorder="1" applyAlignment="1">
      <alignment horizontal="right"/>
    </xf>
    <xf numFmtId="1" fontId="12" fillId="0" borderId="23" xfId="0" applyNumberFormat="1" applyFont="1" applyBorder="1" applyAlignment="1"/>
    <xf numFmtId="165" fontId="7" fillId="7" borderId="23" xfId="1" applyNumberFormat="1" applyFont="1" applyFill="1" applyBorder="1" applyAlignment="1">
      <alignment horizontal="right" vertical="center"/>
    </xf>
    <xf numFmtId="165" fontId="12" fillId="0" borderId="23" xfId="0" applyNumberFormat="1" applyFont="1" applyBorder="1" applyAlignment="1">
      <alignment horizontal="right"/>
    </xf>
    <xf numFmtId="165" fontId="12" fillId="0" borderId="23" xfId="0" applyNumberFormat="1" applyFont="1" applyBorder="1" applyAlignment="1"/>
    <xf numFmtId="167" fontId="12" fillId="0" borderId="33" xfId="0" applyNumberFormat="1" applyFont="1" applyBorder="1" applyAlignment="1">
      <alignment horizontal="right"/>
    </xf>
    <xf numFmtId="0" fontId="7" fillId="7" borderId="17" xfId="2" applyFont="1" applyFill="1" applyBorder="1" applyAlignment="1">
      <alignment horizontal="center" vertical="center" wrapText="1"/>
    </xf>
    <xf numFmtId="171" fontId="12" fillId="0" borderId="17" xfId="0" applyNumberFormat="1" applyFont="1" applyBorder="1" applyAlignment="1"/>
    <xf numFmtId="171" fontId="12" fillId="0" borderId="18" xfId="0" applyNumberFormat="1" applyFont="1" applyBorder="1" applyAlignment="1"/>
    <xf numFmtId="171" fontId="12" fillId="0" borderId="19" xfId="0" applyNumberFormat="1" applyFont="1" applyBorder="1" applyAlignment="1">
      <alignment horizontal="right"/>
    </xf>
    <xf numFmtId="165" fontId="4" fillId="6" borderId="18" xfId="0" applyNumberFormat="1" applyFont="1" applyFill="1" applyBorder="1"/>
    <xf numFmtId="165" fontId="4" fillId="6" borderId="18" xfId="0" applyNumberFormat="1" applyFont="1" applyFill="1" applyBorder="1" applyAlignment="1">
      <alignment horizontal="right"/>
    </xf>
    <xf numFmtId="165" fontId="8" fillId="0" borderId="19" xfId="0" applyNumberFormat="1" applyFont="1" applyFill="1" applyBorder="1" applyAlignment="1">
      <alignment horizontal="right"/>
    </xf>
    <xf numFmtId="165" fontId="8" fillId="0" borderId="21" xfId="0" applyNumberFormat="1" applyFont="1" applyFill="1" applyBorder="1" applyAlignment="1">
      <alignment horizontal="right"/>
    </xf>
    <xf numFmtId="0" fontId="7" fillId="7" borderId="71" xfId="2" applyFont="1" applyFill="1" applyBorder="1" applyAlignment="1">
      <alignment horizontal="center" vertical="center" wrapText="1"/>
    </xf>
    <xf numFmtId="175" fontId="8" fillId="0" borderId="4" xfId="0" applyNumberFormat="1" applyFont="1" applyBorder="1"/>
    <xf numFmtId="175" fontId="8" fillId="0" borderId="72" xfId="0" applyNumberFormat="1" applyFont="1" applyBorder="1"/>
    <xf numFmtId="165" fontId="8" fillId="0" borderId="4" xfId="0" applyNumberFormat="1" applyFont="1" applyFill="1" applyBorder="1"/>
    <xf numFmtId="165" fontId="8" fillId="0" borderId="5" xfId="0" applyNumberFormat="1" applyFont="1" applyBorder="1"/>
    <xf numFmtId="165" fontId="8" fillId="0" borderId="72" xfId="0" applyNumberFormat="1" applyFont="1" applyFill="1" applyBorder="1"/>
    <xf numFmtId="165" fontId="8" fillId="0" borderId="74" xfId="0" applyNumberFormat="1" applyFont="1" applyBorder="1"/>
    <xf numFmtId="165" fontId="6" fillId="2" borderId="4" xfId="2" applyNumberFormat="1" applyFont="1" applyFill="1" applyBorder="1" applyAlignment="1"/>
    <xf numFmtId="165" fontId="6" fillId="2" borderId="5" xfId="2" applyNumberFormat="1" applyFont="1" applyFill="1" applyBorder="1" applyAlignment="1">
      <alignment horizontal="right"/>
    </xf>
    <xf numFmtId="165" fontId="12" fillId="0" borderId="4" xfId="0" applyNumberFormat="1" applyFont="1" applyBorder="1"/>
    <xf numFmtId="165" fontId="12" fillId="0" borderId="5" xfId="0" applyNumberFormat="1" applyFont="1" applyBorder="1" applyAlignment="1">
      <alignment horizontal="right"/>
    </xf>
    <xf numFmtId="165" fontId="12" fillId="0" borderId="4" xfId="0" applyNumberFormat="1" applyFont="1" applyBorder="1" applyAlignment="1">
      <alignment horizontal="right"/>
    </xf>
    <xf numFmtId="165" fontId="12" fillId="0" borderId="72" xfId="3" applyNumberFormat="1" applyFont="1" applyBorder="1" applyAlignment="1">
      <alignment horizontal="right"/>
    </xf>
    <xf numFmtId="165" fontId="12" fillId="0" borderId="74" xfId="3" applyNumberFormat="1" applyFont="1" applyBorder="1" applyAlignment="1">
      <alignment horizontal="right"/>
    </xf>
    <xf numFmtId="0" fontId="7" fillId="7" borderId="59" xfId="0" applyFont="1" applyFill="1" applyBorder="1" applyAlignment="1">
      <alignment horizontal="center" vertical="center"/>
    </xf>
    <xf numFmtId="166" fontId="12" fillId="0" borderId="17" xfId="3" applyNumberFormat="1" applyFont="1" applyBorder="1" applyAlignment="1">
      <alignment horizontal="right"/>
    </xf>
    <xf numFmtId="167" fontId="0" fillId="0" borderId="17" xfId="1" applyNumberFormat="1" applyFont="1" applyBorder="1"/>
    <xf numFmtId="165" fontId="8" fillId="4" borderId="17" xfId="0" applyNumberFormat="1" applyFont="1" applyFill="1" applyBorder="1" applyAlignment="1">
      <alignment horizontal="right"/>
    </xf>
    <xf numFmtId="165" fontId="8" fillId="4" borderId="18" xfId="0" applyNumberFormat="1" applyFont="1" applyFill="1" applyBorder="1" applyAlignment="1">
      <alignment horizontal="right"/>
    </xf>
    <xf numFmtId="3" fontId="8" fillId="4" borderId="0" xfId="0" applyNumberFormat="1" applyFont="1" applyFill="1" applyAlignment="1">
      <alignment horizontal="right"/>
    </xf>
    <xf numFmtId="0" fontId="29" fillId="0" borderId="0" xfId="0" applyFont="1" applyAlignment="1">
      <alignment horizontal="center" vertical="center" wrapText="1"/>
    </xf>
    <xf numFmtId="0" fontId="7" fillId="7" borderId="25" xfId="2" applyFont="1" applyFill="1" applyBorder="1" applyAlignment="1">
      <alignment horizontal="center" wrapText="1"/>
    </xf>
    <xf numFmtId="0" fontId="7" fillId="7" borderId="26" xfId="2" applyFont="1" applyFill="1" applyBorder="1" applyAlignment="1">
      <alignment horizontal="center" wrapText="1"/>
    </xf>
    <xf numFmtId="0" fontId="7" fillId="7" borderId="16" xfId="2" applyFont="1" applyFill="1" applyBorder="1" applyAlignment="1">
      <alignment horizontal="center" vertical="center" wrapText="1"/>
    </xf>
    <xf numFmtId="0" fontId="7" fillId="7" borderId="37" xfId="2" applyFont="1" applyFill="1" applyBorder="1" applyAlignment="1">
      <alignment horizontal="center" vertical="center" wrapText="1"/>
    </xf>
    <xf numFmtId="0" fontId="7" fillId="7" borderId="24" xfId="2" applyFont="1" applyFill="1" applyBorder="1" applyAlignment="1">
      <alignment horizontal="center" wrapText="1"/>
    </xf>
    <xf numFmtId="0" fontId="7" fillId="7" borderId="15" xfId="2" applyFont="1" applyFill="1" applyBorder="1" applyAlignment="1">
      <alignment horizontal="center" wrapText="1"/>
    </xf>
    <xf numFmtId="0" fontId="7" fillId="7" borderId="25" xfId="2" applyFont="1" applyFill="1" applyBorder="1" applyAlignment="1">
      <alignment horizontal="center" vertical="center" wrapText="1"/>
    </xf>
    <xf numFmtId="0" fontId="7" fillId="7" borderId="38" xfId="2" applyFont="1" applyFill="1" applyBorder="1" applyAlignment="1">
      <alignment horizontal="center" vertical="center"/>
    </xf>
    <xf numFmtId="0" fontId="7" fillId="7" borderId="12" xfId="2" applyFont="1" applyFill="1" applyBorder="1" applyAlignment="1">
      <alignment horizontal="center" vertical="center"/>
    </xf>
    <xf numFmtId="0" fontId="7" fillId="7" borderId="38" xfId="2" applyFont="1" applyFill="1" applyBorder="1" applyAlignment="1">
      <alignment horizontal="center" wrapText="1"/>
    </xf>
    <xf numFmtId="0" fontId="7" fillId="7" borderId="8" xfId="2" applyFont="1" applyFill="1" applyBorder="1" applyAlignment="1">
      <alignment horizontal="center" vertical="center"/>
    </xf>
    <xf numFmtId="0" fontId="7" fillId="7" borderId="9" xfId="2" applyFont="1" applyFill="1" applyBorder="1" applyAlignment="1">
      <alignment horizontal="center" vertical="center"/>
    </xf>
    <xf numFmtId="0" fontId="7" fillId="7" borderId="60" xfId="2" applyFont="1" applyFill="1" applyBorder="1" applyAlignment="1">
      <alignment horizontal="center" wrapText="1"/>
    </xf>
    <xf numFmtId="0" fontId="7" fillId="7" borderId="39" xfId="2" applyFont="1" applyFill="1" applyBorder="1" applyAlignment="1">
      <alignment horizontal="center" wrapText="1"/>
    </xf>
    <xf numFmtId="0" fontId="7" fillId="7" borderId="50" xfId="2" applyFont="1" applyFill="1" applyBorder="1" applyAlignment="1">
      <alignment horizontal="center" wrapText="1"/>
    </xf>
    <xf numFmtId="0" fontId="7" fillId="7" borderId="41" xfId="2" applyFont="1" applyFill="1" applyBorder="1" applyAlignment="1">
      <alignment horizontal="center" wrapText="1"/>
    </xf>
    <xf numFmtId="0" fontId="7" fillId="7" borderId="64" xfId="2" applyFont="1" applyFill="1" applyBorder="1" applyAlignment="1">
      <alignment horizontal="center" wrapText="1"/>
    </xf>
    <xf numFmtId="0" fontId="7" fillId="7" borderId="10" xfId="2" applyFont="1" applyFill="1" applyBorder="1" applyAlignment="1">
      <alignment horizontal="center" vertical="center"/>
    </xf>
    <xf numFmtId="0" fontId="7" fillId="7" borderId="25" xfId="2" applyFont="1" applyFill="1" applyBorder="1" applyAlignment="1">
      <alignment horizontal="center" vertical="center"/>
    </xf>
    <xf numFmtId="0" fontId="7" fillId="7" borderId="16" xfId="2" applyFont="1" applyFill="1" applyBorder="1" applyAlignment="1">
      <alignment horizontal="center" vertical="center"/>
    </xf>
    <xf numFmtId="0" fontId="7" fillId="7" borderId="38" xfId="2" applyFont="1" applyFill="1" applyBorder="1" applyAlignment="1">
      <alignment horizontal="center" vertical="center" wrapText="1"/>
    </xf>
    <xf numFmtId="0" fontId="7" fillId="7" borderId="65" xfId="2" applyFont="1" applyFill="1" applyBorder="1" applyAlignment="1">
      <alignment horizontal="center" wrapText="1"/>
    </xf>
    <xf numFmtId="0" fontId="7" fillId="7" borderId="69" xfId="2" applyFont="1" applyFill="1" applyBorder="1" applyAlignment="1">
      <alignment horizontal="center" wrapText="1"/>
    </xf>
    <xf numFmtId="0" fontId="7" fillId="7" borderId="47" xfId="0" applyFont="1" applyFill="1" applyBorder="1" applyAlignment="1">
      <alignment horizontal="center" vertical="center"/>
    </xf>
    <xf numFmtId="0" fontId="7" fillId="7" borderId="43" xfId="0" applyFont="1" applyFill="1" applyBorder="1" applyAlignment="1">
      <alignment horizontal="center"/>
    </xf>
    <xf numFmtId="0" fontId="7" fillId="7" borderId="44" xfId="0" applyFont="1" applyFill="1" applyBorder="1" applyAlignment="1">
      <alignment horizontal="center"/>
    </xf>
    <xf numFmtId="0" fontId="7" fillId="7" borderId="49" xfId="0" applyFont="1" applyFill="1" applyBorder="1" applyAlignment="1">
      <alignment horizontal="center"/>
    </xf>
    <xf numFmtId="0" fontId="7" fillId="7" borderId="45" xfId="2" applyFont="1" applyFill="1" applyBorder="1" applyAlignment="1">
      <alignment horizontal="center" wrapText="1"/>
    </xf>
    <xf numFmtId="0" fontId="7" fillId="7" borderId="25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/>
    </xf>
    <xf numFmtId="0" fontId="7" fillId="7" borderId="26" xfId="2" applyFont="1" applyFill="1" applyBorder="1" applyAlignment="1">
      <alignment horizontal="center" vertical="center" wrapText="1"/>
    </xf>
    <xf numFmtId="0" fontId="7" fillId="7" borderId="29" xfId="2" applyFont="1" applyFill="1" applyBorder="1" applyAlignment="1">
      <alignment horizontal="center" vertical="center" wrapText="1"/>
    </xf>
    <xf numFmtId="0" fontId="7" fillId="7" borderId="30" xfId="2" applyFont="1" applyFill="1" applyBorder="1" applyAlignment="1">
      <alignment horizontal="center" vertical="center" wrapText="1"/>
    </xf>
    <xf numFmtId="0" fontId="7" fillId="7" borderId="15" xfId="2" applyFont="1" applyFill="1" applyBorder="1" applyAlignment="1">
      <alignment horizontal="center" vertical="center" wrapText="1"/>
    </xf>
    <xf numFmtId="0" fontId="7" fillId="7" borderId="22" xfId="2" applyFont="1" applyFill="1" applyBorder="1" applyAlignment="1">
      <alignment horizontal="center" vertical="center" wrapText="1"/>
    </xf>
    <xf numFmtId="0" fontId="7" fillId="7" borderId="23" xfId="2" applyFont="1" applyFill="1" applyBorder="1" applyAlignment="1">
      <alignment horizontal="center" vertical="center" wrapText="1"/>
    </xf>
    <xf numFmtId="0" fontId="7" fillId="7" borderId="27" xfId="2" applyFont="1" applyFill="1" applyBorder="1" applyAlignment="1">
      <alignment horizontal="center" vertical="center" wrapText="1"/>
    </xf>
    <xf numFmtId="0" fontId="7" fillId="7" borderId="28" xfId="2" applyFont="1" applyFill="1" applyBorder="1" applyAlignment="1">
      <alignment horizontal="center" vertical="center" wrapText="1"/>
    </xf>
    <xf numFmtId="0" fontId="7" fillId="7" borderId="51" xfId="2" applyFont="1" applyFill="1" applyBorder="1" applyAlignment="1">
      <alignment horizontal="center" vertical="center" wrapText="1"/>
    </xf>
    <xf numFmtId="0" fontId="7" fillId="7" borderId="70" xfId="2" applyFont="1" applyFill="1" applyBorder="1" applyAlignment="1">
      <alignment horizontal="center" vertical="center" wrapText="1"/>
    </xf>
    <xf numFmtId="0" fontId="7" fillId="7" borderId="24" xfId="2" applyFont="1" applyFill="1" applyBorder="1" applyAlignment="1">
      <alignment horizontal="center" vertical="center" wrapText="1"/>
    </xf>
    <xf numFmtId="0" fontId="7" fillId="7" borderId="16" xfId="2" applyFont="1" applyFill="1" applyBorder="1" applyAlignment="1">
      <alignment horizontal="center" wrapText="1"/>
    </xf>
    <xf numFmtId="0" fontId="7" fillId="7" borderId="59" xfId="2" applyFont="1" applyFill="1" applyBorder="1" applyAlignment="1">
      <alignment horizontal="center" wrapText="1"/>
    </xf>
    <xf numFmtId="0" fontId="7" fillId="7" borderId="15" xfId="2" applyFont="1" applyFill="1" applyBorder="1" applyAlignment="1">
      <alignment horizontal="center" vertical="center"/>
    </xf>
    <xf numFmtId="0" fontId="7" fillId="7" borderId="22" xfId="2" applyFont="1" applyFill="1" applyBorder="1" applyAlignment="1">
      <alignment horizontal="center" vertical="center"/>
    </xf>
    <xf numFmtId="0" fontId="7" fillId="7" borderId="47" xfId="2" applyFont="1" applyFill="1" applyBorder="1" applyAlignment="1">
      <alignment horizontal="center" wrapText="1"/>
    </xf>
    <xf numFmtId="0" fontId="7" fillId="7" borderId="73" xfId="2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0" fontId="7" fillId="7" borderId="16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1" fontId="7" fillId="7" borderId="16" xfId="2" applyNumberFormat="1" applyFont="1" applyFill="1" applyBorder="1" applyAlignment="1">
      <alignment horizontal="center" vertical="center" wrapText="1"/>
    </xf>
    <xf numFmtId="1" fontId="7" fillId="7" borderId="59" xfId="2" applyNumberFormat="1" applyFont="1" applyFill="1" applyBorder="1" applyAlignment="1">
      <alignment horizontal="center" vertical="center" wrapText="1"/>
    </xf>
    <xf numFmtId="1" fontId="7" fillId="7" borderId="32" xfId="2" applyNumberFormat="1" applyFont="1" applyFill="1" applyBorder="1" applyAlignment="1">
      <alignment horizontal="center" vertical="center" wrapText="1"/>
    </xf>
    <xf numFmtId="166" fontId="7" fillId="7" borderId="25" xfId="0" applyNumberFormat="1" applyFont="1" applyFill="1" applyBorder="1" applyAlignment="1">
      <alignment horizontal="center" vertical="center"/>
    </xf>
    <xf numFmtId="166" fontId="7" fillId="7" borderId="1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7" fillId="7" borderId="68" xfId="2" applyFont="1" applyFill="1" applyBorder="1" applyAlignment="1">
      <alignment horizontal="center" vertical="center"/>
    </xf>
    <xf numFmtId="0" fontId="7" fillId="7" borderId="54" xfId="2" applyFont="1" applyFill="1" applyBorder="1" applyAlignment="1">
      <alignment horizontal="center" vertical="center"/>
    </xf>
    <xf numFmtId="0" fontId="23" fillId="7" borderId="25" xfId="4" applyFont="1" applyFill="1" applyBorder="1" applyAlignment="1">
      <alignment horizontal="center" vertical="center" wrapText="1"/>
    </xf>
    <xf numFmtId="0" fontId="23" fillId="7" borderId="16" xfId="4" applyFont="1" applyFill="1" applyBorder="1" applyAlignment="1">
      <alignment horizontal="center" vertical="center" wrapText="1"/>
    </xf>
    <xf numFmtId="0" fontId="7" fillId="7" borderId="75" xfId="2" applyFont="1" applyFill="1" applyBorder="1" applyAlignment="1">
      <alignment horizontal="center" wrapText="1"/>
    </xf>
    <xf numFmtId="0" fontId="7" fillId="7" borderId="40" xfId="2" applyFont="1" applyFill="1" applyBorder="1" applyAlignment="1">
      <alignment horizontal="center" wrapText="1"/>
    </xf>
    <xf numFmtId="166" fontId="4" fillId="2" borderId="4" xfId="0" applyNumberFormat="1" applyFont="1" applyFill="1" applyBorder="1" applyAlignment="1">
      <alignment horizontal="right"/>
    </xf>
    <xf numFmtId="166" fontId="11" fillId="0" borderId="4" xfId="0" applyNumberFormat="1" applyFont="1" applyBorder="1" applyAlignment="1">
      <alignment horizontal="right" wrapText="1" readingOrder="1"/>
    </xf>
    <xf numFmtId="166" fontId="12" fillId="0" borderId="4" xfId="3" applyNumberFormat="1" applyFont="1" applyBorder="1" applyAlignment="1">
      <alignment horizontal="right"/>
    </xf>
    <xf numFmtId="166" fontId="11" fillId="0" borderId="4" xfId="0" applyNumberFormat="1" applyFont="1" applyBorder="1" applyAlignment="1">
      <alignment horizontal="right" readingOrder="1"/>
    </xf>
    <xf numFmtId="166" fontId="11" fillId="0" borderId="6" xfId="0" applyNumberFormat="1" applyFont="1" applyBorder="1" applyAlignment="1">
      <alignment horizontal="right" readingOrder="1"/>
    </xf>
    <xf numFmtId="165" fontId="11" fillId="0" borderId="5" xfId="0" applyNumberFormat="1" applyFont="1" applyBorder="1" applyAlignment="1">
      <alignment horizontal="right" wrapText="1" readingOrder="1"/>
    </xf>
    <xf numFmtId="165" fontId="8" fillId="0" borderId="5" xfId="0" applyNumberFormat="1" applyFont="1" applyBorder="1" applyAlignment="1">
      <alignment readingOrder="1"/>
    </xf>
    <xf numFmtId="0" fontId="7" fillId="7" borderId="10" xfId="2" applyFont="1" applyFill="1" applyBorder="1" applyAlignment="1">
      <alignment horizontal="center" vertical="center" wrapText="1"/>
    </xf>
  </cellXfs>
  <cellStyles count="8">
    <cellStyle name="F2" xfId="6"/>
    <cellStyle name="Hipervínculo" xfId="5" builtinId="8"/>
    <cellStyle name="Millares" xfId="1" builtinId="3"/>
    <cellStyle name="Normal" xfId="0" builtinId="0"/>
    <cellStyle name="Normal 2" xfId="2"/>
    <cellStyle name="Normal 3" xfId="3"/>
    <cellStyle name="Normal 4" xfId="4"/>
    <cellStyle name="Porcentaje" xfId="7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2:V35"/>
  <sheetViews>
    <sheetView showGridLines="0" tabSelected="1" zoomScale="70" zoomScaleNormal="70" workbookViewId="0">
      <selection activeCell="C5" sqref="C5"/>
    </sheetView>
  </sheetViews>
  <sheetFormatPr baseColWidth="10" defaultColWidth="9.140625" defaultRowHeight="15" x14ac:dyDescent="0.25"/>
  <cols>
    <col min="3" max="3" width="12.5703125" customWidth="1"/>
    <col min="4" max="4" width="27.28515625" customWidth="1"/>
    <col min="5" max="5" width="4.140625" customWidth="1"/>
  </cols>
  <sheetData>
    <row r="2" spans="3:22" x14ac:dyDescent="0.25">
      <c r="D2" t="s">
        <v>220</v>
      </c>
    </row>
    <row r="4" spans="3:22" ht="21" customHeight="1" x14ac:dyDescent="0.25">
      <c r="C4" s="652" t="s">
        <v>254</v>
      </c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652"/>
      <c r="O4" s="652"/>
      <c r="P4" s="652"/>
      <c r="Q4" s="652"/>
      <c r="R4" s="652"/>
      <c r="S4" s="652"/>
      <c r="T4" s="652"/>
      <c r="U4" s="652"/>
      <c r="V4" s="652"/>
    </row>
    <row r="5" spans="3:22" x14ac:dyDescent="0.25">
      <c r="C5" s="39"/>
      <c r="D5" s="39"/>
      <c r="E5" s="39"/>
      <c r="F5" s="39"/>
      <c r="G5" s="39"/>
      <c r="H5" s="39"/>
      <c r="I5" s="39"/>
      <c r="J5" s="39"/>
    </row>
    <row r="6" spans="3:22" ht="18.75" x14ac:dyDescent="0.25">
      <c r="D6" s="40" t="s">
        <v>202</v>
      </c>
      <c r="E6" s="40"/>
      <c r="F6" s="40" t="s">
        <v>197</v>
      </c>
    </row>
    <row r="7" spans="3:22" x14ac:dyDescent="0.25">
      <c r="C7" s="38" t="s">
        <v>175</v>
      </c>
      <c r="D7" s="41" t="str">
        <f>'Cdr 1 '!A5</f>
        <v>(En Miles TM)</v>
      </c>
      <c r="E7" s="38"/>
      <c r="F7" s="41" t="str">
        <f>'Cdr 1 '!A4</f>
        <v>DESEMBARQUE DE RECURSOS HIDROBIOLÓGICOS MARÍTIMOS Y CONTINENTALES SEGÚN UTILIZACIÓN</v>
      </c>
    </row>
    <row r="8" spans="3:22" x14ac:dyDescent="0.25">
      <c r="C8" s="38" t="s">
        <v>176</v>
      </c>
      <c r="D8" s="41" t="str">
        <f>'Cdr 2'!A5</f>
        <v>(En TM)</v>
      </c>
      <c r="E8" s="38"/>
      <c r="F8" s="41" t="str">
        <f>'Cdr 2'!A4</f>
        <v>DESEMBARQUE DE RECURSOS HIDROBIOLÓGICOS PARA ENLATADO SEGÚN ESPECIE</v>
      </c>
    </row>
    <row r="9" spans="3:22" x14ac:dyDescent="0.25">
      <c r="C9" s="38" t="s">
        <v>177</v>
      </c>
      <c r="D9" s="41" t="str">
        <f>'Cdr3'!A5</f>
        <v>(En TM)</v>
      </c>
      <c r="E9" s="38"/>
      <c r="F9" s="41" t="str">
        <f>'Cdr3'!A4</f>
        <v>DESEMBARQUE DE RECURSOS HIDROBIOLÓGICOS PARA CONGELADO SEGÚN ESPECIE</v>
      </c>
    </row>
    <row r="10" spans="3:22" x14ac:dyDescent="0.25">
      <c r="C10" s="38" t="s">
        <v>178</v>
      </c>
      <c r="D10" s="41" t="str">
        <f>'Cdr4'!A5</f>
        <v>(En TM)</v>
      </c>
      <c r="E10" s="38"/>
      <c r="F10" s="41" t="str">
        <f>'Cdr4'!A4</f>
        <v>DESEMBARQUE DE RECURSOS HIDROBIOLÓGICOS PARA CURADO SEGÚN ESPECIE</v>
      </c>
    </row>
    <row r="11" spans="3:22" x14ac:dyDescent="0.25">
      <c r="C11" s="38" t="s">
        <v>179</v>
      </c>
      <c r="D11" s="41" t="str">
        <f>'Cdr5'!A5</f>
        <v>(En TM)</v>
      </c>
      <c r="E11" s="38"/>
      <c r="F11" s="41" t="str">
        <f>'Cdr5'!A4</f>
        <v>DESEMBARQUE DE RECURSOS HIDROBIOLÓGICOS PARA FRESCO SEGÚN ESPECIE</v>
      </c>
    </row>
    <row r="12" spans="3:22" x14ac:dyDescent="0.25">
      <c r="C12" s="38" t="s">
        <v>180</v>
      </c>
      <c r="D12" s="41" t="str">
        <f>'Cdr6'!A5</f>
        <v>(En TM)</v>
      </c>
      <c r="E12" s="38"/>
      <c r="F12" s="41" t="str">
        <f>'Cdr6'!A4</f>
        <v>DESEMBARQUE DE RECURSOS HIDROBIOLÓGICOS PARA ENLATADO SEGÚN LUGAR DE PROCESAMIENTO</v>
      </c>
    </row>
    <row r="13" spans="3:22" x14ac:dyDescent="0.25">
      <c r="C13" s="38" t="s">
        <v>181</v>
      </c>
      <c r="D13" s="41" t="str">
        <f>'Cdr7'!A5</f>
        <v>(En TM)</v>
      </c>
      <c r="E13" s="38"/>
      <c r="F13" s="41" t="str">
        <f>'Cdr7'!A4</f>
        <v>DESEMBARQUE DE RECURSOS HIDROBIOLÓGICOS PARA CONGELADO SEGÚN LUGAR DE PROCEDENCIA</v>
      </c>
    </row>
    <row r="14" spans="3:22" x14ac:dyDescent="0.25">
      <c r="C14" s="38" t="s">
        <v>182</v>
      </c>
      <c r="D14" s="41" t="str">
        <f>'Cdr8'!A5</f>
        <v>(En TM)</v>
      </c>
      <c r="E14" s="38"/>
      <c r="F14" s="41" t="str">
        <f>'Cdr8'!A4</f>
        <v>DESEMBARQUE DE ANCHOVETA PARA HARINA SEGÚN LUGAR DE PROCEDENCIA</v>
      </c>
    </row>
    <row r="15" spans="3:22" x14ac:dyDescent="0.25">
      <c r="C15" s="38" t="s">
        <v>183</v>
      </c>
      <c r="D15" s="41" t="str">
        <f>'Cdr9'!A5</f>
        <v>(Soles constantes 2007)</v>
      </c>
      <c r="E15" s="38"/>
      <c r="F15" s="41" t="str">
        <f>'Cdr9'!A4</f>
        <v>VALOR BRUTO DEL DESEMBARQUE DE RECURSOS HIDROBIOLOGICOS SEGÚN UTILIZACION</v>
      </c>
    </row>
    <row r="16" spans="3:22" x14ac:dyDescent="0.25">
      <c r="C16" s="38"/>
      <c r="D16" s="41"/>
      <c r="E16" s="38"/>
      <c r="F16" s="41"/>
    </row>
    <row r="17" spans="3:6" ht="18.75" x14ac:dyDescent="0.25">
      <c r="C17" s="38"/>
      <c r="D17" s="41"/>
      <c r="E17" s="38"/>
      <c r="F17" s="40" t="s">
        <v>198</v>
      </c>
    </row>
    <row r="18" spans="3:6" x14ac:dyDescent="0.25">
      <c r="C18" s="38" t="s">
        <v>184</v>
      </c>
      <c r="D18" s="41" t="str">
        <f>'Cdr10'!A6</f>
        <v>(En Miles TMB)</v>
      </c>
      <c r="E18" s="38"/>
      <c r="F18" s="41" t="str">
        <f>'Cdr10'!A5</f>
        <v>PROCESAMIENTO DE RECURSOS HIDROBIOLÓGICOS MARÍTIMOS Y CONTINENTALES SEGÚN UTILIZACIÓN</v>
      </c>
    </row>
    <row r="19" spans="3:6" x14ac:dyDescent="0.25">
      <c r="C19" s="38" t="s">
        <v>185</v>
      </c>
      <c r="D19" s="41" t="str">
        <f>'Crd11'!A5</f>
        <v>(En TMB)</v>
      </c>
      <c r="E19" s="38"/>
      <c r="F19" s="41" t="str">
        <f>'Crd11'!A4</f>
        <v>PRODUCCIÓN DE HARINA DE PESCADO SEGÚN LUGAR DE PROCESAMIENTO</v>
      </c>
    </row>
    <row r="20" spans="3:6" x14ac:dyDescent="0.25">
      <c r="C20" s="38" t="s">
        <v>186</v>
      </c>
      <c r="D20" s="41" t="str">
        <f>'Cdr12'!A5</f>
        <v>(En TMB)</v>
      </c>
      <c r="E20" s="38"/>
      <c r="F20" s="41" t="str">
        <f>'Cdr12'!A4</f>
        <v>PRODUCCIÓN DE ACEITE CRUDO DE PESCADO SEGÚN LUGAR DE PROCESAMIENTO</v>
      </c>
    </row>
    <row r="21" spans="3:6" x14ac:dyDescent="0.25">
      <c r="C21" s="38" t="s">
        <v>187</v>
      </c>
      <c r="D21" s="41" t="str">
        <f>'Cdr13'!A5</f>
        <v>(En TMB)</v>
      </c>
      <c r="E21" s="38"/>
      <c r="F21" s="41" t="str">
        <f>'Cdr13'!A4</f>
        <v>PRODUCCIÓN DE RECURSOS HIDROBIOLÓGICOS ENLATADOS SEGÚN LUGAR DE PROCESAMIENTO</v>
      </c>
    </row>
    <row r="22" spans="3:6" x14ac:dyDescent="0.25">
      <c r="C22" s="38" t="s">
        <v>188</v>
      </c>
      <c r="D22" s="41" t="str">
        <f>'Cdr14'!A5</f>
        <v>(En TMB)</v>
      </c>
      <c r="E22" s="38"/>
      <c r="F22" s="41" t="str">
        <f>'Cdr14'!A4</f>
        <v>PRODUCCIÓN DE CONGELADO DE RECURSOS HIDROBIOLÓGICOS SEGÚN LUGAR DE PROCESAMIENTO</v>
      </c>
    </row>
    <row r="23" spans="3:6" x14ac:dyDescent="0.25">
      <c r="C23" s="38"/>
      <c r="D23" s="41"/>
      <c r="E23" s="38"/>
      <c r="F23" s="41"/>
    </row>
    <row r="24" spans="3:6" ht="18.75" x14ac:dyDescent="0.25">
      <c r="C24" s="38"/>
      <c r="D24" s="41"/>
      <c r="E24" s="38"/>
      <c r="F24" s="40" t="s">
        <v>199</v>
      </c>
    </row>
    <row r="25" spans="3:6" x14ac:dyDescent="0.25">
      <c r="C25" s="38" t="s">
        <v>189</v>
      </c>
      <c r="D25" s="41" t="str">
        <f>'Cdr15'!A5</f>
        <v>(En Miles TMB)</v>
      </c>
      <c r="E25" s="38"/>
      <c r="F25" s="41" t="str">
        <f>'Cdr15'!A4</f>
        <v>VENTA INTERNA DE PRODUCTOS HIDROBIOLÓGICOS MARÍTIMOS Y CONTINENTALES SEGÚN UTILIZACIÓN</v>
      </c>
    </row>
    <row r="26" spans="3:6" x14ac:dyDescent="0.25">
      <c r="C26" s="38" t="s">
        <v>190</v>
      </c>
      <c r="D26" s="41" t="str">
        <f>'Cdr16'!A5</f>
        <v>(En TMB)</v>
      </c>
      <c r="E26" s="38"/>
      <c r="F26" s="41" t="str">
        <f>'Cdr16'!A4</f>
        <v>INGRESO DE RECURSOS HIDROBIOLÓGICOS A LOS MERCADOS MAYORISTAS PESQUEROS DE LIMA Y CALLAO</v>
      </c>
    </row>
    <row r="27" spans="3:6" x14ac:dyDescent="0.25">
      <c r="C27" s="38" t="s">
        <v>191</v>
      </c>
      <c r="D27" s="41" t="str">
        <f>'Cdr17'!A5</f>
        <v>(En TMB)</v>
      </c>
      <c r="E27" s="38"/>
      <c r="F27" s="41" t="str">
        <f>'Cdr17'!A4</f>
        <v>INGRESO DE LOS PRINCIPALES RECURSOS HIDROBIOLÓGICOS AL MERCADO MAYORISTA PESQUERO DE VENTANILLA</v>
      </c>
    </row>
    <row r="28" spans="3:6" x14ac:dyDescent="0.25">
      <c r="C28" s="38" t="s">
        <v>192</v>
      </c>
      <c r="D28" s="41" t="str">
        <f>'Cdr18'!A5</f>
        <v>(En TMB)</v>
      </c>
      <c r="E28" s="38"/>
      <c r="F28" s="41" t="str">
        <f>'Cdr18'!A4</f>
        <v>INGRESO DE LOS PRINCIPALES RECURSOS HIDROBIOLÓGICOS AL MERCADO MAYORISTA PESQUERO DE VILLA MARIA DEL TRIUNFO</v>
      </c>
    </row>
    <row r="29" spans="3:6" x14ac:dyDescent="0.25">
      <c r="C29" s="38" t="s">
        <v>193</v>
      </c>
      <c r="D29" s="41" t="str">
        <f>'Cdr19'!A5</f>
        <v>(En Soles x Kilo)</v>
      </c>
      <c r="E29" s="38"/>
      <c r="F29" s="41" t="str">
        <f>'Cdr19'!A4</f>
        <v>PRECIO PROMEDIO DE LOS PESCADOS DE MAYOR CONSUMO POPULAR COMERCIALIZADOS EN LOS MERCADOS MAYORISTAS PESQUEROS DE VENTANILLA Y VILLA MARIA DEL TRIUNFO</v>
      </c>
    </row>
    <row r="30" spans="3:6" x14ac:dyDescent="0.25">
      <c r="C30" s="38"/>
      <c r="D30" s="41"/>
      <c r="E30" s="38"/>
      <c r="F30" s="41"/>
    </row>
    <row r="31" spans="3:6" ht="18.75" x14ac:dyDescent="0.25">
      <c r="C31" s="38"/>
      <c r="D31" s="41"/>
      <c r="E31" s="38"/>
      <c r="F31" s="40" t="s">
        <v>200</v>
      </c>
    </row>
    <row r="32" spans="3:6" x14ac:dyDescent="0.25">
      <c r="C32" s="38" t="s">
        <v>194</v>
      </c>
      <c r="D32" s="41" t="str">
        <f>'Cdr20 '!A5</f>
        <v>(En Miles TMB)</v>
      </c>
      <c r="E32" s="38"/>
      <c r="F32" s="41" t="str">
        <f>'Cdr20 '!A4</f>
        <v>EXPORTACIÓN DE PRODUCTOS HIDROBIOLÓGICOS MARÍTIMOS Y CONTINENTALES SEGÚN UTILIZACIÓN</v>
      </c>
    </row>
    <row r="33" spans="3:6" x14ac:dyDescent="0.25">
      <c r="C33" s="38" t="s">
        <v>212</v>
      </c>
      <c r="D33" s="41" t="str">
        <f>'Cdr21'!A5</f>
        <v>(En Millones US$ FOB)</v>
      </c>
      <c r="E33" s="38"/>
      <c r="F33" s="41" t="str">
        <f>'Cdr21'!A4</f>
        <v>EXPORTACIÓN DE PRODUCTOS HIDROBIOLÓGICOS MARÍTIMOS Y CONTINENTALES SEGÚN UTILIZACIÓN</v>
      </c>
    </row>
    <row r="34" spans="3:6" x14ac:dyDescent="0.25">
      <c r="C34" s="38" t="s">
        <v>195</v>
      </c>
      <c r="D34" s="41"/>
      <c r="E34" s="38"/>
      <c r="F34" s="41" t="str">
        <f>'Cdr22'!A4</f>
        <v>COTIZACIÓN INTERNACIONAL DE HARINA DE PESCADO Y SOYA</v>
      </c>
    </row>
    <row r="35" spans="3:6" x14ac:dyDescent="0.25">
      <c r="C35" s="38" t="s">
        <v>196</v>
      </c>
      <c r="D35" s="41" t="str">
        <f>'Cdr23'!A5</f>
        <v>(En Millones US$ FOB)</v>
      </c>
      <c r="E35" s="38"/>
      <c r="F35" s="41" t="str">
        <f>'Cdr23'!A4</f>
        <v>INGRESO DE DIVISAS POR EXPORTACIONES SEGÚN SECTORES ECONÓMICOS</v>
      </c>
    </row>
  </sheetData>
  <mergeCells count="1">
    <mergeCell ref="C4:V4"/>
  </mergeCells>
  <hyperlinks>
    <hyperlink ref="C7" location="'Cdr 1 '!A1" display="Cuadro 1"/>
    <hyperlink ref="C8" location="'Cdr 2'!A1" display="Cuadro 2"/>
    <hyperlink ref="C9" location="'Cdr3'!A1" display="Cuadro 3"/>
    <hyperlink ref="C10" location="'Cdr4'!A1" display="Cuadro 4"/>
    <hyperlink ref="C11" location="'Cdr5'!A1" display="Cuadro 5"/>
    <hyperlink ref="C12" location="'Cdr6'!A1" display="Cuadro 6"/>
    <hyperlink ref="C13" location="'Cdr7'!A1" display="Cuadro 7"/>
    <hyperlink ref="C14" location="'Cdr8'!A1" display="Cuadro 8"/>
    <hyperlink ref="C15" location="'Cdr9'!A1" display="Cuadro 9"/>
    <hyperlink ref="C18" location="'Cdr10'!A1" display="Cuadro 10"/>
    <hyperlink ref="C19" location="'Crd11'!A1" display="Cuadro 11"/>
    <hyperlink ref="C20" location="'Cdr12'!A1" display="Cuadro 12"/>
    <hyperlink ref="C21" location="'Cdr13'!A1" display="Cuadro 13"/>
    <hyperlink ref="C22" location="'Cdr14'!A1" display="Cuadro 14"/>
    <hyperlink ref="C25" location="'Cdr15'!A1" display="Cuadro 15"/>
    <hyperlink ref="C26" location="'Cdr16'!A1" display="Cuadro 16"/>
    <hyperlink ref="C27" location="'Cdr17'!A1" display="Cuadro 17"/>
    <hyperlink ref="C28" location="'Cdr18'!A1" display="Cuadro 18"/>
    <hyperlink ref="C29" location="'Cdr19'!A1" display="Cuadro 19"/>
    <hyperlink ref="C32" location="'Cdr20 '!A1" display="Cuadro 20"/>
    <hyperlink ref="C33" location="'Cdr21'!A1" display="Cuadro 21"/>
    <hyperlink ref="C34" location="'Cdr22'!A1" display="Cuadro 22"/>
    <hyperlink ref="C35" location="'Cdr23'!A1" display="Cuadro 23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showGridLines="0" zoomScale="71" zoomScaleNormal="71" workbookViewId="0">
      <pane xSplit="1" ySplit="8" topLeftCell="B9" activePane="bottomRight" state="frozen"/>
      <selection activeCell="E38" sqref="E38"/>
      <selection pane="topRight" activeCell="E38" sqref="E38"/>
      <selection pane="bottomLeft" activeCell="E38" sqref="E38"/>
      <selection pane="bottomRight" activeCell="B9" sqref="B9"/>
    </sheetView>
  </sheetViews>
  <sheetFormatPr baseColWidth="10" defaultRowHeight="12.75" x14ac:dyDescent="0.2"/>
  <cols>
    <col min="1" max="1" width="50.85546875" style="23" customWidth="1"/>
    <col min="2" max="5" width="15.5703125" style="23" bestFit="1" customWidth="1"/>
    <col min="6" max="6" width="15.5703125" style="322" bestFit="1" customWidth="1"/>
    <col min="7" max="7" width="15.28515625" style="322" bestFit="1" customWidth="1"/>
    <col min="8" max="8" width="14.85546875" style="322" bestFit="1" customWidth="1"/>
    <col min="9" max="10" width="15.28515625" style="322" bestFit="1" customWidth="1"/>
    <col min="11" max="11" width="14.85546875" style="322" bestFit="1" customWidth="1"/>
    <col min="12" max="13" width="15.28515625" style="322" bestFit="1" customWidth="1"/>
    <col min="14" max="15" width="15.5703125" style="23" customWidth="1"/>
    <col min="16" max="20" width="15.28515625" style="513" bestFit="1" customWidth="1"/>
    <col min="21" max="21" width="14.85546875" style="513" bestFit="1" customWidth="1"/>
    <col min="22" max="23" width="14.42578125" style="513" bestFit="1" customWidth="1"/>
    <col min="24" max="25" width="15.5703125" style="513" customWidth="1"/>
    <col min="26" max="26" width="15.28515625" style="513" bestFit="1" customWidth="1"/>
    <col min="27" max="27" width="12" style="23" bestFit="1" customWidth="1"/>
    <col min="28" max="28" width="12.5703125" style="23" bestFit="1" customWidth="1"/>
    <col min="29" max="29" width="19.42578125" style="23" customWidth="1"/>
    <col min="30" max="16384" width="11.42578125" style="23"/>
  </cols>
  <sheetData>
    <row r="1" spans="1:33" ht="15" x14ac:dyDescent="0.2">
      <c r="A1" s="103" t="s">
        <v>201</v>
      </c>
    </row>
    <row r="2" spans="1:33" ht="15" x14ac:dyDescent="0.25">
      <c r="A2" s="104"/>
    </row>
    <row r="3" spans="1:33" x14ac:dyDescent="0.2">
      <c r="A3" s="17" t="s">
        <v>96</v>
      </c>
      <c r="B3" s="17"/>
      <c r="C3" s="17"/>
      <c r="D3" s="17"/>
      <c r="E3" s="17"/>
      <c r="F3" s="323"/>
      <c r="G3" s="323"/>
      <c r="H3" s="323"/>
      <c r="I3" s="323"/>
      <c r="J3" s="323"/>
      <c r="K3" s="323"/>
      <c r="L3" s="323"/>
      <c r="M3" s="3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33" ht="17.25" customHeight="1" x14ac:dyDescent="0.2">
      <c r="A4" s="17" t="s">
        <v>263</v>
      </c>
      <c r="B4" s="17"/>
      <c r="C4" s="17"/>
      <c r="D4" s="17"/>
      <c r="E4" s="17"/>
      <c r="F4" s="323"/>
      <c r="G4" s="323"/>
      <c r="H4" s="323"/>
      <c r="I4" s="323"/>
      <c r="J4" s="323"/>
      <c r="K4" s="323"/>
      <c r="L4" s="323"/>
      <c r="M4" s="323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33" s="109" customFormat="1" x14ac:dyDescent="0.2">
      <c r="A5" s="108" t="s">
        <v>205</v>
      </c>
      <c r="B5" s="108"/>
      <c r="C5" s="108"/>
      <c r="D5" s="108"/>
      <c r="E5" s="108"/>
      <c r="F5" s="324"/>
      <c r="G5" s="324"/>
      <c r="H5" s="324"/>
      <c r="I5" s="324"/>
      <c r="J5" s="324"/>
      <c r="K5" s="324"/>
      <c r="L5" s="324"/>
      <c r="M5" s="324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</row>
    <row r="6" spans="1:33" s="109" customFormat="1" x14ac:dyDescent="0.2">
      <c r="A6" s="16"/>
      <c r="B6" s="16"/>
      <c r="C6" s="16"/>
      <c r="D6" s="16"/>
      <c r="E6" s="16"/>
      <c r="F6" s="325"/>
      <c r="G6" s="325"/>
      <c r="H6" s="325"/>
      <c r="I6" s="325"/>
      <c r="J6" s="325"/>
      <c r="K6" s="325"/>
      <c r="L6" s="325"/>
      <c r="M6" s="325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33" ht="39.75" customHeight="1" x14ac:dyDescent="0.2">
      <c r="A7" s="683" t="s">
        <v>97</v>
      </c>
      <c r="B7" s="681">
        <v>2017</v>
      </c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85"/>
      <c r="N7" s="659">
        <v>2018</v>
      </c>
      <c r="O7" s="686"/>
      <c r="P7" s="686"/>
      <c r="Q7" s="686"/>
      <c r="R7" s="686"/>
      <c r="S7" s="686"/>
      <c r="T7" s="686"/>
      <c r="U7" s="686"/>
      <c r="V7" s="686"/>
      <c r="W7" s="686"/>
      <c r="X7" s="686"/>
      <c r="Y7" s="686"/>
      <c r="Z7" s="681">
        <v>2019</v>
      </c>
      <c r="AA7" s="682"/>
      <c r="AB7" s="178" t="s">
        <v>207</v>
      </c>
    </row>
    <row r="8" spans="1:33" ht="54.75" customHeight="1" x14ac:dyDescent="0.2">
      <c r="A8" s="684"/>
      <c r="B8" s="115" t="s">
        <v>1</v>
      </c>
      <c r="C8" s="122" t="s">
        <v>2</v>
      </c>
      <c r="D8" s="122" t="s">
        <v>3</v>
      </c>
      <c r="E8" s="122" t="s">
        <v>4</v>
      </c>
      <c r="F8" s="122" t="s">
        <v>5</v>
      </c>
      <c r="G8" s="122" t="s">
        <v>6</v>
      </c>
      <c r="H8" s="122" t="s">
        <v>7</v>
      </c>
      <c r="I8" s="122" t="s">
        <v>8</v>
      </c>
      <c r="J8" s="122" t="s">
        <v>9</v>
      </c>
      <c r="K8" s="122" t="s">
        <v>10</v>
      </c>
      <c r="L8" s="122" t="s">
        <v>11</v>
      </c>
      <c r="M8" s="122" t="s">
        <v>12</v>
      </c>
      <c r="N8" s="484" t="s">
        <v>1</v>
      </c>
      <c r="O8" s="490" t="s">
        <v>2</v>
      </c>
      <c r="P8" s="521" t="s">
        <v>3</v>
      </c>
      <c r="Q8" s="526" t="s">
        <v>4</v>
      </c>
      <c r="R8" s="534" t="s">
        <v>5</v>
      </c>
      <c r="S8" s="538" t="s">
        <v>6</v>
      </c>
      <c r="T8" s="549" t="s">
        <v>7</v>
      </c>
      <c r="U8" s="556" t="s">
        <v>8</v>
      </c>
      <c r="V8" s="558" t="s">
        <v>9</v>
      </c>
      <c r="W8" s="563" t="s">
        <v>10</v>
      </c>
      <c r="X8" s="570" t="s">
        <v>11</v>
      </c>
      <c r="Y8" s="624" t="s">
        <v>12</v>
      </c>
      <c r="Z8" s="596" t="s">
        <v>1</v>
      </c>
      <c r="AA8" s="124" t="s">
        <v>248</v>
      </c>
      <c r="AB8" s="124" t="s">
        <v>244</v>
      </c>
    </row>
    <row r="9" spans="1:33" x14ac:dyDescent="0.2">
      <c r="A9" s="116"/>
      <c r="B9" s="114"/>
      <c r="C9" s="114"/>
      <c r="D9" s="114"/>
      <c r="E9" s="114"/>
      <c r="F9" s="326"/>
      <c r="G9" s="326"/>
      <c r="H9" s="326"/>
      <c r="I9" s="326"/>
      <c r="J9" s="326"/>
      <c r="K9" s="326"/>
      <c r="L9" s="326"/>
      <c r="M9" s="123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625"/>
      <c r="AA9" s="123"/>
      <c r="AB9" s="619"/>
    </row>
    <row r="10" spans="1:33" x14ac:dyDescent="0.2">
      <c r="A10" s="117" t="s">
        <v>99</v>
      </c>
      <c r="B10" s="272">
        <f t="shared" ref="B10:D10" si="0">+SUM(B12,B29)</f>
        <v>454928770.83635157</v>
      </c>
      <c r="C10" s="272">
        <f t="shared" si="0"/>
        <v>224175214.37068525</v>
      </c>
      <c r="D10" s="272">
        <f t="shared" si="0"/>
        <v>237067227.71783862</v>
      </c>
      <c r="E10" s="272">
        <f t="shared" ref="E10:J10" si="1">+SUM(E12,E29)</f>
        <v>352453883</v>
      </c>
      <c r="F10" s="272">
        <f t="shared" si="1"/>
        <v>687778622.82285511</v>
      </c>
      <c r="G10" s="272">
        <f t="shared" si="1"/>
        <v>446010560.67956018</v>
      </c>
      <c r="H10" s="272">
        <f t="shared" si="1"/>
        <v>213619939.9332884</v>
      </c>
      <c r="I10" s="272">
        <f t="shared" si="1"/>
        <v>137639926.98504665</v>
      </c>
      <c r="J10" s="272">
        <f t="shared" si="1"/>
        <v>122704759.26506649</v>
      </c>
      <c r="K10" s="272">
        <f>+SUM(K12,K29)</f>
        <v>156073805.13897491</v>
      </c>
      <c r="L10" s="272">
        <f>+SUM(L12,L29)</f>
        <v>196639981.99181446</v>
      </c>
      <c r="M10" s="273">
        <v>195057276.32157856</v>
      </c>
      <c r="N10" s="272">
        <v>511411627.49841809</v>
      </c>
      <c r="O10" s="272">
        <f t="shared" ref="O10:T10" si="2">+SUM(O12,O29)</f>
        <v>235630008.46872643</v>
      </c>
      <c r="P10" s="272">
        <f t="shared" si="2"/>
        <v>225363237.13728324</v>
      </c>
      <c r="Q10" s="272">
        <f t="shared" si="2"/>
        <v>638480891.44496036</v>
      </c>
      <c r="R10" s="272">
        <f t="shared" si="2"/>
        <v>871676913.12627745</v>
      </c>
      <c r="S10" s="272">
        <f t="shared" si="2"/>
        <v>410562921.46462929</v>
      </c>
      <c r="T10" s="272">
        <f t="shared" si="2"/>
        <v>176722998.80387202</v>
      </c>
      <c r="U10" s="272">
        <f>+SUM(U12,U29)</f>
        <v>173390192.00249246</v>
      </c>
      <c r="V10" s="272">
        <v>146851172.62753212</v>
      </c>
      <c r="W10" s="272">
        <v>191518472.26657313</v>
      </c>
      <c r="X10" s="272">
        <v>567323564.55827296</v>
      </c>
      <c r="Y10" s="272">
        <v>635648778.17118466</v>
      </c>
      <c r="Z10" s="271">
        <f>Z12+Z29</f>
        <v>351179263.62568754</v>
      </c>
      <c r="AA10" s="273">
        <f>+IFERROR((Z10/N10-1)*100,"-")</f>
        <v>-31.331388505285052</v>
      </c>
      <c r="AB10" s="620">
        <f>+IFERROR((SUM(N10:Y10)/SUM(B10:M10)-1)*100,"-")</f>
        <v>39.730468022678657</v>
      </c>
      <c r="AD10" s="479"/>
      <c r="AE10" s="479"/>
      <c r="AF10" s="479"/>
      <c r="AG10" s="479"/>
    </row>
    <row r="11" spans="1:33" x14ac:dyDescent="0.2">
      <c r="A11" s="116"/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86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1"/>
      <c r="AA11" s="626"/>
      <c r="AB11" s="621"/>
    </row>
    <row r="12" spans="1:33" x14ac:dyDescent="0.2">
      <c r="A12" s="117" t="s">
        <v>100</v>
      </c>
      <c r="B12" s="272">
        <f t="shared" ref="B12:C12" si="3">+SUM(B14,B17,B21,B25)</f>
        <v>192327500.15564525</v>
      </c>
      <c r="C12" s="272">
        <f t="shared" si="3"/>
        <v>209675096.62755466</v>
      </c>
      <c r="D12" s="272">
        <f t="shared" ref="D12:L12" si="4">+SUM(D14,D17,D21,D25)</f>
        <v>211588093.68011558</v>
      </c>
      <c r="E12" s="272">
        <f t="shared" si="4"/>
        <v>189241864</v>
      </c>
      <c r="F12" s="272">
        <f t="shared" si="4"/>
        <v>169402431.13468811</v>
      </c>
      <c r="G12" s="272">
        <f t="shared" si="4"/>
        <v>160897067.22369117</v>
      </c>
      <c r="H12" s="272">
        <f t="shared" si="4"/>
        <v>136446142.57034031</v>
      </c>
      <c r="I12" s="272">
        <f t="shared" si="4"/>
        <v>136493783.55328569</v>
      </c>
      <c r="J12" s="272">
        <f t="shared" si="4"/>
        <v>122417486.53847156</v>
      </c>
      <c r="K12" s="272">
        <f t="shared" si="4"/>
        <v>155835078.08025205</v>
      </c>
      <c r="L12" s="272">
        <f t="shared" si="4"/>
        <v>193926734.94797266</v>
      </c>
      <c r="M12" s="273">
        <v>195057276.32157856</v>
      </c>
      <c r="N12" s="272">
        <v>218632603.93615884</v>
      </c>
      <c r="O12" s="272">
        <f t="shared" ref="O12:U12" si="5">+SUM(O14,O17,O21,O25)</f>
        <v>203739443.37960112</v>
      </c>
      <c r="P12" s="272">
        <f t="shared" si="5"/>
        <v>216270112.98904157</v>
      </c>
      <c r="Q12" s="272">
        <f t="shared" si="5"/>
        <v>172461859.48268077</v>
      </c>
      <c r="R12" s="272">
        <f t="shared" si="5"/>
        <v>170484288.18500787</v>
      </c>
      <c r="S12" s="272">
        <f t="shared" si="5"/>
        <v>168579267.60985273</v>
      </c>
      <c r="T12" s="272">
        <f t="shared" si="5"/>
        <v>151066671.31193578</v>
      </c>
      <c r="U12" s="272">
        <f t="shared" si="5"/>
        <v>172800314.89105195</v>
      </c>
      <c r="V12" s="272">
        <v>146851172.62753212</v>
      </c>
      <c r="W12" s="272">
        <v>189164082.0603897</v>
      </c>
      <c r="X12" s="272">
        <v>197567747.07667452</v>
      </c>
      <c r="Y12" s="272">
        <v>194799273.66931534</v>
      </c>
      <c r="Z12" s="271">
        <f>Z14+Z17+Z21+Z25</f>
        <v>222436182.74639302</v>
      </c>
      <c r="AA12" s="273">
        <f t="shared" ref="AA12:AA28" si="6">+IFERROR((Z12/N12-1)*100,"-")</f>
        <v>1.7397125322373475</v>
      </c>
      <c r="AB12" s="620">
        <f>+IFERROR((SUM(N12:Y12)/SUM(B12:M12)-1)*100,"-")</f>
        <v>6.2271619959629598</v>
      </c>
      <c r="AC12" s="347"/>
    </row>
    <row r="13" spans="1:33" x14ac:dyDescent="0.2">
      <c r="A13" s="116"/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86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1"/>
      <c r="AA13" s="186" t="str">
        <f t="shared" si="6"/>
        <v>-</v>
      </c>
      <c r="AB13" s="621"/>
    </row>
    <row r="14" spans="1:33" x14ac:dyDescent="0.2">
      <c r="A14" s="116" t="s">
        <v>101</v>
      </c>
      <c r="B14" s="190">
        <f>+B15</f>
        <v>6486924.7080225032</v>
      </c>
      <c r="C14" s="190">
        <f>+C15</f>
        <v>6340472.8015905954</v>
      </c>
      <c r="D14" s="190">
        <f>+D15</f>
        <v>3871465.9690961125</v>
      </c>
      <c r="E14" s="190">
        <v>3520932</v>
      </c>
      <c r="F14" s="190">
        <v>3401906.8861151198</v>
      </c>
      <c r="G14" s="190">
        <v>3022012.78116616</v>
      </c>
      <c r="H14" s="190">
        <v>2410329.8429552498</v>
      </c>
      <c r="I14" s="190">
        <v>5224075.3691331102</v>
      </c>
      <c r="J14" s="190">
        <v>2999164.3702520002</v>
      </c>
      <c r="K14" s="190">
        <v>2175832.7687367899</v>
      </c>
      <c r="L14" s="190">
        <v>3602914.5242493842</v>
      </c>
      <c r="M14" s="186">
        <v>4891717.7337002791</v>
      </c>
      <c r="N14" s="190">
        <v>4119766.4270911189</v>
      </c>
      <c r="O14" s="190">
        <v>4380793.8631953187</v>
      </c>
      <c r="P14" s="190">
        <v>7793262.2648442406</v>
      </c>
      <c r="Q14" s="190">
        <v>6385241.4878615635</v>
      </c>
      <c r="R14" s="190">
        <v>5446133.5764157735</v>
      </c>
      <c r="S14" s="190">
        <v>2807442.1595177408</v>
      </c>
      <c r="T14" s="190">
        <v>2265864.9653869797</v>
      </c>
      <c r="U14" s="190">
        <v>5323635.098384914</v>
      </c>
      <c r="V14" s="190">
        <v>3112809.5907170386</v>
      </c>
      <c r="W14" s="190">
        <v>6814725.0837359941</v>
      </c>
      <c r="X14" s="190">
        <v>7357325.3644646844</v>
      </c>
      <c r="Y14" s="190">
        <v>4872201.0041409722</v>
      </c>
      <c r="Z14" s="191">
        <v>7155044.9567078259</v>
      </c>
      <c r="AA14" s="186">
        <f t="shared" si="6"/>
        <v>73.675985843689062</v>
      </c>
      <c r="AB14" s="621">
        <f>+IFERROR((SUM(N14:Y14)/SUM(B14:M14)-1)*100,"-")</f>
        <v>26.552760444001478</v>
      </c>
      <c r="AC14" s="347"/>
      <c r="AD14" s="566"/>
    </row>
    <row r="15" spans="1:33" x14ac:dyDescent="0.2">
      <c r="A15" s="116" t="s">
        <v>102</v>
      </c>
      <c r="B15" s="190">
        <v>6486924.7080225032</v>
      </c>
      <c r="C15" s="275">
        <v>6340472.8015905954</v>
      </c>
      <c r="D15" s="275">
        <v>3871465.9690961125</v>
      </c>
      <c r="E15" s="275">
        <v>3520932</v>
      </c>
      <c r="F15" s="275">
        <v>3401906.8861151198</v>
      </c>
      <c r="G15" s="190">
        <v>3022012.78116616</v>
      </c>
      <c r="H15" s="190">
        <v>2410329.8429552498</v>
      </c>
      <c r="I15" s="190">
        <v>5224075.3691331102</v>
      </c>
      <c r="J15" s="190">
        <v>2999164.3702520002</v>
      </c>
      <c r="K15" s="190">
        <v>2175832.7687367899</v>
      </c>
      <c r="L15" s="190">
        <v>3602914.5242493842</v>
      </c>
      <c r="M15" s="276">
        <v>4891717.7337002791</v>
      </c>
      <c r="N15" s="190">
        <v>4119766.4270911189</v>
      </c>
      <c r="O15" s="190">
        <v>4380793.8631953187</v>
      </c>
      <c r="P15" s="190">
        <v>7793262.2648442406</v>
      </c>
      <c r="Q15" s="190">
        <v>6385241.4878615635</v>
      </c>
      <c r="R15" s="190">
        <v>5446133.5764157735</v>
      </c>
      <c r="S15" s="190">
        <v>2807442.1595177408</v>
      </c>
      <c r="T15" s="190">
        <v>2265864.9653869797</v>
      </c>
      <c r="U15" s="190">
        <v>5323635.098384914</v>
      </c>
      <c r="V15" s="190">
        <v>3112809.5907170386</v>
      </c>
      <c r="W15" s="190">
        <v>6814725.0837359941</v>
      </c>
      <c r="X15" s="190">
        <v>7357325.3644646844</v>
      </c>
      <c r="Y15" s="190">
        <v>4872201.0041409722</v>
      </c>
      <c r="Z15" s="191">
        <v>7155044.9567078259</v>
      </c>
      <c r="AA15" s="186">
        <f t="shared" si="6"/>
        <v>73.675985843689062</v>
      </c>
      <c r="AB15" s="622">
        <f>+IFERROR((SUM(N15:Y15)/SUM(B15:M15)-1)*100,"-")</f>
        <v>26.552760444001478</v>
      </c>
      <c r="AD15" s="566"/>
    </row>
    <row r="16" spans="1:33" x14ac:dyDescent="0.2">
      <c r="A16" s="116"/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86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1"/>
      <c r="AA16" s="186" t="str">
        <f t="shared" si="6"/>
        <v>-</v>
      </c>
      <c r="AB16" s="621"/>
      <c r="AD16" s="566"/>
    </row>
    <row r="17" spans="1:30" x14ac:dyDescent="0.2">
      <c r="A17" s="116" t="s">
        <v>103</v>
      </c>
      <c r="B17" s="190">
        <f>+SUM(B18,B19)</f>
        <v>88174963.805351481</v>
      </c>
      <c r="C17" s="190">
        <f>+SUM(C18,C19)</f>
        <v>100849792.14842877</v>
      </c>
      <c r="D17" s="190">
        <f>+SUM(D18,D19)</f>
        <v>103884010.5526441</v>
      </c>
      <c r="E17" s="190">
        <v>77627813</v>
      </c>
      <c r="F17" s="190">
        <v>69440490.364203796</v>
      </c>
      <c r="G17" s="190">
        <v>66760093.347901799</v>
      </c>
      <c r="H17" s="190">
        <v>47766640.547391802</v>
      </c>
      <c r="I17" s="190">
        <v>45472864.359943002</v>
      </c>
      <c r="J17" s="190">
        <v>41600542.2655733</v>
      </c>
      <c r="K17" s="190">
        <v>63563031.278198399</v>
      </c>
      <c r="L17" s="190">
        <v>85225975.01928024</v>
      </c>
      <c r="M17" s="186">
        <v>81635714.689924449</v>
      </c>
      <c r="N17" s="190">
        <v>104389185.52886225</v>
      </c>
      <c r="O17" s="190">
        <v>96571840.750466481</v>
      </c>
      <c r="P17" s="190">
        <v>105505942.72854155</v>
      </c>
      <c r="Q17" s="190">
        <v>78815579.30743055</v>
      </c>
      <c r="R17" s="190">
        <v>79834584.80719237</v>
      </c>
      <c r="S17" s="190">
        <v>81700282.555274352</v>
      </c>
      <c r="T17" s="190">
        <v>64764631.609327309</v>
      </c>
      <c r="U17" s="190">
        <v>83497682.66563423</v>
      </c>
      <c r="V17" s="190">
        <v>68814763.159531474</v>
      </c>
      <c r="W17" s="190">
        <v>92734829.170921817</v>
      </c>
      <c r="X17" s="190">
        <v>93131049.739074484</v>
      </c>
      <c r="Y17" s="190">
        <v>78848811.119138956</v>
      </c>
      <c r="Z17" s="191">
        <v>120952474.82625259</v>
      </c>
      <c r="AA17" s="186">
        <f>+IFERROR((Z17/N17-1)*100,"-")</f>
        <v>15.86686323250488</v>
      </c>
      <c r="AB17" s="621">
        <f>+IFERROR((SUM(N17:Y17)/SUM(B17:M17)-1)*100,"-")</f>
        <v>17.959507442250946</v>
      </c>
      <c r="AC17" s="347"/>
      <c r="AD17" s="566"/>
    </row>
    <row r="18" spans="1:30" x14ac:dyDescent="0.2">
      <c r="A18" s="116" t="s">
        <v>102</v>
      </c>
      <c r="B18" s="190">
        <v>86341809.436775863</v>
      </c>
      <c r="C18" s="275">
        <v>99383268.653568268</v>
      </c>
      <c r="D18" s="275">
        <v>101977530.00932546</v>
      </c>
      <c r="E18" s="275">
        <v>75574680</v>
      </c>
      <c r="F18" s="275">
        <v>67643999.082999706</v>
      </c>
      <c r="G18" s="275">
        <v>64706960.455097102</v>
      </c>
      <c r="H18" s="275">
        <v>45200224.431385897</v>
      </c>
      <c r="I18" s="275">
        <v>42686469.719708003</v>
      </c>
      <c r="J18" s="275">
        <v>38887473.800081402</v>
      </c>
      <c r="K18" s="275">
        <v>60996615.162192501</v>
      </c>
      <c r="L18" s="275">
        <v>82842874.340131924</v>
      </c>
      <c r="M18" s="276">
        <v>79435929.447633699</v>
      </c>
      <c r="N18" s="190">
        <v>101822769.41285639</v>
      </c>
      <c r="O18" s="275">
        <v>94408718.595547244</v>
      </c>
      <c r="P18" s="275">
        <v>103562799.0978514</v>
      </c>
      <c r="Q18" s="275">
        <v>76689120.239882827</v>
      </c>
      <c r="R18" s="275">
        <v>77451484.128044054</v>
      </c>
      <c r="S18" s="275">
        <v>79133866.439268485</v>
      </c>
      <c r="T18" s="275">
        <v>61831584.619606309</v>
      </c>
      <c r="U18" s="275">
        <v>80711288.025399283</v>
      </c>
      <c r="V18" s="275">
        <v>63676358.138239264</v>
      </c>
      <c r="W18" s="275">
        <v>87968627.8126252</v>
      </c>
      <c r="X18" s="275">
        <v>89464741.001923233</v>
      </c>
      <c r="Y18" s="275">
        <v>74449240.634557456</v>
      </c>
      <c r="Z18" s="191">
        <v>118606037.23447579</v>
      </c>
      <c r="AA18" s="186">
        <f t="shared" si="6"/>
        <v>16.48282394831455</v>
      </c>
      <c r="AB18" s="622">
        <f>+IFERROR((SUM(N18:Y18)/SUM(B18:M18)-1)*100,"-")</f>
        <v>17.204277759772491</v>
      </c>
      <c r="AD18" s="566"/>
    </row>
    <row r="19" spans="1:30" x14ac:dyDescent="0.2">
      <c r="A19" s="116" t="s">
        <v>104</v>
      </c>
      <c r="B19" s="190">
        <v>1833154.3685756242</v>
      </c>
      <c r="C19" s="275">
        <v>1466523.4948604994</v>
      </c>
      <c r="D19" s="275">
        <v>1906480.5433186491</v>
      </c>
      <c r="E19" s="275">
        <v>2053133</v>
      </c>
      <c r="F19" s="275">
        <v>1796491.28120411</v>
      </c>
      <c r="G19" s="275">
        <v>2053132.8928046999</v>
      </c>
      <c r="H19" s="275">
        <v>2566416.11600587</v>
      </c>
      <c r="I19" s="275">
        <v>2786394.64023495</v>
      </c>
      <c r="J19" s="275">
        <v>2713068.4654919198</v>
      </c>
      <c r="K19" s="275">
        <v>2566416.11600587</v>
      </c>
      <c r="L19" s="275">
        <v>2383100.6791483113</v>
      </c>
      <c r="M19" s="276">
        <v>2199785.2422907492</v>
      </c>
      <c r="N19" s="190">
        <v>2566416.1160058738</v>
      </c>
      <c r="O19" s="275">
        <v>2163122.1549192364</v>
      </c>
      <c r="P19" s="275">
        <v>1943143.6306901616</v>
      </c>
      <c r="Q19" s="275">
        <v>2126459.0675477241</v>
      </c>
      <c r="R19" s="275">
        <v>2383100.6791483113</v>
      </c>
      <c r="S19" s="275">
        <v>2566416.1160058738</v>
      </c>
      <c r="T19" s="275">
        <v>2933046.9897209988</v>
      </c>
      <c r="U19" s="275">
        <v>2786394.6402349486</v>
      </c>
      <c r="V19" s="275">
        <v>5138405.0212922171</v>
      </c>
      <c r="W19" s="275">
        <v>4766201.3582966225</v>
      </c>
      <c r="X19" s="275">
        <v>3666308.7371512484</v>
      </c>
      <c r="Y19" s="275">
        <v>4399570.4845814984</v>
      </c>
      <c r="Z19" s="191">
        <v>2346437.5917767989</v>
      </c>
      <c r="AA19" s="186">
        <f t="shared" si="6"/>
        <v>-8.5714285714285747</v>
      </c>
      <c r="AB19" s="622">
        <f>+IFERROR((SUM(N19:Y19)/SUM(B19:M19)-1)*100,"-")</f>
        <v>42.221726440352427</v>
      </c>
      <c r="AD19" s="566"/>
    </row>
    <row r="20" spans="1:30" x14ac:dyDescent="0.2">
      <c r="A20" s="116"/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86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1"/>
      <c r="AA20" s="186" t="str">
        <f t="shared" si="6"/>
        <v>-</v>
      </c>
      <c r="AB20" s="621"/>
      <c r="AD20" s="566"/>
    </row>
    <row r="21" spans="1:30" x14ac:dyDescent="0.2">
      <c r="A21" s="116" t="s">
        <v>105</v>
      </c>
      <c r="B21" s="190">
        <f>+SUM(B22,B23)</f>
        <v>4214708.1746718427</v>
      </c>
      <c r="C21" s="190">
        <f>+SUM(C22,C23)</f>
        <v>4117213.9723933255</v>
      </c>
      <c r="D21" s="190">
        <f>+SUM(D22,D23)</f>
        <v>5251512.8726899195</v>
      </c>
      <c r="E21" s="190">
        <v>5888259</v>
      </c>
      <c r="F21" s="190">
        <v>4405166.25632009</v>
      </c>
      <c r="G21" s="190">
        <v>5116744.2967395904</v>
      </c>
      <c r="H21" s="190">
        <v>5277039.2233527498</v>
      </c>
      <c r="I21" s="190">
        <v>5518091.8073435798</v>
      </c>
      <c r="J21" s="190">
        <v>4944142.9039178696</v>
      </c>
      <c r="K21" s="190">
        <v>4305337.5341899702</v>
      </c>
      <c r="L21" s="190">
        <v>4715736.7938374663</v>
      </c>
      <c r="M21" s="186">
        <v>5253829.4207921308</v>
      </c>
      <c r="N21" s="190">
        <v>4292592.9955479577</v>
      </c>
      <c r="O21" s="190">
        <v>4505009.6958197057</v>
      </c>
      <c r="P21" s="190">
        <v>4013903.5809234753</v>
      </c>
      <c r="Q21" s="190">
        <v>4801318.4294205662</v>
      </c>
      <c r="R21" s="190">
        <v>5395004.9219939113</v>
      </c>
      <c r="S21" s="190">
        <v>4891347.4297234789</v>
      </c>
      <c r="T21" s="190">
        <v>5599042.2934085485</v>
      </c>
      <c r="U21" s="190">
        <v>4912833.7345683724</v>
      </c>
      <c r="V21" s="190">
        <v>4731307.5525860153</v>
      </c>
      <c r="W21" s="190">
        <v>4814328.139640362</v>
      </c>
      <c r="X21" s="190">
        <v>4540975.4889042387</v>
      </c>
      <c r="Y21" s="190">
        <v>4898526.1725723846</v>
      </c>
      <c r="Z21" s="191">
        <v>4245287.8564339057</v>
      </c>
      <c r="AA21" s="186">
        <f t="shared" si="6"/>
        <v>-1.1020178051614593</v>
      </c>
      <c r="AB21" s="621">
        <f>+IFERROR((SUM(N21:Y21)/SUM(B21:M21)-1)*100,"-")</f>
        <v>-2.7311513151621059</v>
      </c>
      <c r="AC21" s="347"/>
      <c r="AD21" s="566"/>
    </row>
    <row r="22" spans="1:30" x14ac:dyDescent="0.2">
      <c r="A22" s="116" t="s">
        <v>102</v>
      </c>
      <c r="B22" s="190">
        <v>1073281.9636331226</v>
      </c>
      <c r="C22" s="275">
        <v>1324835.118136686</v>
      </c>
      <c r="D22" s="275">
        <v>1411991.9480870403</v>
      </c>
      <c r="E22" s="275">
        <v>1350643</v>
      </c>
      <c r="F22" s="275">
        <v>1263740.0452813699</v>
      </c>
      <c r="G22" s="275">
        <v>1277223.37213671</v>
      </c>
      <c r="H22" s="275">
        <v>1088470.94196779</v>
      </c>
      <c r="I22" s="275">
        <v>1329523.52595862</v>
      </c>
      <c r="J22" s="275">
        <v>1104621.9793149901</v>
      </c>
      <c r="K22" s="275">
        <v>1163911.3231512499</v>
      </c>
      <c r="L22" s="275">
        <v>1574310.5827987466</v>
      </c>
      <c r="M22" s="276">
        <v>1414308.4961892515</v>
      </c>
      <c r="N22" s="190">
        <v>1674737.8196823574</v>
      </c>
      <c r="O22" s="275">
        <v>1538107.1631720262</v>
      </c>
      <c r="P22" s="275">
        <v>1396048.4050578757</v>
      </c>
      <c r="Q22" s="275">
        <v>1485368.5399908065</v>
      </c>
      <c r="R22" s="275">
        <v>1555483.9973910316</v>
      </c>
      <c r="S22" s="275">
        <v>1400873.8619026793</v>
      </c>
      <c r="T22" s="275">
        <v>1410474.0120235891</v>
      </c>
      <c r="U22" s="275">
        <v>1596883.8451386131</v>
      </c>
      <c r="V22" s="275">
        <v>1240833.9847652151</v>
      </c>
      <c r="W22" s="275">
        <v>1672901.9286016421</v>
      </c>
      <c r="X22" s="275">
        <v>1574072.9562565587</v>
      </c>
      <c r="Y22" s="275">
        <v>1582576.2831426251</v>
      </c>
      <c r="Z22" s="191">
        <v>1801956.3589593458</v>
      </c>
      <c r="AA22" s="186">
        <f t="shared" si="6"/>
        <v>7.5963256924070466</v>
      </c>
      <c r="AB22" s="622">
        <f>+IFERROR((SUM(N22:Y22)/SUM(B22:M22)-1)*100,"-")</f>
        <v>17.893770831698763</v>
      </c>
      <c r="AD22" s="566"/>
    </row>
    <row r="23" spans="1:30" x14ac:dyDescent="0.2">
      <c r="A23" s="116" t="s">
        <v>104</v>
      </c>
      <c r="B23" s="190">
        <v>3141426.2110387199</v>
      </c>
      <c r="C23" s="275">
        <v>2792378.8542566397</v>
      </c>
      <c r="D23" s="275">
        <v>3839520.9246028797</v>
      </c>
      <c r="E23" s="275">
        <v>4537616</v>
      </c>
      <c r="F23" s="275">
        <v>3141426.2110387199</v>
      </c>
      <c r="G23" s="275">
        <v>3839520.9246028801</v>
      </c>
      <c r="H23" s="275">
        <v>4188568.2813849598</v>
      </c>
      <c r="I23" s="275">
        <v>4188568.2813849598</v>
      </c>
      <c r="J23" s="275">
        <v>3839520.9246028801</v>
      </c>
      <c r="K23" s="275">
        <v>3141426.2110387199</v>
      </c>
      <c r="L23" s="275">
        <v>3141426.2110387199</v>
      </c>
      <c r="M23" s="276">
        <v>3839520.9246028797</v>
      </c>
      <c r="N23" s="190">
        <v>2617855.1758655999</v>
      </c>
      <c r="O23" s="275">
        <v>2966902.53264768</v>
      </c>
      <c r="P23" s="275">
        <v>2617855.1758655999</v>
      </c>
      <c r="Q23" s="275">
        <v>3315949.8894297597</v>
      </c>
      <c r="R23" s="275">
        <v>3839520.9246028797</v>
      </c>
      <c r="S23" s="275">
        <v>3490473.5678208</v>
      </c>
      <c r="T23" s="275">
        <v>4188568.2813849598</v>
      </c>
      <c r="U23" s="275">
        <v>3315949.8894297597</v>
      </c>
      <c r="V23" s="275">
        <v>3490473.5678208</v>
      </c>
      <c r="W23" s="275">
        <v>3141426.2110387199</v>
      </c>
      <c r="X23" s="275">
        <v>2966902.53264768</v>
      </c>
      <c r="Y23" s="275">
        <v>3315949.8894297597</v>
      </c>
      <c r="Z23" s="191">
        <v>2443331.49747456</v>
      </c>
      <c r="AA23" s="186">
        <f t="shared" si="6"/>
        <v>-6.6666666666666652</v>
      </c>
      <c r="AB23" s="622">
        <f>+IFERROR((SUM(N23:Y23)/SUM(B23:M23)-1)*100,"-")</f>
        <v>-10.000000746373605</v>
      </c>
      <c r="AD23" s="566"/>
    </row>
    <row r="24" spans="1:30" x14ac:dyDescent="0.2">
      <c r="A24" s="116"/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86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1"/>
      <c r="AA24" s="186" t="str">
        <f t="shared" si="6"/>
        <v>-</v>
      </c>
      <c r="AB24" s="621"/>
      <c r="AD24" s="566"/>
    </row>
    <row r="25" spans="1:30" x14ac:dyDescent="0.2">
      <c r="A25" s="116" t="s">
        <v>106</v>
      </c>
      <c r="B25" s="190">
        <f>+SUM(B26,B27)</f>
        <v>93450903.467599422</v>
      </c>
      <c r="C25" s="190">
        <f>+SUM(C26,C27)</f>
        <v>98367617.705141976</v>
      </c>
      <c r="D25" s="190">
        <f>+SUM(D26,D27)</f>
        <v>98581104.285685435</v>
      </c>
      <c r="E25" s="190">
        <v>102204860</v>
      </c>
      <c r="F25" s="190">
        <v>92154867.628049105</v>
      </c>
      <c r="G25" s="190">
        <v>85998216.7978836</v>
      </c>
      <c r="H25" s="190">
        <v>80992132.956640497</v>
      </c>
      <c r="I25" s="190">
        <v>80278752.016865999</v>
      </c>
      <c r="J25" s="190">
        <v>72873636.998728395</v>
      </c>
      <c r="K25" s="190">
        <v>85790876.499126896</v>
      </c>
      <c r="L25" s="190">
        <v>100382108.61060557</v>
      </c>
      <c r="M25" s="186">
        <v>103276014.47716169</v>
      </c>
      <c r="N25" s="190">
        <v>105831058.98465748</v>
      </c>
      <c r="O25" s="190">
        <v>98281799.070119619</v>
      </c>
      <c r="P25" s="190">
        <v>98957004.414732307</v>
      </c>
      <c r="Q25" s="190">
        <v>82459720.257968098</v>
      </c>
      <c r="R25" s="190">
        <v>79808564.879405826</v>
      </c>
      <c r="S25" s="190">
        <v>79180195.465337157</v>
      </c>
      <c r="T25" s="190">
        <v>78437132.443812966</v>
      </c>
      <c r="U25" s="190">
        <v>79066163.392464429</v>
      </c>
      <c r="V25" s="190">
        <v>70192292.324697584</v>
      </c>
      <c r="W25" s="190">
        <v>84800199.666091532</v>
      </c>
      <c r="X25" s="190">
        <v>92538396.484231129</v>
      </c>
      <c r="Y25" s="190">
        <v>106179735.37346303</v>
      </c>
      <c r="Z25" s="191">
        <v>90083375.106998727</v>
      </c>
      <c r="AA25" s="186">
        <f t="shared" si="6"/>
        <v>-14.880021072019812</v>
      </c>
      <c r="AB25" s="621">
        <f>+IFERROR((SUM(N25:Y25)/SUM(B25:M25)-1)*100,"-")</f>
        <v>-3.5289249481688545</v>
      </c>
      <c r="AC25" s="347"/>
      <c r="AD25" s="566"/>
    </row>
    <row r="26" spans="1:30" x14ac:dyDescent="0.2">
      <c r="A26" s="116" t="s">
        <v>102</v>
      </c>
      <c r="B26" s="190">
        <v>82126311.190432012</v>
      </c>
      <c r="C26" s="275">
        <v>87655165.5510647</v>
      </c>
      <c r="D26" s="275">
        <v>86950441.946972966</v>
      </c>
      <c r="E26" s="275">
        <v>89962057</v>
      </c>
      <c r="F26" s="275">
        <v>79299925.0431564</v>
      </c>
      <c r="G26" s="275">
        <v>72837204.151445806</v>
      </c>
      <c r="H26" s="275">
        <v>68443260.433292806</v>
      </c>
      <c r="I26" s="275">
        <v>67423809.431973204</v>
      </c>
      <c r="J26" s="275">
        <v>59712624.352290601</v>
      </c>
      <c r="K26" s="275">
        <v>74466284.221959502</v>
      </c>
      <c r="L26" s="275">
        <v>89975726.518073365</v>
      </c>
      <c r="M26" s="276">
        <v>91645352.138449222</v>
      </c>
      <c r="N26" s="190">
        <v>94965571.799807668</v>
      </c>
      <c r="O26" s="275">
        <v>87263276.854497284</v>
      </c>
      <c r="P26" s="275">
        <v>89162762.445290223</v>
      </c>
      <c r="Q26" s="275">
        <v>71747268.103890821</v>
      </c>
      <c r="R26" s="275">
        <v>66800587.263740562</v>
      </c>
      <c r="S26" s="275">
        <v>65407042.69580923</v>
      </c>
      <c r="T26" s="275">
        <v>63745769.48964984</v>
      </c>
      <c r="U26" s="275">
        <v>64986940.561391436</v>
      </c>
      <c r="V26" s="275">
        <v>56419139.555169664</v>
      </c>
      <c r="W26" s="275">
        <v>72251327.142743871</v>
      </c>
      <c r="X26" s="275">
        <v>81519874.268608794</v>
      </c>
      <c r="Y26" s="275">
        <v>94549073.034750566</v>
      </c>
      <c r="Z26" s="191">
        <v>81513413.383736908</v>
      </c>
      <c r="AA26" s="186">
        <f t="shared" si="6"/>
        <v>-14.165300288433592</v>
      </c>
      <c r="AB26" s="622">
        <f>+IFERROR((SUM(N26:Y26)/SUM(B26:M26)-1)*100,"-")</f>
        <v>-4.3850193962475466</v>
      </c>
    </row>
    <row r="27" spans="1:30" x14ac:dyDescent="0.2">
      <c r="A27" s="116" t="s">
        <v>104</v>
      </c>
      <c r="B27" s="190">
        <v>11324592.277167406</v>
      </c>
      <c r="C27" s="275">
        <v>10712452.154077277</v>
      </c>
      <c r="D27" s="275">
        <v>11630662.338712471</v>
      </c>
      <c r="E27" s="275">
        <v>12242802</v>
      </c>
      <c r="F27" s="275">
        <v>12854942.584892699</v>
      </c>
      <c r="G27" s="275">
        <v>13161012.6464378</v>
      </c>
      <c r="H27" s="275">
        <v>12548872.5233477</v>
      </c>
      <c r="I27" s="275">
        <v>12854942.584892699</v>
      </c>
      <c r="J27" s="275">
        <v>13161012.6464378</v>
      </c>
      <c r="K27" s="275">
        <v>11324592.2771674</v>
      </c>
      <c r="L27" s="275">
        <v>10406382.09253221</v>
      </c>
      <c r="M27" s="276">
        <v>11630662.338712471</v>
      </c>
      <c r="N27" s="190">
        <v>10865487.184849808</v>
      </c>
      <c r="O27" s="275">
        <v>11018522.215622341</v>
      </c>
      <c r="P27" s="275">
        <v>9794241.9694420807</v>
      </c>
      <c r="Q27" s="275">
        <v>10712452.154077277</v>
      </c>
      <c r="R27" s="275">
        <v>13007977.615665264</v>
      </c>
      <c r="S27" s="275">
        <v>13773152.769527927</v>
      </c>
      <c r="T27" s="275">
        <v>14691362.954163121</v>
      </c>
      <c r="U27" s="275">
        <v>14079222.831072992</v>
      </c>
      <c r="V27" s="275">
        <v>13773152.769527927</v>
      </c>
      <c r="W27" s="275">
        <v>12548872.523347666</v>
      </c>
      <c r="X27" s="275">
        <v>11018522.215622341</v>
      </c>
      <c r="Y27" s="275">
        <v>11630662.338712471</v>
      </c>
      <c r="Z27" s="191">
        <v>8569961.7232618202</v>
      </c>
      <c r="AA27" s="186">
        <f t="shared" si="6"/>
        <v>-21.126760563380287</v>
      </c>
      <c r="AB27" s="622">
        <f>+IFERROR((SUM(N27:Y27)/SUM(B27:M27)-1)*100,"-")</f>
        <v>2.1276599023225318</v>
      </c>
    </row>
    <row r="28" spans="1:30" x14ac:dyDescent="0.2">
      <c r="A28" s="116"/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86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1"/>
      <c r="AA28" s="186" t="str">
        <f t="shared" si="6"/>
        <v>-</v>
      </c>
      <c r="AB28" s="621"/>
    </row>
    <row r="29" spans="1:30" x14ac:dyDescent="0.2">
      <c r="A29" s="117" t="s">
        <v>107</v>
      </c>
      <c r="B29" s="272">
        <f t="shared" ref="B29:D29" si="7">+SUM(B31,B33)</f>
        <v>262601270.68070632</v>
      </c>
      <c r="C29" s="272">
        <f t="shared" si="7"/>
        <v>14500117.743130589</v>
      </c>
      <c r="D29" s="272">
        <f t="shared" si="7"/>
        <v>25479134.037723038</v>
      </c>
      <c r="E29" s="272">
        <f t="shared" ref="E29:L29" si="8">+SUM(E31,E33)</f>
        <v>163212019</v>
      </c>
      <c r="F29" s="272">
        <f t="shared" si="8"/>
        <v>518376191.68816698</v>
      </c>
      <c r="G29" s="272">
        <f t="shared" si="8"/>
        <v>285113493.45586902</v>
      </c>
      <c r="H29" s="272">
        <f t="shared" si="8"/>
        <v>77173797.362948105</v>
      </c>
      <c r="I29" s="272">
        <f t="shared" si="8"/>
        <v>1146143.43176097</v>
      </c>
      <c r="J29" s="272">
        <f t="shared" si="8"/>
        <v>287272.72659492801</v>
      </c>
      <c r="K29" s="272">
        <f t="shared" si="8"/>
        <v>238727.05872286748</v>
      </c>
      <c r="L29" s="272">
        <f t="shared" si="8"/>
        <v>2713247.0438418137</v>
      </c>
      <c r="M29" s="273">
        <v>0</v>
      </c>
      <c r="N29" s="272">
        <v>292779023.56225926</v>
      </c>
      <c r="O29" s="272">
        <f t="shared" ref="O29:U29" si="9">+SUM(O31,O33)</f>
        <v>31890565.089125317</v>
      </c>
      <c r="P29" s="272">
        <f t="shared" si="9"/>
        <v>9093124.1482416559</v>
      </c>
      <c r="Q29" s="272">
        <f t="shared" si="9"/>
        <v>466019031.96227962</v>
      </c>
      <c r="R29" s="272">
        <f t="shared" si="9"/>
        <v>701192624.94126964</v>
      </c>
      <c r="S29" s="272">
        <f t="shared" si="9"/>
        <v>241983653.85477656</v>
      </c>
      <c r="T29" s="272">
        <f t="shared" si="9"/>
        <v>25656327.491936233</v>
      </c>
      <c r="U29" s="272">
        <f t="shared" si="9"/>
        <v>589877.1114405141</v>
      </c>
      <c r="V29" s="272">
        <v>0</v>
      </c>
      <c r="W29" s="272">
        <v>2354390.2061833967</v>
      </c>
      <c r="X29" s="272">
        <v>369755817.48159832</v>
      </c>
      <c r="Y29" s="272">
        <v>440849504.50186932</v>
      </c>
      <c r="Z29" s="271">
        <f>Z31+Z33</f>
        <v>128743080.87929451</v>
      </c>
      <c r="AA29" s="273" t="str">
        <f>+IFERROR((Y29/M29-1)*100,"-")</f>
        <v>-</v>
      </c>
      <c r="AB29" s="620">
        <f>+IFERROR((SUM(N29:Y29)/SUM(B29:M29)-1)*100,"-")</f>
        <v>91.152263555961184</v>
      </c>
    </row>
    <row r="30" spans="1:30" x14ac:dyDescent="0.2">
      <c r="A30" s="116"/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86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1"/>
      <c r="AA30" s="186"/>
      <c r="AB30" s="621"/>
    </row>
    <row r="31" spans="1:30" x14ac:dyDescent="0.2">
      <c r="A31" s="116" t="s">
        <v>108</v>
      </c>
      <c r="B31" s="190">
        <v>262601270.68070632</v>
      </c>
      <c r="C31" s="275">
        <v>14500117.743130589</v>
      </c>
      <c r="D31" s="275">
        <v>25479134.037723038</v>
      </c>
      <c r="E31" s="275">
        <v>163212019</v>
      </c>
      <c r="F31" s="275">
        <v>518376191.68816698</v>
      </c>
      <c r="G31" s="275">
        <v>285113493.45586902</v>
      </c>
      <c r="H31" s="275">
        <v>77173797.362948105</v>
      </c>
      <c r="I31" s="275">
        <v>717543.06733087904</v>
      </c>
      <c r="J31" s="275">
        <v>24674.179968788001</v>
      </c>
      <c r="K31" s="275">
        <v>233297.89039459999</v>
      </c>
      <c r="L31" s="275">
        <v>2713247.0438418137</v>
      </c>
      <c r="M31" s="276">
        <v>0</v>
      </c>
      <c r="N31" s="190">
        <v>292734607.63608903</v>
      </c>
      <c r="O31" s="275">
        <v>31890565.089125317</v>
      </c>
      <c r="P31" s="275">
        <v>9093124.1482416559</v>
      </c>
      <c r="Q31" s="275">
        <v>466019031.96227962</v>
      </c>
      <c r="R31" s="275">
        <v>701192624.94126964</v>
      </c>
      <c r="S31" s="275">
        <v>241983653.85477656</v>
      </c>
      <c r="T31" s="275">
        <v>25656327.491936233</v>
      </c>
      <c r="U31" s="275">
        <v>589877.1114405141</v>
      </c>
      <c r="V31" s="275">
        <v>0</v>
      </c>
      <c r="W31" s="275">
        <v>2354390.2061833967</v>
      </c>
      <c r="X31" s="275">
        <v>369755817.48159832</v>
      </c>
      <c r="Y31" s="275">
        <v>440849504.50186932</v>
      </c>
      <c r="Z31" s="274">
        <v>128743080.87929451</v>
      </c>
      <c r="AA31" s="186" t="str">
        <f>+IFERROR((Y31/M31-1)*100,"-")</f>
        <v>-</v>
      </c>
      <c r="AB31" s="622">
        <f>+IFERROR((SUM(N31:Y31)/SUM(B31:M31)-1)*100,"-")</f>
        <v>91.247601806298761</v>
      </c>
    </row>
    <row r="32" spans="1:30" x14ac:dyDescent="0.2">
      <c r="A32" s="116"/>
      <c r="B32" s="190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6"/>
      <c r="N32" s="190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4"/>
      <c r="AA32" s="276"/>
      <c r="AB32" s="622"/>
    </row>
    <row r="33" spans="1:29" x14ac:dyDescent="0.2">
      <c r="A33" s="116" t="s">
        <v>109</v>
      </c>
      <c r="B33" s="190">
        <v>0</v>
      </c>
      <c r="C33" s="275">
        <v>0</v>
      </c>
      <c r="D33" s="275">
        <v>0</v>
      </c>
      <c r="E33" s="275">
        <v>0</v>
      </c>
      <c r="F33" s="275">
        <v>0</v>
      </c>
      <c r="G33" s="275">
        <v>0</v>
      </c>
      <c r="H33" s="275">
        <v>0</v>
      </c>
      <c r="I33" s="275">
        <v>428600.36443009099</v>
      </c>
      <c r="J33" s="275">
        <v>262598.54662614001</v>
      </c>
      <c r="K33" s="275">
        <v>5429.1683282674803</v>
      </c>
      <c r="L33" s="275">
        <v>0</v>
      </c>
      <c r="M33" s="276">
        <v>0</v>
      </c>
      <c r="N33" s="190">
        <v>44415.92617021277</v>
      </c>
      <c r="O33" s="275">
        <v>0</v>
      </c>
      <c r="P33" s="275">
        <v>0</v>
      </c>
      <c r="Q33" s="275">
        <v>0</v>
      </c>
      <c r="R33" s="275">
        <v>0</v>
      </c>
      <c r="S33" s="275">
        <v>0</v>
      </c>
      <c r="T33" s="275">
        <v>0</v>
      </c>
      <c r="U33" s="275">
        <v>0</v>
      </c>
      <c r="V33" s="275">
        <v>0</v>
      </c>
      <c r="W33" s="275">
        <v>0</v>
      </c>
      <c r="X33" s="275">
        <v>0</v>
      </c>
      <c r="Y33" s="275">
        <v>0</v>
      </c>
      <c r="Z33" s="274">
        <v>0</v>
      </c>
      <c r="AA33" s="186" t="str">
        <f>+IFERROR((Y33/M33-1)*100,"-")</f>
        <v>-</v>
      </c>
      <c r="AB33" s="621">
        <f>+IFERROR((SUM(N33:Y33)/SUM(B33:M33)-1)*100,"-")</f>
        <v>-93.624155057106478</v>
      </c>
    </row>
    <row r="34" spans="1:29" x14ac:dyDescent="0.2">
      <c r="A34" s="118"/>
      <c r="B34" s="119"/>
      <c r="C34" s="119"/>
      <c r="D34" s="119"/>
      <c r="E34" s="119"/>
      <c r="F34" s="327"/>
      <c r="G34" s="327"/>
      <c r="H34" s="327"/>
      <c r="I34" s="327"/>
      <c r="J34" s="327"/>
      <c r="K34" s="327"/>
      <c r="L34" s="327"/>
      <c r="M34" s="120"/>
      <c r="N34" s="119"/>
      <c r="O34" s="327"/>
      <c r="P34" s="327"/>
      <c r="Q34" s="327"/>
      <c r="R34" s="327"/>
      <c r="S34" s="327"/>
      <c r="T34" s="327"/>
      <c r="U34" s="327"/>
      <c r="V34" s="327"/>
      <c r="W34" s="327"/>
      <c r="X34" s="327"/>
      <c r="Y34" s="327"/>
      <c r="Z34" s="627"/>
      <c r="AA34" s="120"/>
      <c r="AB34" s="623"/>
    </row>
    <row r="35" spans="1:29" s="113" customFormat="1" x14ac:dyDescent="0.2">
      <c r="A35" s="110" t="s">
        <v>208</v>
      </c>
      <c r="B35" s="111"/>
      <c r="C35" s="111"/>
      <c r="D35" s="111"/>
      <c r="E35" s="111"/>
      <c r="F35" s="328"/>
      <c r="G35" s="328"/>
      <c r="H35" s="328"/>
      <c r="I35" s="328"/>
      <c r="J35" s="328"/>
      <c r="K35" s="328"/>
      <c r="L35" s="328"/>
      <c r="M35" s="328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11"/>
      <c r="AB35" s="111"/>
      <c r="AC35" s="112"/>
    </row>
    <row r="36" spans="1:29" x14ac:dyDescent="0.2">
      <c r="A36" s="3" t="s">
        <v>210</v>
      </c>
      <c r="B36" s="106"/>
      <c r="C36" s="106"/>
      <c r="D36" s="106"/>
      <c r="E36" s="106"/>
      <c r="F36" s="329"/>
      <c r="G36" s="329"/>
      <c r="H36" s="329"/>
      <c r="I36" s="329"/>
      <c r="J36" s="329"/>
      <c r="K36" s="329"/>
      <c r="L36" s="329"/>
      <c r="M36" s="329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06"/>
      <c r="AB36" s="106"/>
      <c r="AC36" s="107"/>
    </row>
    <row r="37" spans="1:29" x14ac:dyDescent="0.2">
      <c r="A37" s="105"/>
      <c r="B37" s="106"/>
      <c r="C37" s="106"/>
      <c r="D37" s="106"/>
      <c r="E37" s="106"/>
      <c r="F37" s="329"/>
      <c r="G37" s="329"/>
      <c r="H37" s="329"/>
      <c r="I37" s="329"/>
      <c r="J37" s="329"/>
      <c r="K37" s="329"/>
      <c r="L37" s="329"/>
      <c r="M37" s="329"/>
      <c r="N37" s="532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06"/>
      <c r="AB37" s="106"/>
      <c r="AC37" s="107"/>
    </row>
    <row r="38" spans="1:29" x14ac:dyDescent="0.2">
      <c r="A38" s="35"/>
      <c r="B38" s="106"/>
      <c r="C38" s="106"/>
      <c r="D38" s="106"/>
      <c r="E38" s="106"/>
      <c r="F38" s="329"/>
      <c r="G38" s="329"/>
      <c r="H38" s="329"/>
      <c r="I38" s="329"/>
      <c r="J38" s="329"/>
      <c r="K38" s="329"/>
      <c r="L38" s="329"/>
      <c r="M38" s="329"/>
      <c r="AC38" s="107"/>
    </row>
    <row r="39" spans="1:29" x14ac:dyDescent="0.2">
      <c r="O39" s="347"/>
    </row>
    <row r="40" spans="1:29" x14ac:dyDescent="0.2">
      <c r="O40" s="347"/>
      <c r="P40" s="567"/>
      <c r="Q40" s="568"/>
    </row>
    <row r="42" spans="1:29" x14ac:dyDescent="0.2">
      <c r="N42" s="425"/>
      <c r="O42" s="425"/>
      <c r="P42" s="565"/>
    </row>
    <row r="43" spans="1:29" x14ac:dyDescent="0.2">
      <c r="D43" s="125"/>
      <c r="E43" s="125"/>
      <c r="O43" s="425"/>
      <c r="P43" s="565"/>
    </row>
    <row r="44" spans="1:29" x14ac:dyDescent="0.2">
      <c r="N44" s="564"/>
      <c r="O44" s="425"/>
      <c r="P44" s="565"/>
    </row>
    <row r="45" spans="1:29" x14ac:dyDescent="0.2">
      <c r="P45" s="565"/>
    </row>
    <row r="46" spans="1:29" x14ac:dyDescent="0.2">
      <c r="P46" s="567"/>
    </row>
  </sheetData>
  <mergeCells count="4">
    <mergeCell ref="Z7:AA7"/>
    <mergeCell ref="A7:A8"/>
    <mergeCell ref="B7:M7"/>
    <mergeCell ref="N7:Y7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showGridLines="0" zoomScale="96" zoomScaleNormal="96" workbookViewId="0">
      <pane xSplit="1" ySplit="8" topLeftCell="B9" activePane="bottomRight" state="frozen"/>
      <selection activeCell="E38" sqref="E38"/>
      <selection pane="topRight" activeCell="E38" sqref="E38"/>
      <selection pane="bottomLeft" activeCell="E38" sqref="E38"/>
      <selection pane="bottomRight" activeCell="H8" sqref="H8"/>
    </sheetView>
  </sheetViews>
  <sheetFormatPr baseColWidth="10" defaultColWidth="9.140625" defaultRowHeight="15" x14ac:dyDescent="0.25"/>
  <cols>
    <col min="1" max="1" width="41.42578125" customWidth="1"/>
    <col min="2" max="2" width="5.42578125" bestFit="1" customWidth="1"/>
    <col min="3" max="4" width="4.42578125" bestFit="1" customWidth="1"/>
    <col min="5" max="7" width="5.42578125" style="281" bestFit="1" customWidth="1"/>
    <col min="8" max="8" width="4.42578125" style="281" bestFit="1" customWidth="1"/>
    <col min="9" max="9" width="4.85546875" style="379" bestFit="1" customWidth="1"/>
    <col min="10" max="10" width="6.140625" style="379" bestFit="1" customWidth="1"/>
    <col min="11" max="12" width="4.85546875" style="440" bestFit="1" customWidth="1"/>
    <col min="13" max="13" width="7.140625" style="440" bestFit="1" customWidth="1"/>
    <col min="14" max="15" width="7" customWidth="1"/>
    <col min="16" max="26" width="7" style="512" customWidth="1"/>
    <col min="27" max="27" width="11.28515625" customWidth="1"/>
  </cols>
  <sheetData>
    <row r="1" spans="1:28" x14ac:dyDescent="0.25">
      <c r="A1" s="42" t="s">
        <v>201</v>
      </c>
    </row>
    <row r="2" spans="1:28" x14ac:dyDescent="0.25">
      <c r="A2" s="42"/>
    </row>
    <row r="3" spans="1:28" x14ac:dyDescent="0.25">
      <c r="A3" s="42"/>
    </row>
    <row r="4" spans="1:28" x14ac:dyDescent="0.25">
      <c r="A4" s="17" t="s">
        <v>110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15" customHeight="1" x14ac:dyDescent="0.25">
      <c r="A5" s="17" t="s">
        <v>264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x14ac:dyDescent="0.25">
      <c r="A6" s="17" t="s">
        <v>215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15" customHeight="1" x14ac:dyDescent="0.25">
      <c r="A7" s="687" t="s">
        <v>0</v>
      </c>
      <c r="B7" s="689">
        <v>2017</v>
      </c>
      <c r="C7" s="689"/>
      <c r="D7" s="689"/>
      <c r="E7" s="689"/>
      <c r="F7" s="689"/>
      <c r="G7" s="689"/>
      <c r="H7" s="689"/>
      <c r="I7" s="689"/>
      <c r="J7" s="689"/>
      <c r="K7" s="689"/>
      <c r="L7" s="689"/>
      <c r="M7" s="689"/>
      <c r="N7" s="653">
        <v>2018</v>
      </c>
      <c r="O7" s="654"/>
      <c r="P7" s="654"/>
      <c r="Q7" s="654"/>
      <c r="R7" s="654"/>
      <c r="S7" s="654"/>
      <c r="T7" s="654"/>
      <c r="U7" s="654"/>
      <c r="V7" s="654"/>
      <c r="W7" s="654"/>
      <c r="X7" s="654"/>
      <c r="Y7" s="654"/>
      <c r="Z7" s="689">
        <v>2019</v>
      </c>
      <c r="AA7" s="689"/>
    </row>
    <row r="8" spans="1:28" ht="25.5" x14ac:dyDescent="0.25">
      <c r="A8" s="688"/>
      <c r="B8" s="335" t="s">
        <v>1</v>
      </c>
      <c r="C8" s="122" t="s">
        <v>2</v>
      </c>
      <c r="D8" s="122" t="s">
        <v>3</v>
      </c>
      <c r="E8" s="122" t="s">
        <v>4</v>
      </c>
      <c r="F8" s="122" t="s">
        <v>5</v>
      </c>
      <c r="G8" s="122" t="s">
        <v>6</v>
      </c>
      <c r="H8" s="122" t="s">
        <v>7</v>
      </c>
      <c r="I8" s="122" t="s">
        <v>8</v>
      </c>
      <c r="J8" s="122" t="s">
        <v>9</v>
      </c>
      <c r="K8" s="441" t="s">
        <v>10</v>
      </c>
      <c r="L8" s="441" t="s">
        <v>11</v>
      </c>
      <c r="M8" s="441" t="s">
        <v>12</v>
      </c>
      <c r="N8" s="451" t="s">
        <v>1</v>
      </c>
      <c r="O8" s="530" t="s">
        <v>2</v>
      </c>
      <c r="P8" s="525" t="s">
        <v>3</v>
      </c>
      <c r="Q8" s="525" t="s">
        <v>4</v>
      </c>
      <c r="R8" s="533" t="s">
        <v>5</v>
      </c>
      <c r="S8" s="537" t="s">
        <v>6</v>
      </c>
      <c r="T8" s="548" t="s">
        <v>7</v>
      </c>
      <c r="U8" s="555" t="s">
        <v>8</v>
      </c>
      <c r="V8" s="557" t="s">
        <v>9</v>
      </c>
      <c r="W8" s="562" t="s">
        <v>10</v>
      </c>
      <c r="X8" s="569" t="s">
        <v>11</v>
      </c>
      <c r="Y8" s="594" t="s">
        <v>12</v>
      </c>
      <c r="Z8" s="595" t="s">
        <v>1</v>
      </c>
      <c r="AA8" s="595" t="s">
        <v>245</v>
      </c>
    </row>
    <row r="9" spans="1:28" x14ac:dyDescent="0.25">
      <c r="A9" s="136" t="s">
        <v>13</v>
      </c>
      <c r="B9" s="348">
        <f t="shared" ref="B9" si="0">SUM(B10,B18)</f>
        <v>202.17000000000002</v>
      </c>
      <c r="C9" s="94">
        <f>+SUM(C10,C18)</f>
        <v>65.75</v>
      </c>
      <c r="D9" s="94">
        <f>+SUM(D10,D18)</f>
        <v>68.05</v>
      </c>
      <c r="E9" s="94">
        <f>SUM(E10+E18)</f>
        <v>130.94999999999999</v>
      </c>
      <c r="F9" s="94">
        <f>+SUM(F10+F18)</f>
        <v>357.77</v>
      </c>
      <c r="G9" s="94">
        <f>+SUM(G10+G18)</f>
        <v>212.70999999999998</v>
      </c>
      <c r="H9" s="94">
        <f>+SUM(H10+H18)</f>
        <v>70.12</v>
      </c>
      <c r="I9" s="407">
        <f t="shared" ref="I9:R9" si="1">SUM(I10,I18)</f>
        <v>19.199999999999996</v>
      </c>
      <c r="J9" s="407">
        <f t="shared" si="1"/>
        <v>9.379999999999999</v>
      </c>
      <c r="K9" s="461">
        <f t="shared" si="1"/>
        <v>13.500000000000002</v>
      </c>
      <c r="L9" s="461">
        <f t="shared" si="1"/>
        <v>23.37</v>
      </c>
      <c r="M9" s="131">
        <f t="shared" si="1"/>
        <v>22.34</v>
      </c>
      <c r="N9" s="348">
        <f t="shared" si="1"/>
        <v>208.94</v>
      </c>
      <c r="O9" s="94">
        <f t="shared" si="1"/>
        <v>54.2</v>
      </c>
      <c r="P9" s="94">
        <f t="shared" si="1"/>
        <v>61.960000000000008</v>
      </c>
      <c r="Q9" s="94">
        <f t="shared" si="1"/>
        <v>347.12</v>
      </c>
      <c r="R9" s="94">
        <f t="shared" si="1"/>
        <v>506.51</v>
      </c>
      <c r="S9" s="94">
        <f>SUM(S10,S18)</f>
        <v>216.34999999999997</v>
      </c>
      <c r="T9" s="94">
        <f>SUM(T10,T18)</f>
        <v>39.180000000000007</v>
      </c>
      <c r="U9" s="94">
        <f>SUM(U10,U18)</f>
        <v>28.400000000000002</v>
      </c>
      <c r="V9" s="94">
        <f t="shared" ref="V9:X9" si="2">SUM(V10,V18)</f>
        <v>15.1</v>
      </c>
      <c r="W9" s="94">
        <f t="shared" si="2"/>
        <v>33.97</v>
      </c>
      <c r="X9" s="94">
        <f t="shared" si="2"/>
        <v>243.53000000000003</v>
      </c>
      <c r="Y9" s="94">
        <f>SUM(Y10,Y18)</f>
        <v>297.71000000000004</v>
      </c>
      <c r="Z9" s="348">
        <f>SUM(Z10,Z18)</f>
        <v>139.77000000000001</v>
      </c>
      <c r="AA9" s="131">
        <f>+IFERROR((Z9/N9-1)*100,"-")</f>
        <v>-33.105197664401253</v>
      </c>
    </row>
    <row r="10" spans="1:28" x14ac:dyDescent="0.25">
      <c r="A10" s="137" t="s">
        <v>240</v>
      </c>
      <c r="B10" s="349">
        <f>SUM(B11:B12,B15)</f>
        <v>36.61</v>
      </c>
      <c r="C10" s="350">
        <f>+SUM(C11,C12,C15)</f>
        <v>57.1</v>
      </c>
      <c r="D10" s="350">
        <f>+SUM(D11,D12,D15)</f>
        <v>53.48</v>
      </c>
      <c r="E10" s="350">
        <f>SUM(E11+E12+E15)</f>
        <v>32.660000000000004</v>
      </c>
      <c r="F10" s="350">
        <f>+SUM(F11:F12,F15)</f>
        <v>32.25</v>
      </c>
      <c r="G10" s="350">
        <f>+SUM(G11:G12,G15)</f>
        <v>34.58</v>
      </c>
      <c r="H10" s="350">
        <f>+SUM(H11:H12,H15)</f>
        <v>23.85</v>
      </c>
      <c r="I10" s="408">
        <f>+SUM(I11:I12,I15)</f>
        <v>18.479999999999997</v>
      </c>
      <c r="J10" s="408">
        <f t="shared" ref="J10:R10" si="3">SUM(J11:J12,J15)</f>
        <v>9.18</v>
      </c>
      <c r="K10" s="462">
        <f t="shared" si="3"/>
        <v>13.370000000000001</v>
      </c>
      <c r="L10" s="462">
        <f t="shared" si="3"/>
        <v>21.790000000000003</v>
      </c>
      <c r="M10" s="126">
        <f t="shared" si="3"/>
        <v>22.34</v>
      </c>
      <c r="N10" s="349">
        <f t="shared" si="3"/>
        <v>23.21</v>
      </c>
      <c r="O10" s="350">
        <f t="shared" si="3"/>
        <v>36.68</v>
      </c>
      <c r="P10" s="350">
        <f t="shared" si="3"/>
        <v>56.680000000000007</v>
      </c>
      <c r="Q10" s="350">
        <f t="shared" si="3"/>
        <v>47.13</v>
      </c>
      <c r="R10" s="350">
        <f t="shared" si="3"/>
        <v>37.85</v>
      </c>
      <c r="S10" s="350">
        <f>SUM(S11:S12,S15)</f>
        <v>44.76</v>
      </c>
      <c r="T10" s="350">
        <f>SUM(T11:T12,T15)</f>
        <v>23.800000000000004</v>
      </c>
      <c r="U10" s="350">
        <f t="shared" ref="U10:Y10" si="4">SUM(U11:U12,U15)</f>
        <v>28.05</v>
      </c>
      <c r="V10" s="350">
        <f t="shared" si="4"/>
        <v>15.1</v>
      </c>
      <c r="W10" s="350">
        <f t="shared" si="4"/>
        <v>32.75</v>
      </c>
      <c r="X10" s="350">
        <f t="shared" si="4"/>
        <v>30.75</v>
      </c>
      <c r="Y10" s="350">
        <f t="shared" si="4"/>
        <v>19.04</v>
      </c>
      <c r="Z10" s="349">
        <v>61.57</v>
      </c>
      <c r="AA10" s="628">
        <f t="shared" ref="AA10:AA20" si="5">+IFERROR((Z10/N10-1)*100,"-")</f>
        <v>165.27358897027145</v>
      </c>
    </row>
    <row r="11" spans="1:28" x14ac:dyDescent="0.25">
      <c r="A11" s="138" t="s">
        <v>15</v>
      </c>
      <c r="B11" s="162">
        <v>5.5</v>
      </c>
      <c r="C11" s="37">
        <v>5.38</v>
      </c>
      <c r="D11" s="37">
        <v>3.78</v>
      </c>
      <c r="E11" s="37">
        <v>3.55</v>
      </c>
      <c r="F11" s="37">
        <v>3.79</v>
      </c>
      <c r="G11" s="37">
        <v>3.4</v>
      </c>
      <c r="H11" s="37">
        <v>3.07</v>
      </c>
      <c r="I11" s="409">
        <v>4.57</v>
      </c>
      <c r="J11" s="409">
        <v>2.81</v>
      </c>
      <c r="K11" s="463">
        <v>2.96</v>
      </c>
      <c r="L11" s="463">
        <v>4.03</v>
      </c>
      <c r="M11" s="127">
        <v>3.91</v>
      </c>
      <c r="N11" s="162">
        <v>3.97</v>
      </c>
      <c r="O11" s="37">
        <v>4.45</v>
      </c>
      <c r="P11" s="37">
        <v>8.06</v>
      </c>
      <c r="Q11" s="37">
        <v>6.54</v>
      </c>
      <c r="R11" s="37">
        <v>5.67</v>
      </c>
      <c r="S11" s="37">
        <v>3.13</v>
      </c>
      <c r="T11" s="37">
        <v>3.01</v>
      </c>
      <c r="U11" s="37">
        <v>6.37</v>
      </c>
      <c r="V11" s="37">
        <v>4.3899999999999997</v>
      </c>
      <c r="W11" s="37">
        <v>7.42</v>
      </c>
      <c r="X11" s="37">
        <v>7.66</v>
      </c>
      <c r="Y11" s="37">
        <v>4.72</v>
      </c>
      <c r="Z11" s="162">
        <v>7.17</v>
      </c>
      <c r="AA11" s="153">
        <f t="shared" si="5"/>
        <v>80.604534005037777</v>
      </c>
    </row>
    <row r="12" spans="1:28" x14ac:dyDescent="0.25">
      <c r="A12" s="138" t="s">
        <v>16</v>
      </c>
      <c r="B12" s="162">
        <f>SUM(B13:B14)</f>
        <v>30.419999999999998</v>
      </c>
      <c r="C12" s="37">
        <f t="shared" ref="C12:H12" si="6">+SUM(C13:C14)</f>
        <v>50.93</v>
      </c>
      <c r="D12" s="37">
        <f t="shared" si="6"/>
        <v>48.79</v>
      </c>
      <c r="E12" s="37">
        <f t="shared" si="6"/>
        <v>28.21</v>
      </c>
      <c r="F12" s="37">
        <f t="shared" si="6"/>
        <v>27.69</v>
      </c>
      <c r="G12" s="37">
        <f t="shared" si="6"/>
        <v>30.279999999999998</v>
      </c>
      <c r="H12" s="37">
        <f t="shared" si="6"/>
        <v>19.82</v>
      </c>
      <c r="I12" s="409">
        <f>+SUM(I13:I14)</f>
        <v>12.799999999999999</v>
      </c>
      <c r="J12" s="409">
        <f t="shared" ref="J12:P12" si="7">SUM(J13:J14)</f>
        <v>5.35</v>
      </c>
      <c r="K12" s="463">
        <f t="shared" si="7"/>
        <v>9.59</v>
      </c>
      <c r="L12" s="463">
        <f t="shared" si="7"/>
        <v>16.64</v>
      </c>
      <c r="M12" s="480">
        <f t="shared" si="7"/>
        <v>17.34</v>
      </c>
      <c r="N12" s="162">
        <f t="shared" si="7"/>
        <v>18.3</v>
      </c>
      <c r="O12" s="37">
        <f t="shared" si="7"/>
        <v>31.3</v>
      </c>
      <c r="P12" s="37">
        <f t="shared" si="7"/>
        <v>47.84</v>
      </c>
      <c r="Q12" s="37">
        <f t="shared" ref="Q12" si="8">SUM(Q13:Q14)</f>
        <v>39.42</v>
      </c>
      <c r="R12" s="37">
        <f t="shared" ref="R12" si="9">SUM(R13:R14)</f>
        <v>31.18</v>
      </c>
      <c r="S12" s="37">
        <f>SUM(S13:S14)</f>
        <v>40.669999999999995</v>
      </c>
      <c r="T12" s="37">
        <v>19.62</v>
      </c>
      <c r="U12" s="37">
        <f t="shared" ref="U12" si="10">SUM(U13:U14)</f>
        <v>20.62</v>
      </c>
      <c r="V12" s="37">
        <f t="shared" ref="V12" si="11">SUM(V13:V14)</f>
        <v>9.77</v>
      </c>
      <c r="W12" s="37">
        <f t="shared" ref="W12" si="12">SUM(W13:W14)</f>
        <v>24.39</v>
      </c>
      <c r="X12" s="37">
        <f t="shared" ref="X12" si="13">SUM(X13:X14)</f>
        <v>20.67</v>
      </c>
      <c r="Y12" s="37">
        <f t="shared" ref="Y12" si="14">SUM(Y13:Y14)</f>
        <v>12.870000000000001</v>
      </c>
      <c r="Z12" s="162">
        <v>53</v>
      </c>
      <c r="AA12" s="153">
        <f>+IFERROR((Z12/N12-1)*100,"-")</f>
        <v>189.61748633879782</v>
      </c>
    </row>
    <row r="13" spans="1:28" x14ac:dyDescent="0.25">
      <c r="A13" s="139" t="s">
        <v>17</v>
      </c>
      <c r="B13" s="162">
        <v>30.24</v>
      </c>
      <c r="C13" s="37">
        <v>50.79</v>
      </c>
      <c r="D13" s="37">
        <v>48.61</v>
      </c>
      <c r="E13" s="37">
        <v>28.01</v>
      </c>
      <c r="F13" s="37">
        <v>27.52</v>
      </c>
      <c r="G13" s="37">
        <v>30.08</v>
      </c>
      <c r="H13" s="37">
        <v>19.57</v>
      </c>
      <c r="I13" s="409">
        <v>12.53</v>
      </c>
      <c r="J13" s="409">
        <v>5.09</v>
      </c>
      <c r="K13" s="464">
        <v>9.34</v>
      </c>
      <c r="L13" s="464">
        <v>16.41</v>
      </c>
      <c r="M13" s="480">
        <v>17.16</v>
      </c>
      <c r="N13" s="162">
        <v>18.09</v>
      </c>
      <c r="O13" s="37">
        <v>31.12</v>
      </c>
      <c r="P13" s="37">
        <v>47.67</v>
      </c>
      <c r="Q13" s="37">
        <v>39.21</v>
      </c>
      <c r="R13" s="37">
        <v>30.97</v>
      </c>
      <c r="S13" s="37">
        <v>40.44</v>
      </c>
      <c r="T13" s="37">
        <v>19.34</v>
      </c>
      <c r="U13" s="37">
        <v>20.350000000000001</v>
      </c>
      <c r="V13" s="37">
        <v>9.41</v>
      </c>
      <c r="W13" s="37">
        <v>24</v>
      </c>
      <c r="X13" s="37">
        <v>20.32</v>
      </c>
      <c r="Y13" s="37">
        <v>12.48</v>
      </c>
      <c r="Z13" s="162">
        <v>52.78</v>
      </c>
      <c r="AA13" s="153">
        <f t="shared" si="5"/>
        <v>191.76340519624105</v>
      </c>
    </row>
    <row r="14" spans="1:28" x14ac:dyDescent="0.25">
      <c r="A14" s="139" t="s">
        <v>18</v>
      </c>
      <c r="B14" s="162">
        <v>0.18</v>
      </c>
      <c r="C14" s="37">
        <v>0.14000000000000001</v>
      </c>
      <c r="D14" s="37">
        <v>0.18</v>
      </c>
      <c r="E14" s="37">
        <v>0.2</v>
      </c>
      <c r="F14" s="37">
        <v>0.17</v>
      </c>
      <c r="G14" s="37">
        <v>0.2</v>
      </c>
      <c r="H14" s="37">
        <v>0.25</v>
      </c>
      <c r="I14" s="409">
        <v>0.27</v>
      </c>
      <c r="J14" s="409">
        <v>0.26</v>
      </c>
      <c r="K14" s="463">
        <v>0.25</v>
      </c>
      <c r="L14" s="463">
        <v>0.23</v>
      </c>
      <c r="M14" s="480">
        <v>0.18</v>
      </c>
      <c r="N14" s="162">
        <v>0.21</v>
      </c>
      <c r="O14" s="37">
        <v>0.18</v>
      </c>
      <c r="P14" s="37">
        <v>0.17</v>
      </c>
      <c r="Q14" s="37">
        <v>0.21</v>
      </c>
      <c r="R14" s="37">
        <v>0.21</v>
      </c>
      <c r="S14" s="37">
        <v>0.23</v>
      </c>
      <c r="T14" s="37">
        <v>0.28000000000000003</v>
      </c>
      <c r="U14" s="37">
        <v>0.27</v>
      </c>
      <c r="V14" s="37">
        <v>0.36</v>
      </c>
      <c r="W14" s="37">
        <v>0.39</v>
      </c>
      <c r="X14" s="37">
        <v>0.35</v>
      </c>
      <c r="Y14" s="37">
        <v>0.39</v>
      </c>
      <c r="Z14" s="162">
        <v>0.22</v>
      </c>
      <c r="AA14" s="153">
        <f t="shared" si="5"/>
        <v>4.7619047619047672</v>
      </c>
    </row>
    <row r="15" spans="1:28" x14ac:dyDescent="0.25">
      <c r="A15" s="138" t="s">
        <v>19</v>
      </c>
      <c r="B15" s="162">
        <f>SUM(B16:B17)</f>
        <v>0.69</v>
      </c>
      <c r="C15" s="37">
        <f t="shared" ref="C15:H15" si="15">+SUM(C16:C17)</f>
        <v>0.79</v>
      </c>
      <c r="D15" s="37">
        <f t="shared" si="15"/>
        <v>0.90999999999999992</v>
      </c>
      <c r="E15" s="37">
        <f t="shared" si="15"/>
        <v>0.89999999999999991</v>
      </c>
      <c r="F15" s="37">
        <f t="shared" si="15"/>
        <v>0.77</v>
      </c>
      <c r="G15" s="278">
        <f t="shared" si="15"/>
        <v>0.9</v>
      </c>
      <c r="H15" s="278">
        <f t="shared" si="15"/>
        <v>0.96</v>
      </c>
      <c r="I15" s="410">
        <f>+SUM(I16:I17)</f>
        <v>1.1099999999999999</v>
      </c>
      <c r="J15" s="410">
        <f t="shared" ref="J15:P15" si="16">SUM(J16:J17)</f>
        <v>1.02</v>
      </c>
      <c r="K15" s="465">
        <f t="shared" si="16"/>
        <v>0.82</v>
      </c>
      <c r="L15" s="465">
        <f t="shared" si="16"/>
        <v>1.1199999999999999</v>
      </c>
      <c r="M15" s="127">
        <f t="shared" si="16"/>
        <v>1.0899999999999999</v>
      </c>
      <c r="N15" s="162">
        <f t="shared" si="16"/>
        <v>0.94</v>
      </c>
      <c r="O15" s="37">
        <f t="shared" si="16"/>
        <v>0.93</v>
      </c>
      <c r="P15" s="37">
        <f t="shared" si="16"/>
        <v>0.78</v>
      </c>
      <c r="Q15" s="37">
        <f t="shared" ref="Q15" si="17">SUM(Q16:Q17)</f>
        <v>1.17</v>
      </c>
      <c r="R15" s="37">
        <f t="shared" ref="R15" si="18">SUM(R16:R17)</f>
        <v>1</v>
      </c>
      <c r="S15" s="37">
        <f>SUM(S16:S17)</f>
        <v>0.96</v>
      </c>
      <c r="T15" s="37">
        <v>1.17</v>
      </c>
      <c r="U15" s="37">
        <f t="shared" ref="U15" si="19">SUM(U16:U17)</f>
        <v>1.06</v>
      </c>
      <c r="V15" s="37">
        <f t="shared" ref="V15" si="20">SUM(V16:V17)</f>
        <v>0.94</v>
      </c>
      <c r="W15" s="37">
        <f t="shared" ref="W15" si="21">SUM(W16:W17)</f>
        <v>0.94</v>
      </c>
      <c r="X15" s="37">
        <f t="shared" ref="X15" si="22">SUM(X16:X17)</f>
        <v>2.42</v>
      </c>
      <c r="Y15" s="37">
        <f t="shared" ref="Y15" si="23">SUM(Y16:Y17)</f>
        <v>1.45</v>
      </c>
      <c r="Z15" s="162">
        <v>1.4000000000000001</v>
      </c>
      <c r="AA15" s="153">
        <f t="shared" si="5"/>
        <v>48.936170212765973</v>
      </c>
    </row>
    <row r="16" spans="1:28" x14ac:dyDescent="0.25">
      <c r="A16" s="139" t="s">
        <v>17</v>
      </c>
      <c r="B16" s="162">
        <v>0.28000000000000003</v>
      </c>
      <c r="C16" s="37">
        <v>0.43</v>
      </c>
      <c r="D16" s="37">
        <v>0.42</v>
      </c>
      <c r="E16" s="37">
        <v>0.31</v>
      </c>
      <c r="F16" s="37">
        <v>0.36</v>
      </c>
      <c r="G16" s="37">
        <v>0.4</v>
      </c>
      <c r="H16" s="37">
        <v>0.42</v>
      </c>
      <c r="I16" s="409">
        <v>0.56999999999999995</v>
      </c>
      <c r="J16" s="409">
        <v>0.52</v>
      </c>
      <c r="K16" s="463">
        <v>0.41</v>
      </c>
      <c r="L16" s="463">
        <v>0.71</v>
      </c>
      <c r="M16" s="480">
        <v>0.59</v>
      </c>
      <c r="N16" s="162">
        <v>0.6</v>
      </c>
      <c r="O16" s="37">
        <v>0.54</v>
      </c>
      <c r="P16" s="37">
        <v>0.44</v>
      </c>
      <c r="Q16" s="37">
        <v>0.74</v>
      </c>
      <c r="R16" s="37">
        <v>0.5</v>
      </c>
      <c r="S16" s="37">
        <v>0.51</v>
      </c>
      <c r="T16" s="37">
        <v>0.63</v>
      </c>
      <c r="U16" s="37">
        <v>0.63</v>
      </c>
      <c r="V16" s="37">
        <v>0.49</v>
      </c>
      <c r="W16" s="37">
        <v>0.53</v>
      </c>
      <c r="X16" s="37">
        <v>2.0299999999999998</v>
      </c>
      <c r="Y16" s="37">
        <v>1.02</v>
      </c>
      <c r="Z16" s="162">
        <v>1.08</v>
      </c>
      <c r="AA16" s="153">
        <f t="shared" si="5"/>
        <v>80.000000000000028</v>
      </c>
    </row>
    <row r="17" spans="1:27" x14ac:dyDescent="0.25">
      <c r="A17" s="139" t="s">
        <v>18</v>
      </c>
      <c r="B17" s="162">
        <v>0.41</v>
      </c>
      <c r="C17" s="37">
        <v>0.36</v>
      </c>
      <c r="D17" s="37">
        <v>0.49</v>
      </c>
      <c r="E17" s="37">
        <v>0.59</v>
      </c>
      <c r="F17" s="37">
        <v>0.41</v>
      </c>
      <c r="G17" s="37">
        <v>0.5</v>
      </c>
      <c r="H17" s="37">
        <v>0.54</v>
      </c>
      <c r="I17" s="409">
        <v>0.54</v>
      </c>
      <c r="J17" s="409">
        <v>0.5</v>
      </c>
      <c r="K17" s="463">
        <v>0.41</v>
      </c>
      <c r="L17" s="463">
        <v>0.41</v>
      </c>
      <c r="M17" s="480">
        <v>0.5</v>
      </c>
      <c r="N17" s="162">
        <v>0.34</v>
      </c>
      <c r="O17" s="37">
        <v>0.39</v>
      </c>
      <c r="P17" s="37">
        <v>0.34</v>
      </c>
      <c r="Q17" s="37">
        <v>0.43</v>
      </c>
      <c r="R17" s="37">
        <v>0.5</v>
      </c>
      <c r="S17" s="37">
        <v>0.45</v>
      </c>
      <c r="T17" s="37">
        <v>0.54</v>
      </c>
      <c r="U17" s="37">
        <v>0.43</v>
      </c>
      <c r="V17" s="37">
        <v>0.45</v>
      </c>
      <c r="W17" s="37">
        <v>0.41</v>
      </c>
      <c r="X17" s="37">
        <v>0.39</v>
      </c>
      <c r="Y17" s="37">
        <v>0.43</v>
      </c>
      <c r="Z17" s="162">
        <v>0.32</v>
      </c>
      <c r="AA17" s="153">
        <f t="shared" si="5"/>
        <v>-5.8823529411764719</v>
      </c>
    </row>
    <row r="18" spans="1:27" x14ac:dyDescent="0.25">
      <c r="A18" s="137" t="s">
        <v>241</v>
      </c>
      <c r="B18" s="351">
        <f>SUM(B19:B20)</f>
        <v>165.56</v>
      </c>
      <c r="C18" s="352">
        <f t="shared" ref="C18:H18" si="24">+SUM(C19:C20)</f>
        <v>8.65</v>
      </c>
      <c r="D18" s="352">
        <f t="shared" si="24"/>
        <v>14.57</v>
      </c>
      <c r="E18" s="352">
        <f t="shared" si="24"/>
        <v>98.289999999999992</v>
      </c>
      <c r="F18" s="352">
        <f t="shared" si="24"/>
        <v>325.52</v>
      </c>
      <c r="G18" s="352">
        <f t="shared" si="24"/>
        <v>178.13</v>
      </c>
      <c r="H18" s="352">
        <f t="shared" si="24"/>
        <v>46.27</v>
      </c>
      <c r="I18" s="411">
        <f>+SUM(I19:I20)</f>
        <v>0.72</v>
      </c>
      <c r="J18" s="411">
        <f t="shared" ref="J18:P18" si="25">SUM(J19:J20)</f>
        <v>0.2</v>
      </c>
      <c r="K18" s="466">
        <f t="shared" si="25"/>
        <v>0.13</v>
      </c>
      <c r="L18" s="466">
        <f t="shared" si="25"/>
        <v>1.5799999999999998</v>
      </c>
      <c r="M18" s="128">
        <f t="shared" si="25"/>
        <v>0</v>
      </c>
      <c r="N18" s="351">
        <f t="shared" si="25"/>
        <v>185.73</v>
      </c>
      <c r="O18" s="352">
        <f t="shared" si="25"/>
        <v>17.52</v>
      </c>
      <c r="P18" s="352">
        <f t="shared" si="25"/>
        <v>5.28</v>
      </c>
      <c r="Q18" s="352">
        <f t="shared" ref="Q18" si="26">SUM(Q19:Q20)</f>
        <v>299.99</v>
      </c>
      <c r="R18" s="352">
        <f t="shared" ref="R18" si="27">SUM(R19:R20)</f>
        <v>468.65999999999997</v>
      </c>
      <c r="S18" s="352">
        <f>SUM(S19:S20)</f>
        <v>171.58999999999997</v>
      </c>
      <c r="T18" s="352">
        <f>SUM(T19:T20)</f>
        <v>15.379999999999999</v>
      </c>
      <c r="U18" s="352">
        <f t="shared" ref="U18" si="28">SUM(U19:U20)</f>
        <v>0.35000000000000003</v>
      </c>
      <c r="V18" s="352">
        <f t="shared" ref="V18" si="29">SUM(V19:V20)</f>
        <v>0</v>
      </c>
      <c r="W18" s="352">
        <f t="shared" ref="W18" si="30">SUM(W19:W20)</f>
        <v>1.22</v>
      </c>
      <c r="X18" s="352">
        <f t="shared" ref="X18" si="31">SUM(X19:X20)</f>
        <v>212.78000000000003</v>
      </c>
      <c r="Y18" s="352">
        <f t="shared" ref="Y18" si="32">SUM(Y19:Y20)</f>
        <v>278.67</v>
      </c>
      <c r="Z18" s="351">
        <v>78.2</v>
      </c>
      <c r="AA18" s="629">
        <f t="shared" si="5"/>
        <v>-57.895870349431966</v>
      </c>
    </row>
    <row r="19" spans="1:27" x14ac:dyDescent="0.25">
      <c r="A19" s="138" t="s">
        <v>112</v>
      </c>
      <c r="B19" s="162">
        <v>146.32</v>
      </c>
      <c r="C19" s="37">
        <v>7.74</v>
      </c>
      <c r="D19" s="37">
        <v>13.74</v>
      </c>
      <c r="E19" s="37">
        <v>88.35</v>
      </c>
      <c r="F19" s="37">
        <v>288.26</v>
      </c>
      <c r="G19" s="37">
        <v>160.66</v>
      </c>
      <c r="H19" s="37">
        <v>42.89</v>
      </c>
      <c r="I19" s="409">
        <v>0.65</v>
      </c>
      <c r="J19" s="409">
        <v>0.16</v>
      </c>
      <c r="K19" s="463">
        <v>0.13</v>
      </c>
      <c r="L19" s="463">
        <v>1.42</v>
      </c>
      <c r="M19" s="127">
        <v>0</v>
      </c>
      <c r="N19" s="162">
        <v>161.47</v>
      </c>
      <c r="O19" s="37">
        <v>16.559999999999999</v>
      </c>
      <c r="P19" s="37">
        <v>4.82</v>
      </c>
      <c r="Q19" s="37">
        <v>253.67</v>
      </c>
      <c r="R19" s="37">
        <v>386.89</v>
      </c>
      <c r="S19" s="37">
        <v>136.54</v>
      </c>
      <c r="T19" s="37">
        <v>14.26</v>
      </c>
      <c r="U19" s="37">
        <v>0.33</v>
      </c>
      <c r="V19" s="37">
        <v>0</v>
      </c>
      <c r="W19" s="37">
        <v>1.21</v>
      </c>
      <c r="X19" s="37">
        <v>191.61</v>
      </c>
      <c r="Y19" s="37">
        <v>248.02</v>
      </c>
      <c r="Z19" s="162">
        <v>69.89</v>
      </c>
      <c r="AA19" s="153">
        <f t="shared" si="5"/>
        <v>-56.71641791044776</v>
      </c>
    </row>
    <row r="20" spans="1:27" x14ac:dyDescent="0.25">
      <c r="A20" s="140" t="s">
        <v>113</v>
      </c>
      <c r="B20" s="154">
        <v>19.239999999999998</v>
      </c>
      <c r="C20" s="155">
        <v>0.91</v>
      </c>
      <c r="D20" s="155">
        <v>0.83</v>
      </c>
      <c r="E20" s="155">
        <v>9.94</v>
      </c>
      <c r="F20" s="155">
        <v>37.26</v>
      </c>
      <c r="G20" s="155">
        <v>17.47</v>
      </c>
      <c r="H20" s="155">
        <v>3.38</v>
      </c>
      <c r="I20" s="412">
        <v>7.0000000000000007E-2</v>
      </c>
      <c r="J20" s="412">
        <v>0.04</v>
      </c>
      <c r="K20" s="467">
        <v>0</v>
      </c>
      <c r="L20" s="467">
        <v>0.16</v>
      </c>
      <c r="M20" s="130">
        <v>0</v>
      </c>
      <c r="N20" s="154">
        <v>24.26</v>
      </c>
      <c r="O20" s="155">
        <v>0.96</v>
      </c>
      <c r="P20" s="155">
        <v>0.46</v>
      </c>
      <c r="Q20" s="155">
        <v>46.32</v>
      </c>
      <c r="R20" s="155">
        <v>81.77</v>
      </c>
      <c r="S20" s="155">
        <v>35.049999999999997</v>
      </c>
      <c r="T20" s="155">
        <v>1.1200000000000001</v>
      </c>
      <c r="U20" s="155">
        <v>0.02</v>
      </c>
      <c r="V20" s="155">
        <v>0</v>
      </c>
      <c r="W20" s="155">
        <v>0.01</v>
      </c>
      <c r="X20" s="155">
        <v>21.17</v>
      </c>
      <c r="Y20" s="155">
        <v>30.65</v>
      </c>
      <c r="Z20" s="154">
        <v>8.31</v>
      </c>
      <c r="AA20" s="156">
        <f t="shared" si="5"/>
        <v>-65.746084089035449</v>
      </c>
    </row>
    <row r="21" spans="1:27" x14ac:dyDescent="0.25">
      <c r="A21" s="2" t="s">
        <v>23</v>
      </c>
      <c r="N21" s="440"/>
      <c r="O21" s="440"/>
      <c r="P21" s="440"/>
      <c r="Q21" s="440"/>
      <c r="R21" s="440"/>
      <c r="S21" s="440"/>
      <c r="T21" s="440"/>
      <c r="U21" s="440"/>
      <c r="V21" s="440"/>
      <c r="W21" s="440"/>
      <c r="X21" s="440"/>
      <c r="Y21" s="440"/>
      <c r="Z21" s="440"/>
      <c r="AA21" s="440"/>
    </row>
    <row r="22" spans="1:27" x14ac:dyDescent="0.25">
      <c r="A22" s="2" t="s">
        <v>24</v>
      </c>
      <c r="N22" s="440"/>
      <c r="O22" s="440"/>
      <c r="P22" s="440"/>
      <c r="Q22" s="440"/>
      <c r="R22" s="440"/>
      <c r="S22" s="440"/>
      <c r="T22" s="440"/>
      <c r="U22" s="440"/>
      <c r="V22" s="440"/>
      <c r="W22" s="440"/>
      <c r="X22" s="440"/>
      <c r="Y22" s="440"/>
      <c r="Z22" s="440"/>
      <c r="AA22" s="440"/>
    </row>
    <row r="23" spans="1:27" x14ac:dyDescent="0.25">
      <c r="A23" s="3" t="s">
        <v>210</v>
      </c>
      <c r="N23" s="440"/>
      <c r="O23" s="440"/>
      <c r="P23" s="440"/>
      <c r="Q23" s="440"/>
      <c r="R23" s="440"/>
      <c r="S23" s="440"/>
      <c r="T23" s="440"/>
      <c r="U23" s="440"/>
      <c r="V23" s="440"/>
      <c r="W23" s="440"/>
      <c r="X23" s="440"/>
      <c r="Y23" s="440"/>
      <c r="Z23" s="440"/>
      <c r="AA23" s="440"/>
    </row>
    <row r="24" spans="1:27" x14ac:dyDescent="0.25">
      <c r="N24" s="440"/>
      <c r="O24" s="440"/>
      <c r="P24" s="440"/>
      <c r="Q24" s="440"/>
      <c r="R24" s="440"/>
      <c r="T24" s="440"/>
      <c r="U24" s="440"/>
      <c r="V24" s="440"/>
      <c r="W24" s="440"/>
      <c r="X24" s="440"/>
      <c r="Y24" s="440"/>
      <c r="Z24" s="440"/>
      <c r="AA24" s="440"/>
    </row>
    <row r="25" spans="1:27" x14ac:dyDescent="0.25">
      <c r="N25" s="440"/>
      <c r="O25" s="440"/>
      <c r="P25" s="440"/>
      <c r="Q25" s="440"/>
      <c r="R25" s="440"/>
      <c r="S25" s="440"/>
      <c r="T25" s="440"/>
      <c r="U25" s="440"/>
      <c r="V25" s="440"/>
      <c r="W25" s="440"/>
      <c r="X25" s="440"/>
      <c r="Y25" s="440"/>
      <c r="Z25" s="440"/>
      <c r="AA25" s="440"/>
    </row>
    <row r="26" spans="1:27" x14ac:dyDescent="0.25">
      <c r="C26" s="357"/>
      <c r="N26" s="440"/>
      <c r="O26" s="440"/>
      <c r="P26" s="440"/>
      <c r="Q26" s="440"/>
      <c r="R26" s="440"/>
      <c r="S26" s="440"/>
      <c r="T26" s="440"/>
      <c r="U26" s="440"/>
      <c r="V26" s="440"/>
      <c r="W26" s="440"/>
      <c r="X26" s="440"/>
      <c r="Y26" s="440"/>
      <c r="Z26" s="440"/>
      <c r="AA26" s="440"/>
    </row>
    <row r="27" spans="1:27" x14ac:dyDescent="0.25">
      <c r="N27" s="440"/>
      <c r="O27" s="440"/>
      <c r="P27" s="440"/>
      <c r="Q27" s="440"/>
      <c r="R27" s="440"/>
      <c r="S27" s="440"/>
      <c r="T27" s="440"/>
      <c r="U27" s="440"/>
      <c r="V27" s="440"/>
      <c r="W27" s="440"/>
      <c r="X27" s="440"/>
      <c r="Y27" s="440"/>
      <c r="Z27" s="440"/>
      <c r="AA27" s="440"/>
    </row>
    <row r="28" spans="1:27" x14ac:dyDescent="0.25">
      <c r="N28" s="440"/>
      <c r="O28" s="440"/>
      <c r="P28" s="440"/>
      <c r="Q28" s="440"/>
      <c r="R28" s="440"/>
      <c r="S28" s="440"/>
      <c r="T28" s="440"/>
      <c r="U28" s="440"/>
      <c r="V28" s="440"/>
      <c r="W28" s="440"/>
      <c r="X28" s="440"/>
      <c r="Y28" s="440"/>
      <c r="Z28" s="440"/>
      <c r="AA28" s="440"/>
    </row>
    <row r="29" spans="1:27" x14ac:dyDescent="0.25">
      <c r="N29" s="440"/>
      <c r="O29" s="440"/>
      <c r="P29" s="440"/>
      <c r="Q29" s="440"/>
      <c r="R29" s="440"/>
      <c r="S29" s="440"/>
      <c r="T29" s="440"/>
      <c r="U29" s="440"/>
      <c r="V29" s="440"/>
      <c r="W29" s="440"/>
      <c r="X29" s="440"/>
      <c r="Y29" s="440"/>
      <c r="Z29" s="440"/>
      <c r="AA29" s="440"/>
    </row>
    <row r="30" spans="1:27" x14ac:dyDescent="0.25">
      <c r="N30" s="440"/>
      <c r="O30" s="440"/>
      <c r="P30" s="440"/>
      <c r="Q30" s="440"/>
      <c r="R30" s="440"/>
      <c r="S30" s="440"/>
      <c r="T30" s="440"/>
      <c r="U30" s="440"/>
      <c r="V30" s="440"/>
      <c r="W30" s="440"/>
      <c r="X30" s="440"/>
      <c r="Y30" s="440"/>
      <c r="Z30" s="440"/>
      <c r="AA30" s="440"/>
    </row>
    <row r="31" spans="1:27" x14ac:dyDescent="0.25">
      <c r="N31" s="440"/>
      <c r="O31" s="440"/>
      <c r="P31" s="440"/>
      <c r="Q31" s="440"/>
      <c r="R31" s="440"/>
      <c r="S31" s="440"/>
      <c r="T31" s="440"/>
      <c r="U31" s="440"/>
      <c r="V31" s="440"/>
      <c r="W31" s="440"/>
      <c r="X31" s="440"/>
      <c r="Y31" s="440"/>
      <c r="Z31" s="440"/>
      <c r="AA31" s="440"/>
    </row>
    <row r="32" spans="1:27" x14ac:dyDescent="0.25">
      <c r="O32" s="440"/>
      <c r="P32" s="440"/>
      <c r="Q32" s="440"/>
      <c r="R32" s="440"/>
      <c r="S32" s="440"/>
      <c r="T32" s="440"/>
      <c r="U32" s="440"/>
      <c r="V32" s="440"/>
      <c r="W32" s="440"/>
      <c r="X32" s="440"/>
      <c r="Y32" s="440"/>
      <c r="Z32" s="440"/>
    </row>
    <row r="33" spans="15:26" x14ac:dyDescent="0.25">
      <c r="O33" s="440"/>
      <c r="P33" s="440"/>
      <c r="Q33" s="440"/>
      <c r="R33" s="440"/>
      <c r="S33" s="440"/>
      <c r="T33" s="440"/>
      <c r="U33" s="440"/>
      <c r="V33" s="440"/>
      <c r="W33" s="440"/>
      <c r="X33" s="440"/>
      <c r="Y33" s="440"/>
      <c r="Z33" s="440"/>
    </row>
    <row r="34" spans="15:26" x14ac:dyDescent="0.25">
      <c r="O34" s="440"/>
      <c r="P34" s="440"/>
      <c r="Q34" s="440"/>
      <c r="R34" s="440"/>
      <c r="S34" s="440"/>
      <c r="T34" s="440"/>
      <c r="U34" s="440"/>
      <c r="V34" s="440"/>
      <c r="W34" s="440"/>
      <c r="X34" s="440"/>
      <c r="Y34" s="440"/>
      <c r="Z34" s="440"/>
    </row>
    <row r="35" spans="15:26" x14ac:dyDescent="0.25">
      <c r="O35" s="440"/>
      <c r="P35" s="440"/>
      <c r="Q35" s="440"/>
      <c r="R35" s="440"/>
      <c r="S35" s="440"/>
      <c r="T35" s="440"/>
      <c r="U35" s="440"/>
      <c r="V35" s="440"/>
      <c r="W35" s="440"/>
      <c r="X35" s="440"/>
      <c r="Y35" s="440"/>
      <c r="Z35" s="440"/>
    </row>
    <row r="36" spans="15:26" x14ac:dyDescent="0.25">
      <c r="O36" s="440"/>
      <c r="P36" s="440"/>
      <c r="Q36" s="440"/>
      <c r="R36" s="440"/>
      <c r="S36" s="440"/>
      <c r="T36" s="440"/>
      <c r="U36" s="440"/>
      <c r="V36" s="440"/>
      <c r="W36" s="440"/>
      <c r="X36" s="440"/>
      <c r="Y36" s="440"/>
      <c r="Z36" s="440"/>
    </row>
    <row r="37" spans="15:26" x14ac:dyDescent="0.25">
      <c r="O37" s="440"/>
      <c r="P37" s="440"/>
      <c r="Q37" s="440"/>
      <c r="R37" s="440"/>
      <c r="S37" s="440"/>
      <c r="T37" s="440"/>
      <c r="U37" s="440"/>
      <c r="V37" s="440"/>
      <c r="W37" s="440"/>
      <c r="X37" s="440"/>
      <c r="Y37" s="440"/>
      <c r="Z37" s="440"/>
    </row>
  </sheetData>
  <mergeCells count="4">
    <mergeCell ref="A7:A8"/>
    <mergeCell ref="B7:M7"/>
    <mergeCell ref="Z7:AA7"/>
    <mergeCell ref="N7:Y7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P16" sqref="P16"/>
    </sheetView>
  </sheetViews>
  <sheetFormatPr baseColWidth="10" defaultRowHeight="15" x14ac:dyDescent="0.25"/>
  <cols>
    <col min="1" max="1" width="15.42578125" customWidth="1"/>
    <col min="2" max="2" width="8" bestFit="1" customWidth="1"/>
    <col min="3" max="4" width="7" bestFit="1" customWidth="1"/>
    <col min="5" max="5" width="8" bestFit="1" customWidth="1"/>
    <col min="6" max="7" width="9" style="283" bestFit="1" customWidth="1"/>
    <col min="8" max="8" width="8" style="283" bestFit="1" customWidth="1"/>
    <col min="9" max="10" width="5.7109375" style="283" bestFit="1" customWidth="1"/>
    <col min="11" max="11" width="5.7109375" style="314" bestFit="1" customWidth="1"/>
    <col min="12" max="12" width="7" style="314" bestFit="1" customWidth="1"/>
    <col min="13" max="13" width="3.7109375" style="314" bestFit="1" customWidth="1"/>
    <col min="14" max="15" width="8" bestFit="1" customWidth="1"/>
    <col min="16" max="16" width="7" style="512" bestFit="1" customWidth="1"/>
    <col min="17" max="19" width="9" style="512" bestFit="1" customWidth="1"/>
    <col min="20" max="20" width="8" style="512" bestFit="1" customWidth="1"/>
    <col min="21" max="21" width="5.7109375" style="512" bestFit="1" customWidth="1"/>
    <col min="22" max="22" width="3.7109375" style="512" bestFit="1" customWidth="1"/>
    <col min="23" max="23" width="7" style="512" bestFit="1" customWidth="1"/>
    <col min="24" max="25" width="9" style="512" bestFit="1" customWidth="1"/>
    <col min="26" max="26" width="8" style="512" bestFit="1" customWidth="1"/>
    <col min="27" max="27" width="9.28515625" bestFit="1" customWidth="1"/>
  </cols>
  <sheetData>
    <row r="1" spans="1:27" x14ac:dyDescent="0.25">
      <c r="A1" s="42" t="s">
        <v>201</v>
      </c>
      <c r="B1" s="17"/>
      <c r="C1" s="17"/>
      <c r="D1" s="17"/>
      <c r="E1" s="17"/>
      <c r="F1" s="288"/>
      <c r="G1" s="288"/>
      <c r="H1" s="288"/>
      <c r="I1" s="288"/>
      <c r="J1" s="288"/>
      <c r="K1" s="315"/>
      <c r="L1" s="315"/>
      <c r="M1" s="315"/>
    </row>
    <row r="2" spans="1:27" x14ac:dyDescent="0.25">
      <c r="A2" s="42"/>
      <c r="B2" s="17"/>
      <c r="C2" s="17"/>
      <c r="D2" s="17"/>
      <c r="E2" s="17"/>
      <c r="F2" s="288"/>
      <c r="G2" s="288"/>
      <c r="H2" s="288"/>
      <c r="I2" s="288"/>
      <c r="J2" s="288"/>
      <c r="K2" s="315"/>
      <c r="L2" s="315"/>
      <c r="M2" s="315"/>
    </row>
    <row r="3" spans="1:27" ht="15" customHeight="1" x14ac:dyDescent="0.25">
      <c r="A3" s="17" t="s">
        <v>114</v>
      </c>
      <c r="B3" s="79"/>
      <c r="C3" s="79"/>
      <c r="D3" s="79"/>
      <c r="E3" s="79"/>
      <c r="F3" s="296"/>
      <c r="G3" s="296"/>
      <c r="H3" s="296"/>
      <c r="I3" s="296"/>
      <c r="J3" s="296"/>
      <c r="K3" s="330"/>
      <c r="L3" s="330"/>
      <c r="M3" s="330"/>
    </row>
    <row r="4" spans="1:27" x14ac:dyDescent="0.25">
      <c r="A4" s="79" t="s">
        <v>265</v>
      </c>
      <c r="B4" s="79"/>
      <c r="C4" s="79"/>
      <c r="D4" s="79"/>
      <c r="E4" s="79"/>
      <c r="F4" s="296"/>
      <c r="G4" s="296"/>
      <c r="H4" s="296"/>
      <c r="I4" s="296"/>
      <c r="J4" s="296"/>
      <c r="K4" s="330"/>
      <c r="L4" s="330"/>
      <c r="M4" s="330"/>
    </row>
    <row r="5" spans="1:27" x14ac:dyDescent="0.25">
      <c r="A5" s="79" t="s">
        <v>216</v>
      </c>
      <c r="B5" s="79"/>
      <c r="C5" s="79"/>
      <c r="D5" s="79"/>
      <c r="E5" s="79"/>
      <c r="F5" s="296"/>
      <c r="G5" s="296"/>
      <c r="H5" s="296"/>
      <c r="I5" s="296"/>
      <c r="J5" s="296"/>
      <c r="K5" s="330"/>
      <c r="L5" s="330"/>
      <c r="M5" s="330"/>
    </row>
    <row r="6" spans="1:27" x14ac:dyDescent="0.25">
      <c r="A6" s="690" t="s">
        <v>26</v>
      </c>
      <c r="B6" s="692">
        <v>2017</v>
      </c>
      <c r="C6" s="693"/>
      <c r="D6" s="693"/>
      <c r="E6" s="694"/>
      <c r="F6" s="694"/>
      <c r="G6" s="694"/>
      <c r="H6" s="694"/>
      <c r="I6" s="694"/>
      <c r="J6" s="694"/>
      <c r="K6" s="694"/>
      <c r="L6" s="694"/>
      <c r="M6" s="694"/>
      <c r="N6" s="653">
        <v>2018</v>
      </c>
      <c r="O6" s="654"/>
      <c r="P6" s="654"/>
      <c r="Q6" s="654"/>
      <c r="R6" s="654"/>
      <c r="S6" s="654"/>
      <c r="T6" s="654"/>
      <c r="U6" s="654"/>
      <c r="V6" s="654"/>
      <c r="W6" s="654"/>
      <c r="X6" s="654"/>
      <c r="Y6" s="654"/>
      <c r="Z6" s="692">
        <v>2019</v>
      </c>
      <c r="AA6" s="695"/>
    </row>
    <row r="7" spans="1:27" ht="25.5" x14ac:dyDescent="0.25">
      <c r="A7" s="691"/>
      <c r="B7" s="334" t="s">
        <v>1</v>
      </c>
      <c r="C7" s="334" t="s">
        <v>2</v>
      </c>
      <c r="D7" s="334" t="s">
        <v>3</v>
      </c>
      <c r="E7" s="334" t="s">
        <v>4</v>
      </c>
      <c r="F7" s="334" t="s">
        <v>5</v>
      </c>
      <c r="G7" s="334" t="s">
        <v>6</v>
      </c>
      <c r="H7" s="298" t="s">
        <v>7</v>
      </c>
      <c r="I7" s="395" t="s">
        <v>8</v>
      </c>
      <c r="J7" s="298" t="s">
        <v>9</v>
      </c>
      <c r="K7" s="436" t="s">
        <v>10</v>
      </c>
      <c r="L7" s="436" t="s">
        <v>11</v>
      </c>
      <c r="M7" s="436" t="s">
        <v>12</v>
      </c>
      <c r="N7" s="436" t="s">
        <v>1</v>
      </c>
      <c r="O7" s="436" t="s">
        <v>2</v>
      </c>
      <c r="P7" s="436" t="s">
        <v>3</v>
      </c>
      <c r="Q7" s="525" t="s">
        <v>4</v>
      </c>
      <c r="R7" s="533" t="s">
        <v>5</v>
      </c>
      <c r="S7" s="537" t="s">
        <v>6</v>
      </c>
      <c r="T7" s="548" t="s">
        <v>7</v>
      </c>
      <c r="U7" s="555" t="s">
        <v>8</v>
      </c>
      <c r="V7" s="557" t="s">
        <v>9</v>
      </c>
      <c r="W7" s="562" t="s">
        <v>10</v>
      </c>
      <c r="X7" s="569" t="s">
        <v>11</v>
      </c>
      <c r="Y7" s="594" t="s">
        <v>12</v>
      </c>
      <c r="Z7" s="595" t="s">
        <v>1</v>
      </c>
      <c r="AA7" s="595" t="s">
        <v>245</v>
      </c>
    </row>
    <row r="8" spans="1:27" x14ac:dyDescent="0.25">
      <c r="A8" s="143" t="s">
        <v>13</v>
      </c>
      <c r="B8" s="302">
        <f t="shared" ref="B8:O8" si="0">SUM(B9:B30)</f>
        <v>146323.23000000001</v>
      </c>
      <c r="C8" s="302">
        <f t="shared" si="0"/>
        <v>7737.62</v>
      </c>
      <c r="D8" s="302">
        <f t="shared" si="0"/>
        <v>13736.93</v>
      </c>
      <c r="E8" s="148">
        <f t="shared" si="0"/>
        <v>88350</v>
      </c>
      <c r="F8" s="148">
        <f t="shared" si="0"/>
        <v>288256.39</v>
      </c>
      <c r="G8" s="148">
        <f t="shared" si="0"/>
        <v>160658.26</v>
      </c>
      <c r="H8" s="148">
        <f t="shared" si="0"/>
        <v>42889.55</v>
      </c>
      <c r="I8" s="148">
        <f t="shared" si="0"/>
        <v>652.20000000000005</v>
      </c>
      <c r="J8" s="148">
        <f t="shared" si="0"/>
        <v>159.29999999999998</v>
      </c>
      <c r="K8" s="468">
        <f t="shared" si="0"/>
        <v>125.10000000000001</v>
      </c>
      <c r="L8" s="148">
        <f t="shared" si="0"/>
        <v>1418.8899999999999</v>
      </c>
      <c r="M8" s="149">
        <f t="shared" si="0"/>
        <v>0</v>
      </c>
      <c r="N8" s="511">
        <f t="shared" si="0"/>
        <v>161465.36000000002</v>
      </c>
      <c r="O8" s="148">
        <f t="shared" si="0"/>
        <v>16555.25</v>
      </c>
      <c r="P8" s="148">
        <f>SUM(P9:P30)</f>
        <v>4821.1900000000005</v>
      </c>
      <c r="Q8" s="148">
        <f>SUM(Q9:Q30)</f>
        <v>253666.14</v>
      </c>
      <c r="R8" s="148">
        <f>SUM(R9:R30)</f>
        <v>386886.76000000007</v>
      </c>
      <c r="S8" s="148">
        <f>SUM(S9:S30)</f>
        <v>136537.76999999999</v>
      </c>
      <c r="T8" s="148">
        <f>SUM(T9:T30)</f>
        <v>14263.55</v>
      </c>
      <c r="U8" s="148">
        <f t="shared" ref="U8" si="1">SUM(U9:U30)</f>
        <v>328.20000000000005</v>
      </c>
      <c r="V8" s="148">
        <f t="shared" ref="V8" si="2">SUM(V9:V30)</f>
        <v>0</v>
      </c>
      <c r="W8" s="148">
        <f t="shared" ref="W8" si="3">SUM(W9:W30)</f>
        <v>1209.3600000000001</v>
      </c>
      <c r="X8" s="148">
        <f t="shared" ref="X8:Y8" si="4">SUM(X9:X30)</f>
        <v>191605.55</v>
      </c>
      <c r="Y8" s="148">
        <f t="shared" si="4"/>
        <v>248019.79</v>
      </c>
      <c r="Z8" s="147">
        <f>SUM(Z9:Z30)</f>
        <v>69889.559999999983</v>
      </c>
      <c r="AA8" s="149">
        <f>+IFERROR((Z8/N8-1)*100,"-")</f>
        <v>-56.715446582474428</v>
      </c>
    </row>
    <row r="9" spans="1:27" x14ac:dyDescent="0.25">
      <c r="A9" s="157" t="s">
        <v>61</v>
      </c>
      <c r="B9" s="150">
        <v>0</v>
      </c>
      <c r="C9" s="151">
        <v>0</v>
      </c>
      <c r="D9" s="151">
        <v>0</v>
      </c>
      <c r="E9" s="151">
        <v>0</v>
      </c>
      <c r="F9" s="151">
        <v>3037.5</v>
      </c>
      <c r="G9" s="151">
        <v>5349</v>
      </c>
      <c r="H9" s="151">
        <v>238.5</v>
      </c>
      <c r="I9" s="151">
        <v>0</v>
      </c>
      <c r="J9" s="151">
        <v>0</v>
      </c>
      <c r="K9" s="469">
        <v>0</v>
      </c>
      <c r="L9" s="151">
        <v>0</v>
      </c>
      <c r="M9" s="152">
        <v>0</v>
      </c>
      <c r="N9" s="150">
        <v>0</v>
      </c>
      <c r="O9" s="510">
        <v>0</v>
      </c>
      <c r="P9" s="510">
        <v>0</v>
      </c>
      <c r="Q9" s="510">
        <v>0</v>
      </c>
      <c r="R9" s="510">
        <v>0</v>
      </c>
      <c r="S9" s="510">
        <v>0</v>
      </c>
      <c r="T9" s="510">
        <v>0</v>
      </c>
      <c r="U9" s="510">
        <v>0</v>
      </c>
      <c r="V9" s="510">
        <v>0</v>
      </c>
      <c r="W9" s="510">
        <v>0</v>
      </c>
      <c r="X9" s="510">
        <v>0</v>
      </c>
      <c r="Y9" s="510">
        <v>0</v>
      </c>
      <c r="Z9" s="150">
        <v>0</v>
      </c>
      <c r="AA9" s="152" t="str">
        <f t="shared" ref="AA9:AA30" si="5">+IFERROR((Z9/N9-1)*100,"-")</f>
        <v>-</v>
      </c>
    </row>
    <row r="10" spans="1:27" x14ac:dyDescent="0.25">
      <c r="A10" s="157" t="s">
        <v>62</v>
      </c>
      <c r="B10" s="150">
        <v>0</v>
      </c>
      <c r="C10" s="151">
        <v>0</v>
      </c>
      <c r="D10" s="151">
        <v>0</v>
      </c>
      <c r="E10" s="151">
        <v>0</v>
      </c>
      <c r="F10" s="151">
        <v>0</v>
      </c>
      <c r="G10" s="151">
        <v>0</v>
      </c>
      <c r="H10" s="151">
        <v>0</v>
      </c>
      <c r="I10" s="151">
        <v>0</v>
      </c>
      <c r="J10" s="151">
        <v>0</v>
      </c>
      <c r="K10" s="469">
        <v>0</v>
      </c>
      <c r="L10" s="151">
        <v>0</v>
      </c>
      <c r="M10" s="152">
        <v>0</v>
      </c>
      <c r="N10" s="150">
        <v>0</v>
      </c>
      <c r="O10" s="510">
        <v>0</v>
      </c>
      <c r="P10" s="510">
        <v>0</v>
      </c>
      <c r="Q10" s="510">
        <v>0</v>
      </c>
      <c r="R10" s="510">
        <v>0</v>
      </c>
      <c r="S10" s="510">
        <v>0</v>
      </c>
      <c r="T10" s="510">
        <v>0</v>
      </c>
      <c r="U10" s="510">
        <v>0</v>
      </c>
      <c r="V10" s="510">
        <v>0</v>
      </c>
      <c r="W10" s="510">
        <v>0</v>
      </c>
      <c r="X10" s="510">
        <v>0</v>
      </c>
      <c r="Y10" s="510">
        <v>0</v>
      </c>
      <c r="Z10" s="150">
        <v>0</v>
      </c>
      <c r="AA10" s="152" t="str">
        <f t="shared" si="5"/>
        <v>-</v>
      </c>
    </row>
    <row r="11" spans="1:27" x14ac:dyDescent="0.25">
      <c r="A11" s="157" t="s">
        <v>88</v>
      </c>
      <c r="B11" s="150">
        <v>7055.91</v>
      </c>
      <c r="C11" s="151">
        <v>0</v>
      </c>
      <c r="D11" s="151">
        <v>0</v>
      </c>
      <c r="E11" s="151">
        <v>1194</v>
      </c>
      <c r="F11" s="151">
        <v>11496.9</v>
      </c>
      <c r="G11" s="151">
        <v>11844.6</v>
      </c>
      <c r="H11" s="151">
        <v>1983.01</v>
      </c>
      <c r="I11" s="151">
        <v>0</v>
      </c>
      <c r="J11" s="151">
        <v>0</v>
      </c>
      <c r="K11" s="469">
        <v>0</v>
      </c>
      <c r="L11" s="151">
        <v>21.1</v>
      </c>
      <c r="M11" s="152">
        <v>0</v>
      </c>
      <c r="N11" s="150">
        <v>4662.8999999999996</v>
      </c>
      <c r="O11" s="510">
        <v>0</v>
      </c>
      <c r="P11" s="510">
        <v>0</v>
      </c>
      <c r="Q11" s="510">
        <v>9515.44</v>
      </c>
      <c r="R11" s="510">
        <v>10718.5</v>
      </c>
      <c r="S11" s="510">
        <v>6224.43</v>
      </c>
      <c r="T11" s="510">
        <v>0</v>
      </c>
      <c r="U11" s="510">
        <v>0</v>
      </c>
      <c r="V11" s="510">
        <v>0</v>
      </c>
      <c r="W11" s="510">
        <v>0</v>
      </c>
      <c r="X11" s="510">
        <v>2874.71</v>
      </c>
      <c r="Y11" s="510">
        <v>3420.34</v>
      </c>
      <c r="Z11" s="150">
        <v>0</v>
      </c>
      <c r="AA11" s="152">
        <f t="shared" si="5"/>
        <v>-100</v>
      </c>
    </row>
    <row r="12" spans="1:27" x14ac:dyDescent="0.25">
      <c r="A12" s="157" t="s">
        <v>89</v>
      </c>
      <c r="B12" s="150">
        <v>26052.82</v>
      </c>
      <c r="C12" s="151">
        <v>0</v>
      </c>
      <c r="D12" s="151">
        <v>0</v>
      </c>
      <c r="E12" s="151">
        <v>13124</v>
      </c>
      <c r="F12" s="151">
        <v>62063.03</v>
      </c>
      <c r="G12" s="151">
        <v>47584.2</v>
      </c>
      <c r="H12" s="151">
        <v>10193</v>
      </c>
      <c r="I12" s="151">
        <v>0</v>
      </c>
      <c r="J12" s="151">
        <v>0</v>
      </c>
      <c r="K12" s="469">
        <v>0</v>
      </c>
      <c r="L12" s="151">
        <v>220.76</v>
      </c>
      <c r="M12" s="152">
        <v>0</v>
      </c>
      <c r="N12" s="150">
        <v>56096.1</v>
      </c>
      <c r="O12" s="510">
        <v>0</v>
      </c>
      <c r="P12" s="510">
        <v>0</v>
      </c>
      <c r="Q12" s="510">
        <v>48381.53</v>
      </c>
      <c r="R12" s="510">
        <v>66822.62</v>
      </c>
      <c r="S12" s="510">
        <v>15000.39</v>
      </c>
      <c r="T12" s="510">
        <v>0</v>
      </c>
      <c r="U12" s="510">
        <v>0</v>
      </c>
      <c r="V12" s="510">
        <v>0</v>
      </c>
      <c r="W12" s="510">
        <v>0</v>
      </c>
      <c r="X12" s="510">
        <v>40466.400000000001</v>
      </c>
      <c r="Y12" s="510">
        <v>51568.28</v>
      </c>
      <c r="Z12" s="150">
        <v>6556.72</v>
      </c>
      <c r="AA12" s="152">
        <f>+IFERROR((Z12/N12-1)*100,"-")</f>
        <v>-88.311629507220644</v>
      </c>
    </row>
    <row r="13" spans="1:27" x14ac:dyDescent="0.25">
      <c r="A13" s="157" t="s">
        <v>63</v>
      </c>
      <c r="B13" s="150">
        <v>6904.6</v>
      </c>
      <c r="C13" s="151">
        <v>0</v>
      </c>
      <c r="D13" s="151">
        <v>0</v>
      </c>
      <c r="E13" s="151">
        <v>3610</v>
      </c>
      <c r="F13" s="151">
        <v>23455</v>
      </c>
      <c r="G13" s="151">
        <v>5533.17</v>
      </c>
      <c r="H13" s="151">
        <v>1128.9000000000001</v>
      </c>
      <c r="I13" s="151">
        <v>0</v>
      </c>
      <c r="J13" s="151">
        <v>0</v>
      </c>
      <c r="K13" s="469">
        <v>0</v>
      </c>
      <c r="L13" s="151">
        <v>185.7</v>
      </c>
      <c r="M13" s="152">
        <v>0</v>
      </c>
      <c r="N13" s="150">
        <v>11522.75</v>
      </c>
      <c r="O13" s="510">
        <v>0</v>
      </c>
      <c r="P13" s="510">
        <v>0</v>
      </c>
      <c r="Q13" s="510">
        <v>27039.88</v>
      </c>
      <c r="R13" s="510">
        <v>20760</v>
      </c>
      <c r="S13" s="510">
        <v>7226.9</v>
      </c>
      <c r="T13" s="510">
        <v>0</v>
      </c>
      <c r="U13" s="510">
        <v>0</v>
      </c>
      <c r="V13" s="510">
        <v>0</v>
      </c>
      <c r="W13" s="510">
        <v>0</v>
      </c>
      <c r="X13" s="510">
        <v>11515.84</v>
      </c>
      <c r="Y13" s="510">
        <v>13796.46</v>
      </c>
      <c r="Z13" s="150">
        <v>282.3</v>
      </c>
      <c r="AA13" s="152">
        <f t="shared" si="5"/>
        <v>-97.550064003818534</v>
      </c>
    </row>
    <row r="14" spans="1:27" x14ac:dyDescent="0.25">
      <c r="A14" s="157" t="s">
        <v>64</v>
      </c>
      <c r="B14" s="150">
        <v>29562.52</v>
      </c>
      <c r="C14" s="151">
        <v>0</v>
      </c>
      <c r="D14" s="151">
        <v>0</v>
      </c>
      <c r="E14" s="151">
        <v>14793</v>
      </c>
      <c r="F14" s="151">
        <v>55685.01</v>
      </c>
      <c r="G14" s="151">
        <v>23052</v>
      </c>
      <c r="H14" s="151">
        <v>2613.63</v>
      </c>
      <c r="I14" s="151">
        <v>93.1</v>
      </c>
      <c r="J14" s="151">
        <v>18.850000000000001</v>
      </c>
      <c r="K14" s="469">
        <v>7.2</v>
      </c>
      <c r="L14" s="151">
        <v>913.83</v>
      </c>
      <c r="M14" s="152">
        <v>0</v>
      </c>
      <c r="N14" s="150">
        <v>54591.59</v>
      </c>
      <c r="O14" s="510">
        <v>0</v>
      </c>
      <c r="P14" s="510">
        <v>457.97</v>
      </c>
      <c r="Q14" s="510">
        <v>57493.68</v>
      </c>
      <c r="R14" s="510">
        <v>94387.39</v>
      </c>
      <c r="S14" s="510">
        <v>29887.62</v>
      </c>
      <c r="T14" s="510">
        <v>0</v>
      </c>
      <c r="U14" s="510">
        <v>0</v>
      </c>
      <c r="V14" s="510">
        <v>0</v>
      </c>
      <c r="W14" s="510">
        <v>0</v>
      </c>
      <c r="X14" s="510">
        <v>42942.73</v>
      </c>
      <c r="Y14" s="510">
        <v>62955.61</v>
      </c>
      <c r="Z14" s="150">
        <v>22482.25</v>
      </c>
      <c r="AA14" s="152">
        <f t="shared" si="5"/>
        <v>-58.817374617592201</v>
      </c>
    </row>
    <row r="15" spans="1:27" x14ac:dyDescent="0.25">
      <c r="A15" s="157" t="s">
        <v>65</v>
      </c>
      <c r="B15" s="150">
        <v>1203.25</v>
      </c>
      <c r="C15" s="151">
        <v>0</v>
      </c>
      <c r="D15" s="151">
        <v>0</v>
      </c>
      <c r="E15" s="151">
        <v>0</v>
      </c>
      <c r="F15" s="151">
        <v>3960.75</v>
      </c>
      <c r="G15" s="151">
        <v>600</v>
      </c>
      <c r="H15" s="151">
        <v>0</v>
      </c>
      <c r="I15" s="151">
        <v>0</v>
      </c>
      <c r="J15" s="151">
        <v>0</v>
      </c>
      <c r="K15" s="469">
        <v>0</v>
      </c>
      <c r="L15" s="151">
        <v>0</v>
      </c>
      <c r="M15" s="152">
        <v>0</v>
      </c>
      <c r="N15" s="150">
        <v>3186.25</v>
      </c>
      <c r="O15" s="510">
        <v>0</v>
      </c>
      <c r="P15" s="510">
        <v>0</v>
      </c>
      <c r="Q15" s="510">
        <v>4214</v>
      </c>
      <c r="R15" s="510">
        <v>5646.4</v>
      </c>
      <c r="S15" s="510">
        <v>431.2</v>
      </c>
      <c r="T15" s="510">
        <v>0</v>
      </c>
      <c r="U15" s="510">
        <v>0</v>
      </c>
      <c r="V15" s="510">
        <v>0</v>
      </c>
      <c r="W15" s="510">
        <v>0</v>
      </c>
      <c r="X15" s="510">
        <v>3750</v>
      </c>
      <c r="Y15" s="510">
        <v>2715.35</v>
      </c>
      <c r="Z15" s="150">
        <v>1026</v>
      </c>
      <c r="AA15" s="152">
        <f t="shared" si="5"/>
        <v>-67.799136916437817</v>
      </c>
    </row>
    <row r="16" spans="1:27" x14ac:dyDescent="0.25">
      <c r="A16" s="157" t="s">
        <v>79</v>
      </c>
      <c r="B16" s="150">
        <v>0</v>
      </c>
      <c r="C16" s="151">
        <v>0</v>
      </c>
      <c r="D16" s="151">
        <v>0</v>
      </c>
      <c r="E16" s="151">
        <v>0</v>
      </c>
      <c r="F16" s="151">
        <v>0</v>
      </c>
      <c r="G16" s="151">
        <v>0</v>
      </c>
      <c r="H16" s="151">
        <v>0</v>
      </c>
      <c r="I16" s="151">
        <v>29.25</v>
      </c>
      <c r="J16" s="151">
        <v>0</v>
      </c>
      <c r="K16" s="469">
        <v>0</v>
      </c>
      <c r="L16" s="151">
        <v>0</v>
      </c>
      <c r="M16" s="152">
        <v>0</v>
      </c>
      <c r="N16" s="150">
        <v>0</v>
      </c>
      <c r="O16" s="510">
        <v>0</v>
      </c>
      <c r="P16" s="510">
        <v>0</v>
      </c>
      <c r="Q16" s="510">
        <v>0</v>
      </c>
      <c r="R16" s="510">
        <v>0</v>
      </c>
      <c r="S16" s="510">
        <v>0</v>
      </c>
      <c r="T16" s="510">
        <v>0</v>
      </c>
      <c r="U16" s="510">
        <v>0</v>
      </c>
      <c r="V16" s="510">
        <v>0</v>
      </c>
      <c r="W16" s="510">
        <v>0</v>
      </c>
      <c r="X16" s="510">
        <v>0</v>
      </c>
      <c r="Y16" s="510">
        <v>0</v>
      </c>
      <c r="Z16" s="150">
        <v>0</v>
      </c>
      <c r="AA16" s="152" t="str">
        <f t="shared" si="5"/>
        <v>-</v>
      </c>
    </row>
    <row r="17" spans="1:27" x14ac:dyDescent="0.25">
      <c r="A17" s="157" t="s">
        <v>66</v>
      </c>
      <c r="B17" s="150">
        <v>6185.28</v>
      </c>
      <c r="C17" s="151">
        <v>0</v>
      </c>
      <c r="D17" s="151">
        <v>0</v>
      </c>
      <c r="E17" s="151">
        <v>8487</v>
      </c>
      <c r="F17" s="151">
        <v>14038.29</v>
      </c>
      <c r="G17" s="151">
        <v>1706</v>
      </c>
      <c r="H17" s="151">
        <v>479.9</v>
      </c>
      <c r="I17" s="151">
        <v>0</v>
      </c>
      <c r="J17" s="151">
        <v>0</v>
      </c>
      <c r="K17" s="469">
        <v>0</v>
      </c>
      <c r="L17" s="151">
        <v>0</v>
      </c>
      <c r="M17" s="152">
        <v>0</v>
      </c>
      <c r="N17" s="150">
        <v>13348.42</v>
      </c>
      <c r="O17" s="510">
        <v>0</v>
      </c>
      <c r="P17" s="510">
        <v>0</v>
      </c>
      <c r="Q17" s="510">
        <v>18271.27</v>
      </c>
      <c r="R17" s="510">
        <v>29610.080000000002</v>
      </c>
      <c r="S17" s="510">
        <v>2053.31</v>
      </c>
      <c r="T17" s="510">
        <v>0</v>
      </c>
      <c r="U17" s="510">
        <v>0</v>
      </c>
      <c r="V17" s="510">
        <v>0</v>
      </c>
      <c r="W17" s="510">
        <v>0</v>
      </c>
      <c r="X17" s="510">
        <v>14421.91</v>
      </c>
      <c r="Y17" s="510">
        <v>17826.810000000001</v>
      </c>
      <c r="Z17" s="150">
        <v>212.16</v>
      </c>
      <c r="AA17" s="152">
        <f t="shared" si="5"/>
        <v>-98.41059840790146</v>
      </c>
    </row>
    <row r="18" spans="1:27" x14ac:dyDescent="0.25">
      <c r="A18" s="157" t="s">
        <v>91</v>
      </c>
      <c r="B18" s="150">
        <v>4573.05</v>
      </c>
      <c r="C18" s="151">
        <v>0</v>
      </c>
      <c r="D18" s="151">
        <v>0</v>
      </c>
      <c r="E18" s="151">
        <v>6251</v>
      </c>
      <c r="F18" s="151">
        <v>10789.2</v>
      </c>
      <c r="G18" s="151">
        <v>1474.75</v>
      </c>
      <c r="H18" s="151">
        <v>1238.3900000000001</v>
      </c>
      <c r="I18" s="151">
        <v>0</v>
      </c>
      <c r="J18" s="151">
        <v>0</v>
      </c>
      <c r="K18" s="469">
        <v>0</v>
      </c>
      <c r="L18" s="151">
        <v>0</v>
      </c>
      <c r="M18" s="152">
        <v>0</v>
      </c>
      <c r="N18" s="150">
        <v>7583.7</v>
      </c>
      <c r="O18" s="510">
        <v>0</v>
      </c>
      <c r="P18" s="510">
        <v>0</v>
      </c>
      <c r="Q18" s="510">
        <v>13476.46</v>
      </c>
      <c r="R18" s="510">
        <v>25216.3</v>
      </c>
      <c r="S18" s="510">
        <v>2718.8</v>
      </c>
      <c r="T18" s="510">
        <v>0</v>
      </c>
      <c r="U18" s="510">
        <v>0</v>
      </c>
      <c r="V18" s="510">
        <v>0</v>
      </c>
      <c r="W18" s="510">
        <v>0</v>
      </c>
      <c r="X18" s="510">
        <v>9526.2199999999993</v>
      </c>
      <c r="Y18" s="510">
        <v>15314.1</v>
      </c>
      <c r="Z18" s="150">
        <v>254.8</v>
      </c>
      <c r="AA18" s="152">
        <f t="shared" si="5"/>
        <v>-96.640162453683558</v>
      </c>
    </row>
    <row r="19" spans="1:27" x14ac:dyDescent="0.25">
      <c r="A19" s="157" t="s">
        <v>80</v>
      </c>
      <c r="B19" s="150">
        <v>5348.7</v>
      </c>
      <c r="C19" s="151">
        <v>0</v>
      </c>
      <c r="D19" s="151">
        <v>0</v>
      </c>
      <c r="E19" s="151">
        <v>0</v>
      </c>
      <c r="F19" s="151">
        <v>4898.3999999999996</v>
      </c>
      <c r="G19" s="151">
        <v>2722.75</v>
      </c>
      <c r="H19" s="151">
        <v>1222.55</v>
      </c>
      <c r="I19" s="151">
        <v>0</v>
      </c>
      <c r="J19" s="151">
        <v>0</v>
      </c>
      <c r="K19" s="469">
        <v>0</v>
      </c>
      <c r="L19" s="151">
        <v>0</v>
      </c>
      <c r="M19" s="152">
        <v>0</v>
      </c>
      <c r="N19" s="150">
        <v>4065.3</v>
      </c>
      <c r="O19" s="510">
        <v>0</v>
      </c>
      <c r="P19" s="510">
        <v>0</v>
      </c>
      <c r="Q19" s="510">
        <v>7435.75</v>
      </c>
      <c r="R19" s="510">
        <v>14377.7</v>
      </c>
      <c r="S19" s="510">
        <v>5920.8</v>
      </c>
      <c r="T19" s="510">
        <v>0</v>
      </c>
      <c r="U19" s="510">
        <v>0</v>
      </c>
      <c r="V19" s="510">
        <v>0</v>
      </c>
      <c r="W19" s="510">
        <v>0</v>
      </c>
      <c r="X19" s="510">
        <v>6414.3</v>
      </c>
      <c r="Y19" s="510">
        <v>9764.5</v>
      </c>
      <c r="Z19" s="150">
        <v>234.65</v>
      </c>
      <c r="AA19" s="152">
        <f t="shared" si="5"/>
        <v>-94.227978254987335</v>
      </c>
    </row>
    <row r="20" spans="1:27" x14ac:dyDescent="0.25">
      <c r="A20" s="157" t="s">
        <v>67</v>
      </c>
      <c r="B20" s="150">
        <v>0</v>
      </c>
      <c r="C20" s="151">
        <v>0</v>
      </c>
      <c r="D20" s="151">
        <v>0</v>
      </c>
      <c r="E20" s="151">
        <v>0</v>
      </c>
      <c r="F20" s="151">
        <v>0</v>
      </c>
      <c r="G20" s="151">
        <v>0</v>
      </c>
      <c r="H20" s="151">
        <v>0</v>
      </c>
      <c r="I20" s="151">
        <v>0</v>
      </c>
      <c r="J20" s="151">
        <v>0</v>
      </c>
      <c r="K20" s="469">
        <v>0</v>
      </c>
      <c r="L20" s="151">
        <v>0</v>
      </c>
      <c r="M20" s="152">
        <v>0</v>
      </c>
      <c r="N20" s="150">
        <v>0</v>
      </c>
      <c r="O20" s="510">
        <v>0</v>
      </c>
      <c r="P20" s="510">
        <v>0</v>
      </c>
      <c r="Q20" s="510">
        <v>0</v>
      </c>
      <c r="R20" s="510">
        <v>0</v>
      </c>
      <c r="S20" s="510">
        <v>0</v>
      </c>
      <c r="T20" s="510">
        <v>0</v>
      </c>
      <c r="U20" s="510">
        <v>0</v>
      </c>
      <c r="V20" s="510">
        <v>0</v>
      </c>
      <c r="W20" s="510">
        <v>0</v>
      </c>
      <c r="X20" s="510">
        <v>0</v>
      </c>
      <c r="Y20" s="510">
        <v>0</v>
      </c>
      <c r="Z20" s="150">
        <v>0</v>
      </c>
      <c r="AA20" s="152" t="str">
        <f t="shared" si="5"/>
        <v>-</v>
      </c>
    </row>
    <row r="21" spans="1:27" x14ac:dyDescent="0.25">
      <c r="A21" s="157" t="s">
        <v>68</v>
      </c>
      <c r="B21" s="150">
        <v>14498.32</v>
      </c>
      <c r="C21" s="151">
        <v>0</v>
      </c>
      <c r="D21" s="151">
        <v>0</v>
      </c>
      <c r="E21" s="151">
        <v>9089</v>
      </c>
      <c r="F21" s="151">
        <v>15994.54</v>
      </c>
      <c r="G21" s="151">
        <v>4288.12</v>
      </c>
      <c r="H21" s="151">
        <v>1774.83</v>
      </c>
      <c r="I21" s="151">
        <v>0</v>
      </c>
      <c r="J21" s="151">
        <v>0</v>
      </c>
      <c r="K21" s="469">
        <v>0</v>
      </c>
      <c r="L21" s="151">
        <v>0</v>
      </c>
      <c r="M21" s="152">
        <v>0</v>
      </c>
      <c r="N21" s="150">
        <v>4440.4799999999996</v>
      </c>
      <c r="O21" s="510">
        <v>0</v>
      </c>
      <c r="P21" s="510">
        <v>0</v>
      </c>
      <c r="Q21" s="510">
        <v>17316.04</v>
      </c>
      <c r="R21" s="510">
        <v>40401.449999999997</v>
      </c>
      <c r="S21" s="510">
        <v>10884.72</v>
      </c>
      <c r="T21" s="510">
        <v>0</v>
      </c>
      <c r="U21" s="510">
        <v>0</v>
      </c>
      <c r="V21" s="510">
        <v>0</v>
      </c>
      <c r="W21" s="510">
        <v>0</v>
      </c>
      <c r="X21" s="510">
        <v>9961.15</v>
      </c>
      <c r="Y21" s="510">
        <v>19730.46</v>
      </c>
      <c r="Z21" s="150">
        <v>631.41999999999996</v>
      </c>
      <c r="AA21" s="152">
        <f t="shared" si="5"/>
        <v>-85.780366086549193</v>
      </c>
    </row>
    <row r="22" spans="1:27" x14ac:dyDescent="0.25">
      <c r="A22" s="157" t="s">
        <v>69</v>
      </c>
      <c r="B22" s="150">
        <v>21278.25</v>
      </c>
      <c r="C22" s="151">
        <v>0</v>
      </c>
      <c r="D22" s="151">
        <v>0</v>
      </c>
      <c r="E22" s="151">
        <v>8229</v>
      </c>
      <c r="F22" s="151">
        <v>21865.55</v>
      </c>
      <c r="G22" s="151">
        <v>11326.7</v>
      </c>
      <c r="H22" s="151">
        <v>9450.9599999999991</v>
      </c>
      <c r="I22" s="151">
        <v>232.6</v>
      </c>
      <c r="J22" s="151">
        <v>140.44999999999999</v>
      </c>
      <c r="K22" s="469">
        <v>117.9</v>
      </c>
      <c r="L22" s="151">
        <v>72.400000000000006</v>
      </c>
      <c r="M22" s="153">
        <v>0</v>
      </c>
      <c r="N22" s="150">
        <v>861.6</v>
      </c>
      <c r="O22" s="510">
        <v>0</v>
      </c>
      <c r="P22" s="510">
        <v>46.2</v>
      </c>
      <c r="Q22" s="510">
        <v>22533.71</v>
      </c>
      <c r="R22" s="510">
        <v>43066.34</v>
      </c>
      <c r="S22" s="510">
        <v>11672.15</v>
      </c>
      <c r="T22" s="510">
        <v>835.3</v>
      </c>
      <c r="U22" s="510">
        <v>0</v>
      </c>
      <c r="V22" s="510">
        <v>0</v>
      </c>
      <c r="W22" s="510">
        <v>0</v>
      </c>
      <c r="X22" s="510">
        <v>8418.81</v>
      </c>
      <c r="Y22" s="510">
        <v>28168.77</v>
      </c>
      <c r="Z22" s="150">
        <v>4622.6499999999996</v>
      </c>
      <c r="AA22" s="153">
        <f t="shared" si="5"/>
        <v>436.5192664809656</v>
      </c>
    </row>
    <row r="23" spans="1:27" x14ac:dyDescent="0.25">
      <c r="A23" s="145" t="s">
        <v>82</v>
      </c>
      <c r="B23" s="150">
        <v>2873.8</v>
      </c>
      <c r="C23" s="151">
        <v>0</v>
      </c>
      <c r="D23" s="151">
        <v>0</v>
      </c>
      <c r="E23" s="151">
        <v>2134</v>
      </c>
      <c r="F23" s="151">
        <v>16215.93</v>
      </c>
      <c r="G23" s="151">
        <v>10756.55</v>
      </c>
      <c r="H23" s="151">
        <v>3015.15</v>
      </c>
      <c r="I23" s="151">
        <v>0</v>
      </c>
      <c r="J23" s="151">
        <v>0</v>
      </c>
      <c r="K23" s="469">
        <v>0</v>
      </c>
      <c r="L23" s="151">
        <v>0</v>
      </c>
      <c r="M23" s="153">
        <v>0</v>
      </c>
      <c r="N23" s="150">
        <v>0</v>
      </c>
      <c r="O23" s="510">
        <v>0</v>
      </c>
      <c r="P23" s="510">
        <v>0</v>
      </c>
      <c r="Q23" s="510">
        <v>11419.79</v>
      </c>
      <c r="R23" s="510">
        <v>15216.03</v>
      </c>
      <c r="S23" s="510">
        <v>15014.82</v>
      </c>
      <c r="T23" s="510">
        <v>0</v>
      </c>
      <c r="U23" s="510">
        <v>0</v>
      </c>
      <c r="V23" s="510">
        <v>0</v>
      </c>
      <c r="W23" s="510">
        <v>0</v>
      </c>
      <c r="X23" s="510">
        <v>15553.5</v>
      </c>
      <c r="Y23" s="510">
        <v>6599.1</v>
      </c>
      <c r="Z23" s="150">
        <v>412.34</v>
      </c>
      <c r="AA23" s="153" t="str">
        <f t="shared" si="5"/>
        <v>-</v>
      </c>
    </row>
    <row r="24" spans="1:27" x14ac:dyDescent="0.25">
      <c r="A24" s="145" t="s">
        <v>70</v>
      </c>
      <c r="B24" s="150">
        <v>17062.740000000002</v>
      </c>
      <c r="C24" s="151">
        <v>0</v>
      </c>
      <c r="D24" s="151">
        <v>66.849999999999994</v>
      </c>
      <c r="E24" s="151">
        <v>10405</v>
      </c>
      <c r="F24" s="151">
        <v>44412.86</v>
      </c>
      <c r="G24" s="151">
        <v>31110.36</v>
      </c>
      <c r="H24" s="151">
        <v>7507.51</v>
      </c>
      <c r="I24" s="151">
        <v>29.2</v>
      </c>
      <c r="J24" s="151">
        <v>0</v>
      </c>
      <c r="K24" s="469">
        <v>0</v>
      </c>
      <c r="L24" s="151">
        <v>5.0999999999999996</v>
      </c>
      <c r="M24" s="153">
        <v>0</v>
      </c>
      <c r="N24" s="150">
        <v>0</v>
      </c>
      <c r="O24" s="510">
        <v>0</v>
      </c>
      <c r="P24" s="510">
        <v>0</v>
      </c>
      <c r="Q24" s="510">
        <v>15835.67</v>
      </c>
      <c r="R24" s="510">
        <v>19950.240000000002</v>
      </c>
      <c r="S24" s="510">
        <v>16101.34</v>
      </c>
      <c r="T24" s="510">
        <v>0</v>
      </c>
      <c r="U24" s="510">
        <v>73.56</v>
      </c>
      <c r="V24" s="510">
        <v>0</v>
      </c>
      <c r="W24" s="510">
        <v>0</v>
      </c>
      <c r="X24" s="510">
        <v>23765.45</v>
      </c>
      <c r="Y24" s="510">
        <v>16160.01</v>
      </c>
      <c r="Z24" s="150">
        <v>2726.93</v>
      </c>
      <c r="AA24" s="153" t="str">
        <f t="shared" si="5"/>
        <v>-</v>
      </c>
    </row>
    <row r="25" spans="1:27" x14ac:dyDescent="0.25">
      <c r="A25" s="145" t="s">
        <v>83</v>
      </c>
      <c r="B25" s="150">
        <v>1038</v>
      </c>
      <c r="C25" s="151">
        <v>1694.11</v>
      </c>
      <c r="D25" s="151">
        <v>2877.3</v>
      </c>
      <c r="E25" s="151">
        <v>2016</v>
      </c>
      <c r="F25" s="151">
        <v>0</v>
      </c>
      <c r="G25" s="151">
        <v>1615.85</v>
      </c>
      <c r="H25" s="151">
        <v>238.15</v>
      </c>
      <c r="I25" s="151">
        <v>0</v>
      </c>
      <c r="J25" s="151">
        <v>0</v>
      </c>
      <c r="K25" s="469">
        <v>0</v>
      </c>
      <c r="L25" s="151">
        <v>0</v>
      </c>
      <c r="M25" s="152">
        <v>0</v>
      </c>
      <c r="N25" s="150">
        <v>206.1</v>
      </c>
      <c r="O25" s="510">
        <v>1239.75</v>
      </c>
      <c r="P25" s="510">
        <v>0</v>
      </c>
      <c r="Q25" s="510">
        <v>0</v>
      </c>
      <c r="R25" s="510">
        <v>0</v>
      </c>
      <c r="S25" s="510">
        <v>534.20000000000005</v>
      </c>
      <c r="T25" s="510">
        <v>254.35</v>
      </c>
      <c r="U25" s="510">
        <v>0</v>
      </c>
      <c r="V25" s="510">
        <v>0</v>
      </c>
      <c r="W25" s="510">
        <v>0</v>
      </c>
      <c r="X25" s="510">
        <v>0</v>
      </c>
      <c r="Y25" s="510">
        <v>0</v>
      </c>
      <c r="Z25" s="150">
        <v>8174</v>
      </c>
      <c r="AA25" s="152">
        <f t="shared" si="5"/>
        <v>3866.0359049005338</v>
      </c>
    </row>
    <row r="26" spans="1:27" x14ac:dyDescent="0.25">
      <c r="A26" s="145" t="s">
        <v>93</v>
      </c>
      <c r="B26" s="150">
        <v>1806.23</v>
      </c>
      <c r="C26" s="151">
        <v>2319.6999999999998</v>
      </c>
      <c r="D26" s="151">
        <v>2395.4</v>
      </c>
      <c r="E26" s="151">
        <v>1847</v>
      </c>
      <c r="F26" s="151">
        <v>0</v>
      </c>
      <c r="G26" s="151">
        <v>634.80999999999995</v>
      </c>
      <c r="H26" s="151">
        <v>0</v>
      </c>
      <c r="I26" s="151">
        <v>0</v>
      </c>
      <c r="J26" s="151">
        <v>0</v>
      </c>
      <c r="K26" s="469">
        <v>0</v>
      </c>
      <c r="L26" s="151">
        <v>0</v>
      </c>
      <c r="M26" s="152">
        <v>0</v>
      </c>
      <c r="N26" s="150">
        <v>95</v>
      </c>
      <c r="O26" s="510">
        <v>2743.33</v>
      </c>
      <c r="P26" s="510">
        <v>9.56</v>
      </c>
      <c r="Q26" s="510">
        <v>0</v>
      </c>
      <c r="R26" s="510">
        <v>0</v>
      </c>
      <c r="S26" s="510">
        <v>286.99</v>
      </c>
      <c r="T26" s="510">
        <v>2700.26</v>
      </c>
      <c r="U26" s="510">
        <v>36.869999999999997</v>
      </c>
      <c r="V26" s="510">
        <v>0</v>
      </c>
      <c r="W26" s="510">
        <v>1.91</v>
      </c>
      <c r="X26" s="510">
        <v>0</v>
      </c>
      <c r="Y26" s="510">
        <v>0</v>
      </c>
      <c r="Z26" s="150">
        <v>5277.99</v>
      </c>
      <c r="AA26" s="152">
        <f t="shared" si="5"/>
        <v>5455.7789473684206</v>
      </c>
    </row>
    <row r="27" spans="1:27" x14ac:dyDescent="0.25">
      <c r="A27" s="158" t="s">
        <v>84</v>
      </c>
      <c r="B27" s="150">
        <v>168.75</v>
      </c>
      <c r="C27" s="151">
        <v>1449.6</v>
      </c>
      <c r="D27" s="151">
        <v>2744.79</v>
      </c>
      <c r="E27" s="151">
        <v>2012</v>
      </c>
      <c r="F27" s="151">
        <v>0</v>
      </c>
      <c r="G27" s="151">
        <v>0</v>
      </c>
      <c r="H27" s="151">
        <v>1181.2</v>
      </c>
      <c r="I27" s="151">
        <v>0</v>
      </c>
      <c r="J27" s="151">
        <v>0</v>
      </c>
      <c r="K27" s="469">
        <v>0</v>
      </c>
      <c r="L27" s="151">
        <v>0</v>
      </c>
      <c r="M27" s="152">
        <v>0</v>
      </c>
      <c r="N27" s="150">
        <v>369.55</v>
      </c>
      <c r="O27" s="510">
        <v>1433.95</v>
      </c>
      <c r="P27" s="510">
        <v>589.15</v>
      </c>
      <c r="Q27" s="510">
        <v>0</v>
      </c>
      <c r="R27" s="510">
        <v>0</v>
      </c>
      <c r="S27" s="510">
        <v>4602.5</v>
      </c>
      <c r="T27" s="510">
        <v>3195.7</v>
      </c>
      <c r="U27" s="510">
        <v>27.25</v>
      </c>
      <c r="V27" s="510">
        <v>0</v>
      </c>
      <c r="W27" s="510">
        <v>0</v>
      </c>
      <c r="X27" s="510">
        <v>0</v>
      </c>
      <c r="Y27" s="510">
        <v>0</v>
      </c>
      <c r="Z27" s="150">
        <v>6880.75</v>
      </c>
      <c r="AA27" s="152">
        <f t="shared" si="5"/>
        <v>1761.9266675686645</v>
      </c>
    </row>
    <row r="28" spans="1:27" x14ac:dyDescent="0.25">
      <c r="A28" s="145" t="s">
        <v>94</v>
      </c>
      <c r="B28" s="150">
        <v>179.26</v>
      </c>
      <c r="C28" s="151">
        <v>579.99</v>
      </c>
      <c r="D28" s="151">
        <v>1519.6</v>
      </c>
      <c r="E28" s="151">
        <v>892</v>
      </c>
      <c r="F28" s="151">
        <v>0</v>
      </c>
      <c r="G28" s="151">
        <v>761.05</v>
      </c>
      <c r="H28" s="151">
        <v>0</v>
      </c>
      <c r="I28" s="151">
        <v>0</v>
      </c>
      <c r="J28" s="151">
        <v>0</v>
      </c>
      <c r="K28" s="469">
        <v>0</v>
      </c>
      <c r="L28" s="151">
        <v>0</v>
      </c>
      <c r="M28" s="152">
        <v>0</v>
      </c>
      <c r="N28" s="150">
        <v>0</v>
      </c>
      <c r="O28" s="510">
        <v>1183.25</v>
      </c>
      <c r="P28" s="510">
        <v>0</v>
      </c>
      <c r="Q28" s="510">
        <v>0</v>
      </c>
      <c r="R28" s="510">
        <v>0</v>
      </c>
      <c r="S28" s="510">
        <v>2415.9499999999998</v>
      </c>
      <c r="T28" s="510">
        <v>1911.6</v>
      </c>
      <c r="U28" s="510">
        <v>6.9</v>
      </c>
      <c r="V28" s="510">
        <v>0</v>
      </c>
      <c r="W28" s="510">
        <v>0</v>
      </c>
      <c r="X28" s="510">
        <v>0</v>
      </c>
      <c r="Y28" s="510">
        <v>0</v>
      </c>
      <c r="Z28" s="150">
        <v>5895.7</v>
      </c>
      <c r="AA28" s="152" t="str">
        <f t="shared" si="5"/>
        <v>-</v>
      </c>
    </row>
    <row r="29" spans="1:27" x14ac:dyDescent="0.25">
      <c r="A29" s="145" t="s">
        <v>231</v>
      </c>
      <c r="B29" s="150"/>
      <c r="C29" s="151"/>
      <c r="D29" s="151"/>
      <c r="E29" s="151"/>
      <c r="F29" s="151"/>
      <c r="G29" s="151"/>
      <c r="H29" s="151"/>
      <c r="I29" s="151"/>
      <c r="J29" s="151"/>
      <c r="K29" s="469"/>
      <c r="L29" s="151"/>
      <c r="M29" s="152"/>
      <c r="N29" s="150">
        <v>177.27</v>
      </c>
      <c r="O29" s="510">
        <v>4202.92</v>
      </c>
      <c r="P29" s="510">
        <v>2017.01</v>
      </c>
      <c r="Q29" s="510">
        <v>423.72</v>
      </c>
      <c r="R29" s="510">
        <v>713.71</v>
      </c>
      <c r="S29" s="510">
        <v>4483.43</v>
      </c>
      <c r="T29" s="510">
        <v>3319.24</v>
      </c>
      <c r="U29" s="510">
        <v>183.62</v>
      </c>
      <c r="V29" s="510">
        <v>0</v>
      </c>
      <c r="W29" s="510">
        <v>1207.45</v>
      </c>
      <c r="X29" s="510">
        <v>1994.53</v>
      </c>
      <c r="Y29" s="510">
        <v>0</v>
      </c>
      <c r="Z29" s="150">
        <v>4218.8999999999996</v>
      </c>
      <c r="AA29" s="152">
        <f t="shared" si="5"/>
        <v>2279.9289219834145</v>
      </c>
    </row>
    <row r="30" spans="1:27" x14ac:dyDescent="0.25">
      <c r="A30" s="146" t="s">
        <v>71</v>
      </c>
      <c r="B30" s="154">
        <v>531.75</v>
      </c>
      <c r="C30" s="155">
        <v>1694.22</v>
      </c>
      <c r="D30" s="155">
        <v>4132.99</v>
      </c>
      <c r="E30" s="155">
        <v>4267</v>
      </c>
      <c r="F30" s="155">
        <v>343.43</v>
      </c>
      <c r="G30" s="155">
        <v>298.35000000000002</v>
      </c>
      <c r="H30" s="155">
        <v>623.87</v>
      </c>
      <c r="I30" s="155">
        <v>268.05</v>
      </c>
      <c r="J30" s="155">
        <v>0</v>
      </c>
      <c r="K30" s="129">
        <v>0</v>
      </c>
      <c r="L30" s="155">
        <v>0</v>
      </c>
      <c r="M30" s="156">
        <v>0</v>
      </c>
      <c r="N30" s="154">
        <v>258.35000000000002</v>
      </c>
      <c r="O30" s="155">
        <v>5752.05</v>
      </c>
      <c r="P30" s="155">
        <v>1701.3</v>
      </c>
      <c r="Q30" s="155">
        <v>309.2</v>
      </c>
      <c r="R30" s="155">
        <v>0</v>
      </c>
      <c r="S30" s="155">
        <v>1078.22</v>
      </c>
      <c r="T30" s="155">
        <v>2047.1</v>
      </c>
      <c r="U30" s="155">
        <v>0</v>
      </c>
      <c r="V30" s="155">
        <v>0</v>
      </c>
      <c r="W30" s="155">
        <v>0</v>
      </c>
      <c r="X30" s="155">
        <v>0</v>
      </c>
      <c r="Y30" s="155">
        <v>0</v>
      </c>
      <c r="Z30" s="154">
        <v>0</v>
      </c>
      <c r="AA30" s="156">
        <f t="shared" si="5"/>
        <v>-100</v>
      </c>
    </row>
    <row r="31" spans="1:27" x14ac:dyDescent="0.25">
      <c r="A31" s="2" t="s">
        <v>23</v>
      </c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314"/>
      <c r="AA31" s="314"/>
    </row>
    <row r="32" spans="1:27" x14ac:dyDescent="0.25">
      <c r="A32" s="2" t="s">
        <v>24</v>
      </c>
    </row>
    <row r="33" spans="1:1" x14ac:dyDescent="0.25">
      <c r="A33" s="3" t="s">
        <v>210</v>
      </c>
    </row>
  </sheetData>
  <mergeCells count="4">
    <mergeCell ref="A6:A7"/>
    <mergeCell ref="B6:M6"/>
    <mergeCell ref="Z6:AA6"/>
    <mergeCell ref="N6:Y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showGridLines="0" zoomScale="80" zoomScaleNormal="8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P13" sqref="P13"/>
    </sheetView>
  </sheetViews>
  <sheetFormatPr baseColWidth="10" defaultRowHeight="15" x14ac:dyDescent="0.25"/>
  <cols>
    <col min="1" max="1" width="19.28515625" customWidth="1"/>
    <col min="2" max="2" width="8" bestFit="1" customWidth="1"/>
    <col min="3" max="3" width="5.7109375" bestFit="1" customWidth="1"/>
    <col min="4" max="4" width="6" bestFit="1" customWidth="1"/>
    <col min="5" max="5" width="9.140625" style="283" bestFit="1" customWidth="1"/>
    <col min="6" max="6" width="10.28515625" style="283" bestFit="1" customWidth="1"/>
    <col min="7" max="7" width="10" style="283" bestFit="1" customWidth="1"/>
    <col min="8" max="8" width="9.140625" style="283" bestFit="1" customWidth="1"/>
    <col min="9" max="9" width="6.28515625" style="386" bestFit="1" customWidth="1"/>
    <col min="10" max="10" width="6.5703125" style="386" bestFit="1" customWidth="1"/>
    <col min="11" max="11" width="5.140625" style="283" bestFit="1" customWidth="1"/>
    <col min="12" max="12" width="7" style="283" bestFit="1" customWidth="1"/>
    <col min="13" max="13" width="4.85546875" style="283" bestFit="1" customWidth="1"/>
    <col min="14" max="14" width="8.42578125" bestFit="1" customWidth="1"/>
    <col min="15" max="15" width="7.28515625" bestFit="1" customWidth="1"/>
    <col min="16" max="16" width="7.28515625" style="512" bestFit="1" customWidth="1"/>
    <col min="17" max="17" width="10.28515625" style="512" bestFit="1" customWidth="1"/>
    <col min="18" max="18" width="9.5703125" style="512" bestFit="1" customWidth="1"/>
    <col min="19" max="19" width="10.28515625" style="512" bestFit="1" customWidth="1"/>
    <col min="20" max="20" width="8.42578125" style="512" bestFit="1" customWidth="1"/>
    <col min="21" max="21" width="5.7109375" style="512" bestFit="1" customWidth="1"/>
    <col min="22" max="22" width="5" style="512" bestFit="1" customWidth="1"/>
    <col min="23" max="23" width="5.28515625" style="512" bestFit="1" customWidth="1"/>
    <col min="24" max="24" width="9.28515625" style="512" bestFit="1" customWidth="1"/>
    <col min="25" max="25" width="10.28515625" style="512" bestFit="1" customWidth="1"/>
    <col min="26" max="26" width="9.140625" style="512" bestFit="1" customWidth="1"/>
    <col min="27" max="27" width="10.85546875" bestFit="1" customWidth="1"/>
  </cols>
  <sheetData>
    <row r="1" spans="1:27" x14ac:dyDescent="0.25">
      <c r="A1" s="42" t="s">
        <v>201</v>
      </c>
    </row>
    <row r="2" spans="1:27" x14ac:dyDescent="0.25">
      <c r="A2" s="42"/>
    </row>
    <row r="3" spans="1:27" ht="15" customHeight="1" x14ac:dyDescent="0.25">
      <c r="A3" s="17" t="s">
        <v>115</v>
      </c>
      <c r="B3" s="17"/>
      <c r="C3" s="17"/>
      <c r="D3" s="17"/>
      <c r="E3" s="288"/>
      <c r="F3" s="288"/>
      <c r="G3" s="288"/>
      <c r="H3" s="288"/>
      <c r="I3" s="387"/>
      <c r="J3" s="387"/>
      <c r="K3" s="288"/>
      <c r="L3" s="288"/>
      <c r="M3" s="288"/>
    </row>
    <row r="4" spans="1:27" x14ac:dyDescent="0.25">
      <c r="A4" s="79" t="s">
        <v>266</v>
      </c>
      <c r="B4" s="79"/>
      <c r="C4" s="79"/>
      <c r="D4" s="79"/>
      <c r="E4" s="296"/>
      <c r="F4" s="296"/>
      <c r="G4" s="296"/>
      <c r="H4" s="296"/>
      <c r="I4" s="388"/>
      <c r="J4" s="388"/>
      <c r="K4" s="296"/>
      <c r="L4" s="296"/>
      <c r="M4" s="296"/>
    </row>
    <row r="5" spans="1:27" x14ac:dyDescent="0.25">
      <c r="A5" s="79" t="s">
        <v>216</v>
      </c>
      <c r="B5" s="79"/>
      <c r="C5" s="79"/>
      <c r="D5" s="79"/>
      <c r="E5" s="296"/>
      <c r="F5" s="296"/>
      <c r="G5" s="296"/>
      <c r="H5" s="296"/>
      <c r="I5" s="388"/>
      <c r="J5" s="388"/>
      <c r="K5" s="296"/>
      <c r="L5" s="296"/>
      <c r="M5" s="296"/>
    </row>
    <row r="6" spans="1:27" x14ac:dyDescent="0.25">
      <c r="A6" s="690" t="s">
        <v>26</v>
      </c>
      <c r="B6" s="689">
        <v>2017</v>
      </c>
      <c r="C6" s="696"/>
      <c r="D6" s="696"/>
      <c r="E6" s="696"/>
      <c r="F6" s="696"/>
      <c r="G6" s="696"/>
      <c r="H6" s="696"/>
      <c r="I6" s="696"/>
      <c r="J6" s="696"/>
      <c r="K6" s="696"/>
      <c r="L6" s="696"/>
      <c r="M6" s="696"/>
      <c r="N6" s="697">
        <v>2018</v>
      </c>
      <c r="O6" s="698"/>
      <c r="P6" s="698"/>
      <c r="Q6" s="698"/>
      <c r="R6" s="698"/>
      <c r="S6" s="698"/>
      <c r="T6" s="698"/>
      <c r="U6" s="698"/>
      <c r="V6" s="698"/>
      <c r="W6" s="698"/>
      <c r="X6" s="698"/>
      <c r="Y6" s="698"/>
      <c r="Z6" s="689">
        <v>2019</v>
      </c>
      <c r="AA6" s="689"/>
    </row>
    <row r="7" spans="1:27" ht="37.5" customHeight="1" x14ac:dyDescent="0.25">
      <c r="A7" s="691"/>
      <c r="B7" s="334" t="s">
        <v>1</v>
      </c>
      <c r="C7" s="334" t="s">
        <v>2</v>
      </c>
      <c r="D7" s="334" t="s">
        <v>3</v>
      </c>
      <c r="E7" s="334" t="s">
        <v>4</v>
      </c>
      <c r="F7" s="334" t="s">
        <v>5</v>
      </c>
      <c r="G7" s="334" t="s">
        <v>6</v>
      </c>
      <c r="H7" s="334" t="s">
        <v>7</v>
      </c>
      <c r="I7" s="395" t="s">
        <v>8</v>
      </c>
      <c r="J7" s="395" t="s">
        <v>9</v>
      </c>
      <c r="K7" s="298" t="s">
        <v>10</v>
      </c>
      <c r="L7" s="298" t="s">
        <v>11</v>
      </c>
      <c r="M7" s="298" t="s">
        <v>12</v>
      </c>
      <c r="N7" s="260" t="s">
        <v>1</v>
      </c>
      <c r="O7" s="260" t="s">
        <v>2</v>
      </c>
      <c r="P7" s="520" t="s">
        <v>3</v>
      </c>
      <c r="Q7" s="525" t="s">
        <v>4</v>
      </c>
      <c r="R7" s="533" t="s">
        <v>5</v>
      </c>
      <c r="S7" s="537" t="s">
        <v>6</v>
      </c>
      <c r="T7" s="548" t="s">
        <v>7</v>
      </c>
      <c r="U7" s="555" t="s">
        <v>8</v>
      </c>
      <c r="V7" s="557" t="s">
        <v>9</v>
      </c>
      <c r="W7" s="562" t="s">
        <v>10</v>
      </c>
      <c r="X7" s="569" t="s">
        <v>11</v>
      </c>
      <c r="Y7" s="594" t="s">
        <v>12</v>
      </c>
      <c r="Z7" s="595" t="s">
        <v>1</v>
      </c>
      <c r="AA7" s="595" t="s">
        <v>245</v>
      </c>
    </row>
    <row r="8" spans="1:27" x14ac:dyDescent="0.25">
      <c r="A8" s="143" t="s">
        <v>13</v>
      </c>
      <c r="B8" s="331">
        <f>SUM(B9:B30)</f>
        <v>19239.55</v>
      </c>
      <c r="C8" s="302">
        <f>SUM(C9:C30)</f>
        <v>907.56</v>
      </c>
      <c r="D8" s="302">
        <f>SUM(D9:D30)</f>
        <v>830.78</v>
      </c>
      <c r="E8" s="148">
        <f>SUM(E9:E30)</f>
        <v>9940.32</v>
      </c>
      <c r="F8" s="148">
        <f>SUM(F9:F30)</f>
        <v>37264.359999999993</v>
      </c>
      <c r="G8" s="148">
        <f t="shared" ref="G8:L8" si="0">+SUM(G9:G30)</f>
        <v>17474.57</v>
      </c>
      <c r="H8" s="148">
        <f t="shared" si="0"/>
        <v>3377.8599999999997</v>
      </c>
      <c r="I8" s="413">
        <f t="shared" si="0"/>
        <v>68.05</v>
      </c>
      <c r="J8" s="413">
        <f t="shared" si="0"/>
        <v>44.88</v>
      </c>
      <c r="K8" s="148">
        <f t="shared" si="0"/>
        <v>7.01</v>
      </c>
      <c r="L8" s="148">
        <f t="shared" si="0"/>
        <v>155.94</v>
      </c>
      <c r="M8" s="149">
        <f>SUM(M9:M30)</f>
        <v>0</v>
      </c>
      <c r="N8" s="331">
        <f>SUM(N9:N30)</f>
        <v>24273.969999999998</v>
      </c>
      <c r="O8" s="148">
        <f>SUM(O9:O30)</f>
        <v>959.22</v>
      </c>
      <c r="P8" s="148">
        <f>SUM(P9:P30)</f>
        <v>455.88</v>
      </c>
      <c r="Q8" s="148">
        <f t="shared" ref="Q8:R8" si="1">SUM(Q9:Q30)</f>
        <v>46324.74</v>
      </c>
      <c r="R8" s="148">
        <f t="shared" si="1"/>
        <v>81769.049999999988</v>
      </c>
      <c r="S8" s="148">
        <f>SUM(S9:S30)</f>
        <v>35050.379999999997</v>
      </c>
      <c r="T8" s="148">
        <f>SUM(T9:T30)</f>
        <v>1123.24</v>
      </c>
      <c r="U8" s="148">
        <f t="shared" ref="U8" si="2">SUM(U9:U30)</f>
        <v>16.740000000000002</v>
      </c>
      <c r="V8" s="148">
        <f t="shared" ref="V8" si="3">SUM(V9:V30)</f>
        <v>0</v>
      </c>
      <c r="W8" s="148">
        <f t="shared" ref="W8" si="4">SUM(W9:W30)</f>
        <v>11.9</v>
      </c>
      <c r="X8" s="148">
        <f t="shared" ref="X8:Y8" si="5">SUM(X9:X30)</f>
        <v>21170.11</v>
      </c>
      <c r="Y8" s="148">
        <f t="shared" si="5"/>
        <v>30649.430000000004</v>
      </c>
      <c r="Z8" s="147">
        <f>SUM(Z9:Z30)</f>
        <v>8307.98</v>
      </c>
      <c r="AA8" s="149">
        <f>+IFERROR((Z8/N8-1)*100,"-")</f>
        <v>-65.7741193550128</v>
      </c>
    </row>
    <row r="9" spans="1:27" x14ac:dyDescent="0.25">
      <c r="A9" s="144" t="s">
        <v>61</v>
      </c>
      <c r="B9" s="150">
        <v>0</v>
      </c>
      <c r="C9" s="151">
        <v>0</v>
      </c>
      <c r="D9" s="151">
        <v>0</v>
      </c>
      <c r="E9" s="151">
        <v>0</v>
      </c>
      <c r="F9" s="151">
        <v>491.9</v>
      </c>
      <c r="G9" s="151">
        <v>763.67</v>
      </c>
      <c r="H9" s="151">
        <v>21.84</v>
      </c>
      <c r="I9" s="414">
        <v>0</v>
      </c>
      <c r="J9" s="414">
        <v>0</v>
      </c>
      <c r="K9" s="151">
        <v>0</v>
      </c>
      <c r="L9" s="151">
        <v>0</v>
      </c>
      <c r="M9" s="152">
        <v>0</v>
      </c>
      <c r="N9" s="150">
        <v>0</v>
      </c>
      <c r="O9" s="151">
        <v>0</v>
      </c>
      <c r="P9" s="510">
        <v>0</v>
      </c>
      <c r="Q9" s="510">
        <v>0</v>
      </c>
      <c r="R9" s="510">
        <v>0</v>
      </c>
      <c r="S9" s="510">
        <v>0</v>
      </c>
      <c r="T9" s="510">
        <v>0</v>
      </c>
      <c r="U9" s="510">
        <v>0</v>
      </c>
      <c r="V9" s="510">
        <v>0</v>
      </c>
      <c r="W9" s="510">
        <v>0</v>
      </c>
      <c r="X9" s="510">
        <v>0</v>
      </c>
      <c r="Y9" s="510">
        <v>0</v>
      </c>
      <c r="Z9" s="150">
        <v>0</v>
      </c>
      <c r="AA9" s="152" t="str">
        <f t="shared" ref="AA9:AA30" si="6">+IFERROR((Z9/N9-1)*100,"-")</f>
        <v>-</v>
      </c>
    </row>
    <row r="10" spans="1:27" x14ac:dyDescent="0.25">
      <c r="A10" s="144" t="s">
        <v>62</v>
      </c>
      <c r="B10" s="150">
        <v>0</v>
      </c>
      <c r="C10" s="151">
        <v>0</v>
      </c>
      <c r="D10" s="151">
        <v>0</v>
      </c>
      <c r="E10" s="151">
        <v>0</v>
      </c>
      <c r="F10" s="151">
        <v>0</v>
      </c>
      <c r="G10" s="151">
        <v>0</v>
      </c>
      <c r="H10" s="151">
        <v>0</v>
      </c>
      <c r="I10" s="414">
        <v>0</v>
      </c>
      <c r="J10" s="414">
        <v>0</v>
      </c>
      <c r="K10" s="151">
        <v>0</v>
      </c>
      <c r="L10" s="151">
        <v>0</v>
      </c>
      <c r="M10" s="152">
        <v>0</v>
      </c>
      <c r="N10" s="150">
        <v>0</v>
      </c>
      <c r="O10" s="151">
        <v>0</v>
      </c>
      <c r="P10" s="510">
        <v>0</v>
      </c>
      <c r="Q10" s="510">
        <v>0</v>
      </c>
      <c r="R10" s="510">
        <v>0</v>
      </c>
      <c r="S10" s="510">
        <v>0</v>
      </c>
      <c r="T10" s="510">
        <v>0</v>
      </c>
      <c r="U10" s="510">
        <v>0</v>
      </c>
      <c r="V10" s="510">
        <v>0</v>
      </c>
      <c r="W10" s="510">
        <v>0</v>
      </c>
      <c r="X10" s="510">
        <v>0</v>
      </c>
      <c r="Y10" s="510">
        <v>0</v>
      </c>
      <c r="Z10" s="150">
        <v>0</v>
      </c>
      <c r="AA10" s="152" t="str">
        <f t="shared" si="6"/>
        <v>-</v>
      </c>
    </row>
    <row r="11" spans="1:27" x14ac:dyDescent="0.25">
      <c r="A11" s="144" t="s">
        <v>88</v>
      </c>
      <c r="B11" s="150">
        <v>1054.72</v>
      </c>
      <c r="C11" s="151">
        <v>0</v>
      </c>
      <c r="D11" s="151">
        <v>0</v>
      </c>
      <c r="E11" s="151">
        <v>154</v>
      </c>
      <c r="F11" s="151">
        <v>1483</v>
      </c>
      <c r="G11" s="151">
        <v>1527</v>
      </c>
      <c r="H11" s="151">
        <v>253</v>
      </c>
      <c r="I11" s="414">
        <v>0</v>
      </c>
      <c r="J11" s="414">
        <v>0</v>
      </c>
      <c r="K11" s="151">
        <v>0</v>
      </c>
      <c r="L11" s="151">
        <v>2.2999999999999998</v>
      </c>
      <c r="M11" s="152">
        <v>0</v>
      </c>
      <c r="N11" s="150">
        <v>601.52</v>
      </c>
      <c r="O11" s="151">
        <v>0</v>
      </c>
      <c r="P11" s="510">
        <v>0</v>
      </c>
      <c r="Q11" s="510">
        <v>2290.63</v>
      </c>
      <c r="R11" s="510">
        <v>2496.52</v>
      </c>
      <c r="S11" s="510">
        <v>1626.48</v>
      </c>
      <c r="T11" s="510">
        <v>0</v>
      </c>
      <c r="U11" s="510">
        <v>0</v>
      </c>
      <c r="V11" s="510">
        <v>0</v>
      </c>
      <c r="W11" s="510">
        <v>0</v>
      </c>
      <c r="X11" s="510">
        <v>371.77</v>
      </c>
      <c r="Y11" s="510">
        <v>638.70000000000005</v>
      </c>
      <c r="Z11" s="150">
        <v>0</v>
      </c>
      <c r="AA11" s="152">
        <f t="shared" si="6"/>
        <v>-100</v>
      </c>
    </row>
    <row r="12" spans="1:27" x14ac:dyDescent="0.25">
      <c r="A12" s="144" t="s">
        <v>89</v>
      </c>
      <c r="B12" s="150">
        <v>4402.6000000000004</v>
      </c>
      <c r="C12" s="151">
        <v>0</v>
      </c>
      <c r="D12" s="151">
        <v>0</v>
      </c>
      <c r="E12" s="151">
        <v>1648.98</v>
      </c>
      <c r="F12" s="151">
        <v>9494.09</v>
      </c>
      <c r="G12" s="151">
        <v>5803.59</v>
      </c>
      <c r="H12" s="151">
        <v>1108.45</v>
      </c>
      <c r="I12" s="414">
        <v>0</v>
      </c>
      <c r="J12" s="414">
        <v>0</v>
      </c>
      <c r="K12" s="151">
        <v>0</v>
      </c>
      <c r="L12" s="151">
        <v>12.01</v>
      </c>
      <c r="M12" s="152">
        <v>0</v>
      </c>
      <c r="N12" s="150">
        <v>9089.34</v>
      </c>
      <c r="O12" s="151">
        <v>0</v>
      </c>
      <c r="P12" s="510">
        <v>0</v>
      </c>
      <c r="Q12" s="510">
        <v>9647.86</v>
      </c>
      <c r="R12" s="510">
        <v>15780.88</v>
      </c>
      <c r="S12" s="510">
        <v>3627.99</v>
      </c>
      <c r="T12" s="510">
        <v>0</v>
      </c>
      <c r="U12" s="510">
        <v>0</v>
      </c>
      <c r="V12" s="510">
        <v>0</v>
      </c>
      <c r="W12" s="510">
        <v>0</v>
      </c>
      <c r="X12" s="510">
        <v>6604.27</v>
      </c>
      <c r="Y12" s="510">
        <v>8648.1200000000008</v>
      </c>
      <c r="Z12" s="150">
        <v>1414.15</v>
      </c>
      <c r="AA12" s="152">
        <f t="shared" si="6"/>
        <v>-84.441664631315362</v>
      </c>
    </row>
    <row r="13" spans="1:27" x14ac:dyDescent="0.25">
      <c r="A13" s="144" t="s">
        <v>63</v>
      </c>
      <c r="B13" s="150">
        <v>1210.0899999999999</v>
      </c>
      <c r="C13" s="151">
        <v>0</v>
      </c>
      <c r="D13" s="151">
        <v>0</v>
      </c>
      <c r="E13" s="151">
        <v>501.57</v>
      </c>
      <c r="F13" s="151">
        <v>3921.14</v>
      </c>
      <c r="G13" s="151">
        <v>713.74</v>
      </c>
      <c r="H13" s="151">
        <v>119.4</v>
      </c>
      <c r="I13" s="414">
        <v>0</v>
      </c>
      <c r="J13" s="414">
        <v>0</v>
      </c>
      <c r="K13" s="151">
        <v>0</v>
      </c>
      <c r="L13" s="151">
        <v>15.4</v>
      </c>
      <c r="M13" s="152">
        <v>0</v>
      </c>
      <c r="N13" s="150">
        <v>1813.79</v>
      </c>
      <c r="O13" s="151">
        <v>0</v>
      </c>
      <c r="P13" s="510">
        <v>0</v>
      </c>
      <c r="Q13" s="510">
        <v>1991.13</v>
      </c>
      <c r="R13" s="510">
        <v>4088.7</v>
      </c>
      <c r="S13" s="510">
        <v>1461.63</v>
      </c>
      <c r="T13" s="510">
        <v>0</v>
      </c>
      <c r="U13" s="510">
        <v>0</v>
      </c>
      <c r="V13" s="510">
        <v>0</v>
      </c>
      <c r="W13" s="510">
        <v>0</v>
      </c>
      <c r="X13" s="510">
        <v>1513.8</v>
      </c>
      <c r="Y13" s="510">
        <v>1779.7</v>
      </c>
      <c r="Z13" s="150">
        <v>36.4</v>
      </c>
      <c r="AA13" s="152">
        <f t="shared" si="6"/>
        <v>-97.993152459766563</v>
      </c>
    </row>
    <row r="14" spans="1:27" x14ac:dyDescent="0.25">
      <c r="A14" s="144" t="s">
        <v>64</v>
      </c>
      <c r="B14" s="150">
        <v>5047.05</v>
      </c>
      <c r="C14" s="151">
        <v>0</v>
      </c>
      <c r="D14" s="151">
        <v>0</v>
      </c>
      <c r="E14" s="151">
        <v>2280</v>
      </c>
      <c r="F14" s="151">
        <v>8038.04</v>
      </c>
      <c r="G14" s="151">
        <v>3026.15</v>
      </c>
      <c r="H14" s="151">
        <v>180.62</v>
      </c>
      <c r="I14" s="414">
        <v>4.1500000000000004</v>
      </c>
      <c r="J14" s="414">
        <v>0</v>
      </c>
      <c r="K14" s="151">
        <v>0.54</v>
      </c>
      <c r="L14" s="151">
        <v>58.91</v>
      </c>
      <c r="M14" s="152">
        <v>0</v>
      </c>
      <c r="N14" s="150">
        <v>9071.02</v>
      </c>
      <c r="O14" s="151">
        <v>0</v>
      </c>
      <c r="P14" s="510">
        <v>190.01</v>
      </c>
      <c r="Q14" s="510">
        <v>15607.1</v>
      </c>
      <c r="R14" s="510">
        <v>18095.11</v>
      </c>
      <c r="S14" s="510">
        <v>7201.25</v>
      </c>
      <c r="T14" s="510">
        <v>0</v>
      </c>
      <c r="U14" s="510">
        <v>0</v>
      </c>
      <c r="V14" s="510">
        <v>0</v>
      </c>
      <c r="W14" s="510">
        <v>0</v>
      </c>
      <c r="X14" s="510">
        <v>5858.52</v>
      </c>
      <c r="Y14" s="510">
        <v>9193.75</v>
      </c>
      <c r="Z14" s="150">
        <v>4533.1099999999997</v>
      </c>
      <c r="AA14" s="152">
        <f t="shared" si="6"/>
        <v>-50.026457884559839</v>
      </c>
    </row>
    <row r="15" spans="1:27" x14ac:dyDescent="0.25">
      <c r="A15" s="144" t="s">
        <v>65</v>
      </c>
      <c r="B15" s="150">
        <v>192.74</v>
      </c>
      <c r="C15" s="151">
        <v>0</v>
      </c>
      <c r="D15" s="151">
        <v>0</v>
      </c>
      <c r="E15" s="151">
        <v>0</v>
      </c>
      <c r="F15" s="151">
        <v>671.07</v>
      </c>
      <c r="G15" s="151">
        <v>68.510000000000005</v>
      </c>
      <c r="H15" s="151">
        <v>0</v>
      </c>
      <c r="I15" s="414">
        <v>0</v>
      </c>
      <c r="J15" s="414">
        <v>0</v>
      </c>
      <c r="K15" s="151">
        <v>0</v>
      </c>
      <c r="L15" s="151">
        <v>0</v>
      </c>
      <c r="M15" s="152">
        <v>0</v>
      </c>
      <c r="N15" s="150">
        <v>488.14</v>
      </c>
      <c r="O15" s="151">
        <v>0</v>
      </c>
      <c r="P15" s="510">
        <v>0</v>
      </c>
      <c r="Q15" s="510">
        <v>985.87</v>
      </c>
      <c r="R15" s="510">
        <v>380.18</v>
      </c>
      <c r="S15" s="510">
        <v>20.78</v>
      </c>
      <c r="T15" s="510">
        <v>0</v>
      </c>
      <c r="U15" s="510">
        <v>0</v>
      </c>
      <c r="V15" s="510">
        <v>0</v>
      </c>
      <c r="W15" s="510">
        <v>0</v>
      </c>
      <c r="X15" s="510">
        <v>527.1</v>
      </c>
      <c r="Y15" s="510">
        <v>321.69</v>
      </c>
      <c r="Z15" s="150">
        <v>235.84</v>
      </c>
      <c r="AA15" s="152">
        <f t="shared" si="6"/>
        <v>-51.685991723685817</v>
      </c>
    </row>
    <row r="16" spans="1:27" x14ac:dyDescent="0.25">
      <c r="A16" s="144" t="s">
        <v>79</v>
      </c>
      <c r="B16" s="150">
        <v>0</v>
      </c>
      <c r="C16" s="151">
        <v>0</v>
      </c>
      <c r="D16" s="151">
        <v>0</v>
      </c>
      <c r="E16" s="151">
        <v>0</v>
      </c>
      <c r="F16" s="151">
        <v>0</v>
      </c>
      <c r="G16" s="151">
        <v>0</v>
      </c>
      <c r="H16" s="151">
        <v>0</v>
      </c>
      <c r="I16" s="414">
        <v>2.5</v>
      </c>
      <c r="J16" s="414">
        <v>0</v>
      </c>
      <c r="K16" s="151">
        <v>0</v>
      </c>
      <c r="L16" s="151">
        <v>0</v>
      </c>
      <c r="M16" s="152">
        <v>0</v>
      </c>
      <c r="N16" s="150">
        <v>0</v>
      </c>
      <c r="O16" s="151">
        <v>0</v>
      </c>
      <c r="P16" s="510">
        <v>0</v>
      </c>
      <c r="Q16" s="510">
        <v>0</v>
      </c>
      <c r="R16" s="510">
        <v>0</v>
      </c>
      <c r="S16" s="510">
        <v>0</v>
      </c>
      <c r="T16" s="510">
        <v>0</v>
      </c>
      <c r="U16" s="510">
        <v>0</v>
      </c>
      <c r="V16" s="510">
        <v>0</v>
      </c>
      <c r="W16" s="510">
        <v>0</v>
      </c>
      <c r="X16" s="510">
        <v>0</v>
      </c>
      <c r="Y16" s="510">
        <v>0</v>
      </c>
      <c r="Z16" s="150">
        <v>0</v>
      </c>
      <c r="AA16" s="152" t="str">
        <f t="shared" si="6"/>
        <v>-</v>
      </c>
    </row>
    <row r="17" spans="1:27" x14ac:dyDescent="0.25">
      <c r="A17" s="144" t="s">
        <v>66</v>
      </c>
      <c r="B17" s="150">
        <v>828.17</v>
      </c>
      <c r="C17" s="151">
        <v>0</v>
      </c>
      <c r="D17" s="151">
        <v>0</v>
      </c>
      <c r="E17" s="151">
        <v>1075.8</v>
      </c>
      <c r="F17" s="151">
        <v>1941.41</v>
      </c>
      <c r="G17" s="151">
        <v>239.84</v>
      </c>
      <c r="H17" s="151">
        <v>42.9</v>
      </c>
      <c r="I17" s="414">
        <v>0</v>
      </c>
      <c r="J17" s="414">
        <v>0</v>
      </c>
      <c r="K17" s="151">
        <v>0</v>
      </c>
      <c r="L17" s="151">
        <v>0</v>
      </c>
      <c r="M17" s="152">
        <v>0</v>
      </c>
      <c r="N17" s="150">
        <v>1272.0999999999999</v>
      </c>
      <c r="O17" s="151">
        <v>0</v>
      </c>
      <c r="P17" s="510">
        <v>0</v>
      </c>
      <c r="Q17" s="510">
        <v>3309.54</v>
      </c>
      <c r="R17" s="510">
        <v>5749.28</v>
      </c>
      <c r="S17" s="510">
        <v>403.28</v>
      </c>
      <c r="T17" s="510">
        <v>0</v>
      </c>
      <c r="U17" s="510">
        <v>0</v>
      </c>
      <c r="V17" s="510">
        <v>0</v>
      </c>
      <c r="W17" s="510">
        <v>0</v>
      </c>
      <c r="X17" s="510">
        <v>1113.17</v>
      </c>
      <c r="Y17" s="510">
        <v>1833.6</v>
      </c>
      <c r="Z17" s="150">
        <v>16</v>
      </c>
      <c r="AA17" s="152">
        <f t="shared" si="6"/>
        <v>-98.742237245499567</v>
      </c>
    </row>
    <row r="18" spans="1:27" x14ac:dyDescent="0.25">
      <c r="A18" s="144" t="s">
        <v>91</v>
      </c>
      <c r="B18" s="150">
        <v>615.13</v>
      </c>
      <c r="C18" s="151">
        <v>0</v>
      </c>
      <c r="D18" s="151">
        <v>0</v>
      </c>
      <c r="E18" s="151">
        <v>893</v>
      </c>
      <c r="F18" s="151">
        <v>1529.83</v>
      </c>
      <c r="G18" s="151">
        <v>186.67</v>
      </c>
      <c r="H18" s="151">
        <v>144.34</v>
      </c>
      <c r="I18" s="414">
        <v>0</v>
      </c>
      <c r="J18" s="414">
        <v>0</v>
      </c>
      <c r="K18" s="151">
        <v>0</v>
      </c>
      <c r="L18" s="151">
        <v>0</v>
      </c>
      <c r="M18" s="152">
        <v>0</v>
      </c>
      <c r="N18" s="150">
        <v>724.01</v>
      </c>
      <c r="O18" s="151">
        <v>0</v>
      </c>
      <c r="P18" s="510">
        <v>0</v>
      </c>
      <c r="Q18" s="510">
        <v>2257.15</v>
      </c>
      <c r="R18" s="510">
        <v>4919.1400000000003</v>
      </c>
      <c r="S18" s="510">
        <v>499.97</v>
      </c>
      <c r="T18" s="510">
        <v>0</v>
      </c>
      <c r="U18" s="510">
        <v>0</v>
      </c>
      <c r="V18" s="510">
        <v>0</v>
      </c>
      <c r="W18" s="510">
        <v>0</v>
      </c>
      <c r="X18" s="510">
        <v>1006.12</v>
      </c>
      <c r="Y18" s="510">
        <v>1728.27</v>
      </c>
      <c r="Z18" s="150">
        <v>21.81</v>
      </c>
      <c r="AA18" s="152">
        <f t="shared" si="6"/>
        <v>-96.987610668360929</v>
      </c>
    </row>
    <row r="19" spans="1:27" x14ac:dyDescent="0.25">
      <c r="A19" s="144" t="s">
        <v>80</v>
      </c>
      <c r="B19" s="150">
        <v>722.71</v>
      </c>
      <c r="C19" s="151">
        <v>0</v>
      </c>
      <c r="D19" s="151">
        <v>0</v>
      </c>
      <c r="E19" s="151">
        <v>0</v>
      </c>
      <c r="F19" s="151">
        <v>628.25</v>
      </c>
      <c r="G19" s="151">
        <v>346.82</v>
      </c>
      <c r="H19" s="151">
        <v>95.91</v>
      </c>
      <c r="I19" s="414">
        <v>0</v>
      </c>
      <c r="J19" s="414">
        <v>0</v>
      </c>
      <c r="K19" s="151">
        <v>0</v>
      </c>
      <c r="L19" s="151">
        <v>0</v>
      </c>
      <c r="M19" s="152">
        <v>0</v>
      </c>
      <c r="N19" s="150">
        <v>398.98</v>
      </c>
      <c r="O19" s="151">
        <v>0</v>
      </c>
      <c r="P19" s="510">
        <v>0</v>
      </c>
      <c r="Q19" s="510">
        <v>393.24</v>
      </c>
      <c r="R19" s="510">
        <v>3039.19</v>
      </c>
      <c r="S19" s="510">
        <v>8731.2000000000007</v>
      </c>
      <c r="T19" s="510">
        <v>0</v>
      </c>
      <c r="U19" s="510">
        <v>0</v>
      </c>
      <c r="V19" s="510">
        <v>0</v>
      </c>
      <c r="W19" s="510">
        <v>0</v>
      </c>
      <c r="X19" s="510">
        <v>278.20999999999998</v>
      </c>
      <c r="Y19" s="510">
        <v>193.49</v>
      </c>
      <c r="Z19" s="150">
        <v>18.579999999999998</v>
      </c>
      <c r="AA19" s="152">
        <f>+IFERROR((Z19/N19-1)*100,"-")</f>
        <v>-95.343124968670111</v>
      </c>
    </row>
    <row r="20" spans="1:27" x14ac:dyDescent="0.25">
      <c r="A20" s="144" t="s">
        <v>67</v>
      </c>
      <c r="B20" s="150">
        <v>0</v>
      </c>
      <c r="C20" s="151">
        <v>0</v>
      </c>
      <c r="D20" s="151">
        <v>0</v>
      </c>
      <c r="E20" s="151">
        <v>0</v>
      </c>
      <c r="F20" s="151">
        <v>0</v>
      </c>
      <c r="G20" s="151">
        <v>0</v>
      </c>
      <c r="H20" s="151">
        <v>0</v>
      </c>
      <c r="I20" s="414">
        <v>0</v>
      </c>
      <c r="J20" s="414">
        <v>0</v>
      </c>
      <c r="K20" s="151">
        <v>0</v>
      </c>
      <c r="L20" s="151">
        <v>0</v>
      </c>
      <c r="M20" s="152">
        <v>0</v>
      </c>
      <c r="N20" s="150">
        <v>0</v>
      </c>
      <c r="O20" s="151">
        <v>0</v>
      </c>
      <c r="P20" s="510">
        <v>0</v>
      </c>
      <c r="Q20" s="510">
        <v>0</v>
      </c>
      <c r="R20" s="510">
        <v>0</v>
      </c>
      <c r="S20" s="510">
        <v>0</v>
      </c>
      <c r="T20" s="510">
        <v>0</v>
      </c>
      <c r="U20" s="510">
        <v>0</v>
      </c>
      <c r="V20" s="510">
        <v>0</v>
      </c>
      <c r="W20" s="510">
        <v>0</v>
      </c>
      <c r="X20" s="510">
        <v>0</v>
      </c>
      <c r="Y20" s="510">
        <v>0</v>
      </c>
      <c r="Z20" s="150">
        <v>0</v>
      </c>
      <c r="AA20" s="152" t="str">
        <f t="shared" si="6"/>
        <v>-</v>
      </c>
    </row>
    <row r="21" spans="1:27" x14ac:dyDescent="0.25">
      <c r="A21" s="144" t="s">
        <v>68</v>
      </c>
      <c r="B21" s="150">
        <v>1545.71</v>
      </c>
      <c r="C21" s="37">
        <v>0</v>
      </c>
      <c r="D21" s="37">
        <v>0</v>
      </c>
      <c r="E21" s="37">
        <v>1255.92</v>
      </c>
      <c r="F21" s="37">
        <v>1540.82</v>
      </c>
      <c r="G21" s="37">
        <v>431.86</v>
      </c>
      <c r="H21" s="37">
        <v>187.91</v>
      </c>
      <c r="I21" s="415">
        <v>0</v>
      </c>
      <c r="J21" s="415">
        <v>0</v>
      </c>
      <c r="K21" s="37">
        <v>0</v>
      </c>
      <c r="L21" s="37">
        <v>0</v>
      </c>
      <c r="M21" s="153">
        <v>0</v>
      </c>
      <c r="N21" s="150">
        <v>531.21</v>
      </c>
      <c r="O21" s="37">
        <v>0</v>
      </c>
      <c r="P21" s="37">
        <v>0</v>
      </c>
      <c r="Q21" s="37">
        <v>2923.98</v>
      </c>
      <c r="R21" s="37">
        <v>13453.68</v>
      </c>
      <c r="S21" s="37">
        <v>2212.87</v>
      </c>
      <c r="T21" s="37">
        <v>0</v>
      </c>
      <c r="U21" s="37">
        <v>0</v>
      </c>
      <c r="V21" s="37">
        <v>0</v>
      </c>
      <c r="W21" s="37">
        <v>0</v>
      </c>
      <c r="X21" s="37">
        <v>1139.67</v>
      </c>
      <c r="Y21" s="37">
        <v>2274.54</v>
      </c>
      <c r="Z21" s="162">
        <v>93.3</v>
      </c>
      <c r="AA21" s="153">
        <f t="shared" si="6"/>
        <v>-82.436324617382965</v>
      </c>
    </row>
    <row r="22" spans="1:27" x14ac:dyDescent="0.25">
      <c r="A22" s="144" t="s">
        <v>69</v>
      </c>
      <c r="B22" s="150">
        <v>1740.13</v>
      </c>
      <c r="C22" s="37">
        <v>68.45</v>
      </c>
      <c r="D22" s="37">
        <v>94</v>
      </c>
      <c r="E22" s="37">
        <v>712.39</v>
      </c>
      <c r="F22" s="37">
        <v>1639.52</v>
      </c>
      <c r="G22" s="37">
        <v>983.58</v>
      </c>
      <c r="H22" s="37">
        <v>668.68</v>
      </c>
      <c r="I22" s="415">
        <v>58.47</v>
      </c>
      <c r="J22" s="415">
        <v>44.88</v>
      </c>
      <c r="K22" s="37">
        <v>6.47</v>
      </c>
      <c r="L22" s="37">
        <v>67.319999999999993</v>
      </c>
      <c r="M22" s="153">
        <v>0</v>
      </c>
      <c r="N22" s="150">
        <v>198.87</v>
      </c>
      <c r="O22" s="37">
        <v>0</v>
      </c>
      <c r="P22" s="37">
        <v>2.0099999999999998</v>
      </c>
      <c r="Q22" s="37">
        <v>3234.92</v>
      </c>
      <c r="R22" s="37">
        <v>7545.63</v>
      </c>
      <c r="S22" s="37">
        <v>2104.86</v>
      </c>
      <c r="T22" s="37">
        <v>159.94</v>
      </c>
      <c r="U22" s="37">
        <v>0</v>
      </c>
      <c r="V22" s="37">
        <v>0</v>
      </c>
      <c r="W22" s="37">
        <v>0</v>
      </c>
      <c r="X22" s="37">
        <v>430.29</v>
      </c>
      <c r="Y22" s="37">
        <v>2361.91</v>
      </c>
      <c r="Z22" s="162">
        <v>413.11</v>
      </c>
      <c r="AA22" s="153">
        <f>+IFERROR((Z22/N22-1)*100,"-")</f>
        <v>107.72866696837129</v>
      </c>
    </row>
    <row r="23" spans="1:27" x14ac:dyDescent="0.25">
      <c r="A23" s="145" t="s">
        <v>82</v>
      </c>
      <c r="B23" s="150">
        <v>291.32</v>
      </c>
      <c r="C23" s="37">
        <v>0</v>
      </c>
      <c r="D23" s="37">
        <v>0</v>
      </c>
      <c r="E23" s="37">
        <v>153.26</v>
      </c>
      <c r="F23" s="37">
        <v>1487.97</v>
      </c>
      <c r="G23" s="37">
        <v>1017.9</v>
      </c>
      <c r="H23" s="37">
        <v>206.58</v>
      </c>
      <c r="I23" s="415">
        <v>0</v>
      </c>
      <c r="J23" s="415">
        <v>0</v>
      </c>
      <c r="K23" s="37">
        <v>0</v>
      </c>
      <c r="L23" s="37">
        <v>0</v>
      </c>
      <c r="M23" s="153">
        <v>0</v>
      </c>
      <c r="N23" s="150">
        <v>0</v>
      </c>
      <c r="O23" s="37">
        <v>0</v>
      </c>
      <c r="P23" s="37">
        <v>0</v>
      </c>
      <c r="Q23" s="37">
        <v>1142.8499999999999</v>
      </c>
      <c r="R23" s="37">
        <v>2438.73</v>
      </c>
      <c r="S23" s="37">
        <v>2368.0700000000002</v>
      </c>
      <c r="T23" s="37">
        <v>0</v>
      </c>
      <c r="U23" s="37">
        <v>0</v>
      </c>
      <c r="V23" s="37">
        <v>0</v>
      </c>
      <c r="W23" s="37">
        <v>0</v>
      </c>
      <c r="X23" s="37">
        <v>667.04</v>
      </c>
      <c r="Y23" s="37">
        <v>502.71</v>
      </c>
      <c r="Z23" s="162">
        <v>31.2</v>
      </c>
      <c r="AA23" s="153" t="str">
        <f t="shared" si="6"/>
        <v>-</v>
      </c>
    </row>
    <row r="24" spans="1:27" x14ac:dyDescent="0.25">
      <c r="A24" s="145" t="s">
        <v>70</v>
      </c>
      <c r="B24" s="150">
        <v>1283.6099999999999</v>
      </c>
      <c r="C24" s="37">
        <v>0</v>
      </c>
      <c r="D24" s="37">
        <v>28.26</v>
      </c>
      <c r="E24" s="37">
        <v>673.73</v>
      </c>
      <c r="F24" s="37">
        <v>3905.42</v>
      </c>
      <c r="G24" s="37">
        <v>2233.81</v>
      </c>
      <c r="H24" s="37">
        <v>324.89999999999998</v>
      </c>
      <c r="I24" s="415">
        <v>1.77</v>
      </c>
      <c r="J24" s="415">
        <v>0</v>
      </c>
      <c r="K24" s="37">
        <v>0</v>
      </c>
      <c r="L24" s="37">
        <v>0</v>
      </c>
      <c r="M24" s="153">
        <v>0</v>
      </c>
      <c r="N24" s="150">
        <v>0</v>
      </c>
      <c r="O24" s="37">
        <v>0</v>
      </c>
      <c r="P24" s="37">
        <v>0</v>
      </c>
      <c r="Q24" s="37">
        <v>2499.35</v>
      </c>
      <c r="R24" s="37">
        <v>3691.37</v>
      </c>
      <c r="S24" s="37">
        <v>3485.72</v>
      </c>
      <c r="T24" s="37">
        <v>0</v>
      </c>
      <c r="U24" s="37">
        <v>4.78</v>
      </c>
      <c r="V24" s="37">
        <v>0</v>
      </c>
      <c r="W24" s="37">
        <v>0</v>
      </c>
      <c r="X24" s="37">
        <v>1607.47</v>
      </c>
      <c r="Y24" s="37">
        <v>1172.95</v>
      </c>
      <c r="Z24" s="162">
        <v>134.06</v>
      </c>
      <c r="AA24" s="153" t="str">
        <f t="shared" si="6"/>
        <v>-</v>
      </c>
    </row>
    <row r="25" spans="1:27" x14ac:dyDescent="0.25">
      <c r="A25" s="145" t="s">
        <v>83</v>
      </c>
      <c r="B25" s="150">
        <v>63.32</v>
      </c>
      <c r="C25" s="151">
        <v>218.54</v>
      </c>
      <c r="D25" s="151">
        <v>100.11</v>
      </c>
      <c r="E25" s="151">
        <v>100.75</v>
      </c>
      <c r="F25" s="151">
        <v>0</v>
      </c>
      <c r="G25" s="151">
        <v>63.6</v>
      </c>
      <c r="H25" s="151">
        <v>2.52</v>
      </c>
      <c r="I25" s="414">
        <v>0</v>
      </c>
      <c r="J25" s="414">
        <v>0</v>
      </c>
      <c r="K25" s="151">
        <v>0</v>
      </c>
      <c r="L25" s="151">
        <v>0</v>
      </c>
      <c r="M25" s="152">
        <v>0</v>
      </c>
      <c r="N25" s="150">
        <v>11.94</v>
      </c>
      <c r="O25" s="151">
        <v>55.44</v>
      </c>
      <c r="P25" s="510">
        <v>0</v>
      </c>
      <c r="Q25" s="510">
        <v>0</v>
      </c>
      <c r="R25" s="510">
        <v>0</v>
      </c>
      <c r="S25" s="510">
        <v>61.57</v>
      </c>
      <c r="T25" s="510">
        <v>33.96</v>
      </c>
      <c r="U25" s="510">
        <v>0</v>
      </c>
      <c r="V25" s="510">
        <v>0</v>
      </c>
      <c r="W25" s="510">
        <v>0</v>
      </c>
      <c r="X25" s="510">
        <v>0</v>
      </c>
      <c r="Y25" s="510">
        <v>0</v>
      </c>
      <c r="Z25" s="150">
        <v>458.95</v>
      </c>
      <c r="AA25" s="152">
        <f t="shared" si="6"/>
        <v>3743.8023450586265</v>
      </c>
    </row>
    <row r="26" spans="1:27" x14ac:dyDescent="0.25">
      <c r="A26" s="144" t="s">
        <v>93</v>
      </c>
      <c r="B26" s="150">
        <v>146.6</v>
      </c>
      <c r="C26" s="151">
        <v>174.53</v>
      </c>
      <c r="D26" s="151">
        <v>94.35</v>
      </c>
      <c r="E26" s="151">
        <v>83.97</v>
      </c>
      <c r="F26" s="151">
        <v>0</v>
      </c>
      <c r="G26" s="151">
        <v>21.02</v>
      </c>
      <c r="H26" s="151">
        <v>0</v>
      </c>
      <c r="I26" s="414">
        <v>0</v>
      </c>
      <c r="J26" s="414">
        <v>0</v>
      </c>
      <c r="K26" s="151">
        <v>0</v>
      </c>
      <c r="L26" s="151">
        <v>0</v>
      </c>
      <c r="M26" s="152">
        <v>0</v>
      </c>
      <c r="N26" s="150">
        <v>12</v>
      </c>
      <c r="O26" s="151">
        <v>161.72999999999999</v>
      </c>
      <c r="P26" s="510">
        <v>1.2</v>
      </c>
      <c r="Q26" s="510">
        <v>0</v>
      </c>
      <c r="R26" s="510">
        <v>0</v>
      </c>
      <c r="S26" s="510">
        <v>0</v>
      </c>
      <c r="T26" s="510">
        <v>221.58</v>
      </c>
      <c r="U26" s="510">
        <v>0.6</v>
      </c>
      <c r="V26" s="510">
        <v>0</v>
      </c>
      <c r="W26" s="510">
        <v>0</v>
      </c>
      <c r="X26" s="510">
        <v>0</v>
      </c>
      <c r="Y26" s="510">
        <v>0</v>
      </c>
      <c r="Z26" s="150">
        <v>255.45</v>
      </c>
      <c r="AA26" s="152">
        <f t="shared" si="6"/>
        <v>2028.7499999999998</v>
      </c>
    </row>
    <row r="27" spans="1:27" x14ac:dyDescent="0.25">
      <c r="A27" s="144" t="s">
        <v>84</v>
      </c>
      <c r="B27" s="150">
        <v>15.08</v>
      </c>
      <c r="C27" s="151">
        <v>186</v>
      </c>
      <c r="D27" s="151">
        <v>143.52000000000001</v>
      </c>
      <c r="E27" s="151">
        <v>122.75</v>
      </c>
      <c r="F27" s="151">
        <v>0</v>
      </c>
      <c r="G27" s="151">
        <v>0</v>
      </c>
      <c r="H27" s="151">
        <v>14.43</v>
      </c>
      <c r="I27" s="414">
        <v>0</v>
      </c>
      <c r="J27" s="414">
        <v>0</v>
      </c>
      <c r="K27" s="151">
        <v>0</v>
      </c>
      <c r="L27" s="151">
        <v>0</v>
      </c>
      <c r="M27" s="152">
        <v>0</v>
      </c>
      <c r="N27" s="150">
        <v>26.61</v>
      </c>
      <c r="O27" s="151">
        <v>77</v>
      </c>
      <c r="P27" s="510">
        <v>8.1199999999999992</v>
      </c>
      <c r="Q27" s="510">
        <v>0</v>
      </c>
      <c r="R27" s="510">
        <v>0</v>
      </c>
      <c r="S27" s="510">
        <v>465.01</v>
      </c>
      <c r="T27" s="510">
        <v>255.91</v>
      </c>
      <c r="U27" s="510">
        <v>3.46</v>
      </c>
      <c r="V27" s="510">
        <v>0</v>
      </c>
      <c r="W27" s="510">
        <v>0</v>
      </c>
      <c r="X27" s="510">
        <v>0</v>
      </c>
      <c r="Y27" s="510">
        <v>0</v>
      </c>
      <c r="Z27" s="150">
        <v>263.37</v>
      </c>
      <c r="AA27" s="152">
        <f t="shared" si="6"/>
        <v>889.7406989853439</v>
      </c>
    </row>
    <row r="28" spans="1:27" x14ac:dyDescent="0.25">
      <c r="A28" s="144" t="s">
        <v>94</v>
      </c>
      <c r="B28" s="150">
        <v>23.12</v>
      </c>
      <c r="C28" s="151">
        <v>74.81</v>
      </c>
      <c r="D28" s="151">
        <v>62.6</v>
      </c>
      <c r="E28" s="151">
        <v>39.6</v>
      </c>
      <c r="F28" s="151">
        <v>0</v>
      </c>
      <c r="G28" s="151">
        <v>37.68</v>
      </c>
      <c r="H28" s="151">
        <v>0</v>
      </c>
      <c r="I28" s="414">
        <v>0</v>
      </c>
      <c r="J28" s="414">
        <v>0</v>
      </c>
      <c r="K28" s="151">
        <v>0</v>
      </c>
      <c r="L28" s="151">
        <v>0</v>
      </c>
      <c r="M28" s="152">
        <v>0</v>
      </c>
      <c r="N28" s="150">
        <v>0</v>
      </c>
      <c r="O28" s="151">
        <v>50.4</v>
      </c>
      <c r="P28" s="510">
        <v>0</v>
      </c>
      <c r="Q28" s="510">
        <v>0</v>
      </c>
      <c r="R28" s="510">
        <v>0</v>
      </c>
      <c r="S28" s="510">
        <v>194.2</v>
      </c>
      <c r="T28" s="510">
        <v>135</v>
      </c>
      <c r="U28" s="510">
        <v>0.5</v>
      </c>
      <c r="V28" s="510">
        <v>0</v>
      </c>
      <c r="W28" s="510">
        <v>0</v>
      </c>
      <c r="X28" s="510">
        <v>0</v>
      </c>
      <c r="Y28" s="510">
        <v>0</v>
      </c>
      <c r="Z28" s="150">
        <v>209.3</v>
      </c>
      <c r="AA28" s="152" t="str">
        <f t="shared" si="6"/>
        <v>-</v>
      </c>
    </row>
    <row r="29" spans="1:27" x14ac:dyDescent="0.25">
      <c r="A29" s="144" t="s">
        <v>231</v>
      </c>
      <c r="B29" s="150">
        <v>0</v>
      </c>
      <c r="C29" s="151">
        <v>0</v>
      </c>
      <c r="D29" s="151">
        <v>0</v>
      </c>
      <c r="E29" s="151">
        <v>0</v>
      </c>
      <c r="F29" s="151">
        <v>0</v>
      </c>
      <c r="G29" s="151">
        <v>0</v>
      </c>
      <c r="H29" s="151">
        <v>0</v>
      </c>
      <c r="I29" s="414">
        <v>0</v>
      </c>
      <c r="J29" s="414">
        <v>0</v>
      </c>
      <c r="K29" s="151">
        <v>0</v>
      </c>
      <c r="L29" s="151">
        <v>0</v>
      </c>
      <c r="M29" s="152">
        <v>0</v>
      </c>
      <c r="N29" s="150">
        <v>10.24</v>
      </c>
      <c r="O29" s="151">
        <v>275.68</v>
      </c>
      <c r="P29" s="510">
        <v>141.16</v>
      </c>
      <c r="Q29" s="510">
        <v>25.12</v>
      </c>
      <c r="R29" s="510">
        <v>90.64</v>
      </c>
      <c r="S29" s="510">
        <v>447</v>
      </c>
      <c r="T29" s="510">
        <v>231.76</v>
      </c>
      <c r="U29" s="510">
        <v>7.4</v>
      </c>
      <c r="V29" s="510">
        <v>0</v>
      </c>
      <c r="W29" s="510">
        <v>11.9</v>
      </c>
      <c r="X29" s="510">
        <v>52.68</v>
      </c>
      <c r="Y29" s="510">
        <v>0</v>
      </c>
      <c r="Z29" s="150">
        <v>173.35</v>
      </c>
      <c r="AA29" s="152">
        <f>+IFERROR((Z29/N29-1)*100,"-")</f>
        <v>1592.87109375</v>
      </c>
    </row>
    <row r="30" spans="1:27" x14ac:dyDescent="0.25">
      <c r="A30" s="146" t="s">
        <v>71</v>
      </c>
      <c r="B30" s="154">
        <v>57.45</v>
      </c>
      <c r="C30" s="155">
        <v>185.23</v>
      </c>
      <c r="D30" s="155">
        <v>307.94</v>
      </c>
      <c r="E30" s="155">
        <v>244.6</v>
      </c>
      <c r="F30" s="155">
        <v>491.9</v>
      </c>
      <c r="G30" s="155">
        <v>9.1300000000000008</v>
      </c>
      <c r="H30" s="155">
        <v>6.38</v>
      </c>
      <c r="I30" s="416">
        <v>1.1599999999999999</v>
      </c>
      <c r="J30" s="416">
        <v>0</v>
      </c>
      <c r="K30" s="155">
        <v>0</v>
      </c>
      <c r="L30" s="155">
        <v>0</v>
      </c>
      <c r="M30" s="156">
        <v>0</v>
      </c>
      <c r="N30" s="154">
        <v>24.2</v>
      </c>
      <c r="O30" s="155">
        <v>338.97</v>
      </c>
      <c r="P30" s="155">
        <v>113.38</v>
      </c>
      <c r="Q30" s="155">
        <v>16</v>
      </c>
      <c r="R30" s="155">
        <v>0</v>
      </c>
      <c r="S30" s="155">
        <v>138.5</v>
      </c>
      <c r="T30" s="155">
        <v>85.09</v>
      </c>
      <c r="U30" s="155">
        <v>0</v>
      </c>
      <c r="V30" s="155">
        <v>0</v>
      </c>
      <c r="W30" s="155">
        <v>0</v>
      </c>
      <c r="X30" s="155">
        <v>0</v>
      </c>
      <c r="Y30" s="155">
        <v>0</v>
      </c>
      <c r="Z30" s="154">
        <v>0</v>
      </c>
      <c r="AA30" s="156">
        <f t="shared" si="6"/>
        <v>-100</v>
      </c>
    </row>
    <row r="31" spans="1:27" x14ac:dyDescent="0.25">
      <c r="A31" s="2" t="s">
        <v>23</v>
      </c>
      <c r="B31" s="4"/>
      <c r="C31" s="4"/>
      <c r="D31" s="4"/>
      <c r="E31" s="28"/>
      <c r="F31" s="28"/>
      <c r="G31" s="28"/>
      <c r="H31" s="28"/>
      <c r="I31" s="389"/>
      <c r="J31" s="389"/>
      <c r="K31" s="28"/>
      <c r="L31" s="28"/>
      <c r="M31" s="28"/>
    </row>
    <row r="32" spans="1:27" x14ac:dyDescent="0.25">
      <c r="A32" s="2" t="s">
        <v>24</v>
      </c>
      <c r="B32" s="4"/>
      <c r="C32" s="4"/>
      <c r="D32" s="4"/>
      <c r="E32" s="28"/>
      <c r="F32" s="28"/>
      <c r="G32" s="28"/>
      <c r="H32" s="28"/>
      <c r="I32" s="389"/>
      <c r="J32" s="389"/>
      <c r="K32" s="28"/>
      <c r="L32" s="28"/>
      <c r="M32" s="2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x14ac:dyDescent="0.25">
      <c r="A33" s="3" t="s">
        <v>210</v>
      </c>
      <c r="B33" s="5"/>
      <c r="C33" s="5"/>
      <c r="D33" s="5"/>
      <c r="E33" s="292"/>
      <c r="F33" s="292"/>
      <c r="G33" s="292"/>
      <c r="H33" s="292"/>
      <c r="I33" s="390"/>
      <c r="J33" s="390"/>
      <c r="K33" s="292"/>
      <c r="L33" s="292"/>
      <c r="M33" s="292"/>
      <c r="N33" s="5"/>
      <c r="O33" s="5"/>
      <c r="P33" s="504"/>
      <c r="Q33" s="504"/>
      <c r="R33" s="504"/>
      <c r="S33" s="504"/>
      <c r="T33" s="504"/>
      <c r="U33" s="504"/>
      <c r="V33" s="504"/>
      <c r="W33" s="504"/>
      <c r="X33" s="504"/>
      <c r="Y33" s="504"/>
      <c r="Z33" s="504"/>
      <c r="AA33" s="5"/>
    </row>
  </sheetData>
  <mergeCells count="4">
    <mergeCell ref="A6:A7"/>
    <mergeCell ref="B6:M6"/>
    <mergeCell ref="Z6:AA6"/>
    <mergeCell ref="N6:Y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K15" sqref="K15"/>
    </sheetView>
  </sheetViews>
  <sheetFormatPr baseColWidth="10" defaultRowHeight="15" x14ac:dyDescent="0.25"/>
  <cols>
    <col min="1" max="1" width="13.7109375" customWidth="1"/>
    <col min="2" max="4" width="9.7109375" customWidth="1"/>
    <col min="5" max="13" width="9.7109375" style="283" customWidth="1"/>
    <col min="16" max="18" width="11.42578125" style="512"/>
    <col min="19" max="26" width="10.42578125" style="512" customWidth="1"/>
    <col min="27" max="27" width="10.42578125" customWidth="1"/>
  </cols>
  <sheetData>
    <row r="1" spans="1:27" x14ac:dyDescent="0.25">
      <c r="A1" s="42" t="s">
        <v>201</v>
      </c>
      <c r="B1" s="17"/>
      <c r="C1" s="17"/>
      <c r="D1" s="17"/>
      <c r="E1" s="288"/>
      <c r="F1" s="288"/>
      <c r="G1" s="288"/>
      <c r="H1" s="288"/>
      <c r="I1" s="288"/>
      <c r="J1" s="288"/>
      <c r="K1" s="288"/>
      <c r="L1" s="288"/>
      <c r="M1" s="288"/>
    </row>
    <row r="2" spans="1:27" x14ac:dyDescent="0.25">
      <c r="A2" s="42"/>
      <c r="B2" s="17"/>
      <c r="C2" s="17"/>
      <c r="D2" s="17"/>
      <c r="E2" s="288"/>
      <c r="F2" s="288"/>
      <c r="G2" s="288"/>
      <c r="H2" s="288"/>
      <c r="I2" s="288"/>
      <c r="J2" s="288"/>
      <c r="K2" s="288"/>
      <c r="L2" s="288"/>
      <c r="M2" s="288"/>
    </row>
    <row r="3" spans="1:27" ht="15" customHeight="1" x14ac:dyDescent="0.25">
      <c r="A3" s="17" t="s">
        <v>116</v>
      </c>
      <c r="B3" s="79"/>
      <c r="C3" s="79"/>
      <c r="D3" s="79"/>
      <c r="E3" s="296"/>
      <c r="F3" s="296"/>
      <c r="G3" s="296"/>
      <c r="H3" s="296"/>
      <c r="I3" s="296"/>
      <c r="J3" s="296"/>
      <c r="K3" s="296"/>
      <c r="L3" s="296"/>
      <c r="M3" s="296"/>
    </row>
    <row r="4" spans="1:27" x14ac:dyDescent="0.25">
      <c r="A4" s="79" t="s">
        <v>267</v>
      </c>
      <c r="B4" s="79"/>
      <c r="C4" s="79"/>
      <c r="D4" s="79"/>
      <c r="E4" s="296"/>
      <c r="F4" s="296"/>
      <c r="G4" s="296"/>
      <c r="H4" s="296"/>
      <c r="I4" s="296"/>
      <c r="J4" s="296"/>
      <c r="K4" s="296"/>
      <c r="L4" s="296"/>
      <c r="M4" s="296"/>
    </row>
    <row r="5" spans="1:27" x14ac:dyDescent="0.25">
      <c r="A5" s="79" t="s">
        <v>216</v>
      </c>
      <c r="B5" s="78"/>
      <c r="C5" s="78"/>
      <c r="D5" s="78"/>
      <c r="E5" s="303"/>
      <c r="F5" s="303"/>
      <c r="G5" s="303"/>
      <c r="H5" s="303"/>
      <c r="I5" s="303"/>
      <c r="J5" s="303"/>
      <c r="K5" s="303"/>
      <c r="L5" s="303"/>
      <c r="M5" s="303"/>
    </row>
    <row r="6" spans="1:27" x14ac:dyDescent="0.25">
      <c r="A6" s="671" t="s">
        <v>26</v>
      </c>
      <c r="B6" s="689">
        <v>2017</v>
      </c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  <c r="N6" s="697">
        <v>2018</v>
      </c>
      <c r="O6" s="698"/>
      <c r="P6" s="698"/>
      <c r="Q6" s="698"/>
      <c r="R6" s="698"/>
      <c r="S6" s="698"/>
      <c r="T6" s="698"/>
      <c r="U6" s="698"/>
      <c r="V6" s="698"/>
      <c r="W6" s="698"/>
      <c r="X6" s="698"/>
      <c r="Y6" s="698"/>
      <c r="Z6" s="689">
        <v>2019</v>
      </c>
      <c r="AA6" s="689"/>
    </row>
    <row r="7" spans="1:27" ht="25.5" x14ac:dyDescent="0.25">
      <c r="A7" s="672"/>
      <c r="B7" s="334" t="s">
        <v>1</v>
      </c>
      <c r="C7" s="334" t="s">
        <v>2</v>
      </c>
      <c r="D7" s="334" t="s">
        <v>3</v>
      </c>
      <c r="E7" s="334" t="s">
        <v>4</v>
      </c>
      <c r="F7" s="334" t="s">
        <v>5</v>
      </c>
      <c r="G7" s="334" t="s">
        <v>6</v>
      </c>
      <c r="H7" s="334" t="s">
        <v>7</v>
      </c>
      <c r="I7" s="395" t="s">
        <v>8</v>
      </c>
      <c r="J7" s="395" t="s">
        <v>9</v>
      </c>
      <c r="K7" s="298" t="s">
        <v>10</v>
      </c>
      <c r="L7" s="298" t="s">
        <v>11</v>
      </c>
      <c r="M7" s="298" t="s">
        <v>12</v>
      </c>
      <c r="N7" s="483" t="s">
        <v>1</v>
      </c>
      <c r="O7" s="260" t="s">
        <v>2</v>
      </c>
      <c r="P7" s="260" t="s">
        <v>3</v>
      </c>
      <c r="Q7" s="525" t="s">
        <v>4</v>
      </c>
      <c r="R7" s="533" t="s">
        <v>5</v>
      </c>
      <c r="S7" s="537" t="s">
        <v>6</v>
      </c>
      <c r="T7" s="548" t="s">
        <v>7</v>
      </c>
      <c r="U7" s="555" t="s">
        <v>8</v>
      </c>
      <c r="V7" s="557" t="s">
        <v>9</v>
      </c>
      <c r="W7" s="562" t="s">
        <v>10</v>
      </c>
      <c r="X7" s="569" t="s">
        <v>11</v>
      </c>
      <c r="Y7" s="594" t="s">
        <v>12</v>
      </c>
      <c r="Z7" s="595" t="s">
        <v>1</v>
      </c>
      <c r="AA7" s="595" t="s">
        <v>245</v>
      </c>
    </row>
    <row r="8" spans="1:27" x14ac:dyDescent="0.25">
      <c r="A8" s="18" t="s">
        <v>13</v>
      </c>
      <c r="B8" s="332">
        <f t="shared" ref="B8" si="0">SUM(B9:B19)</f>
        <v>5499.04</v>
      </c>
      <c r="C8" s="291">
        <f t="shared" ref="C8:H8" si="1">+SUM(C9:C19)</f>
        <v>5379.6</v>
      </c>
      <c r="D8" s="291">
        <f t="shared" si="1"/>
        <v>3748.7299999999996</v>
      </c>
      <c r="E8" s="160">
        <f t="shared" si="1"/>
        <v>3551.9700000000003</v>
      </c>
      <c r="F8" s="160">
        <f t="shared" si="1"/>
        <v>3785.4700000000003</v>
      </c>
      <c r="G8" s="160">
        <f t="shared" si="1"/>
        <v>3401.7</v>
      </c>
      <c r="H8" s="160">
        <f t="shared" si="1"/>
        <v>3067.0499999999993</v>
      </c>
      <c r="I8" s="160">
        <f>+SUM(I9:I19)</f>
        <v>4572.579999999999</v>
      </c>
      <c r="J8" s="160">
        <f>+SUM(J9:J19)</f>
        <v>2814.0199999999995</v>
      </c>
      <c r="K8" s="470">
        <f t="shared" ref="K8:P8" si="2">SUM(K9:K19)</f>
        <v>2960.05</v>
      </c>
      <c r="L8" s="470">
        <f t="shared" si="2"/>
        <v>4029.2299999999996</v>
      </c>
      <c r="M8" s="470">
        <f t="shared" si="2"/>
        <v>3907.5499999999997</v>
      </c>
      <c r="N8" s="332">
        <f t="shared" si="2"/>
        <v>3969.7000000000003</v>
      </c>
      <c r="O8" s="291">
        <f t="shared" si="2"/>
        <v>4448.0199999999995</v>
      </c>
      <c r="P8" s="291">
        <f t="shared" si="2"/>
        <v>8064.329999999999</v>
      </c>
      <c r="Q8" s="291">
        <f t="shared" ref="Q8:R8" si="3">SUM(Q9:Q19)</f>
        <v>6539.04</v>
      </c>
      <c r="R8" s="160">
        <f t="shared" si="3"/>
        <v>5670.02</v>
      </c>
      <c r="S8" s="160">
        <f t="shared" ref="S8:X8" si="4">SUM(S9:S19)</f>
        <v>3130.1</v>
      </c>
      <c r="T8" s="160">
        <f t="shared" si="4"/>
        <v>3007.9500000000003</v>
      </c>
      <c r="U8" s="160">
        <f t="shared" si="4"/>
        <v>6373.2100000000009</v>
      </c>
      <c r="V8" s="160">
        <f t="shared" si="4"/>
        <v>4390.5</v>
      </c>
      <c r="W8" s="160">
        <f t="shared" si="4"/>
        <v>7420.4799999999987</v>
      </c>
      <c r="X8" s="160">
        <f t="shared" si="4"/>
        <v>7662.4699999999993</v>
      </c>
      <c r="Y8" s="160">
        <f>SUM(Y9:Y19)</f>
        <v>4719.32</v>
      </c>
      <c r="Z8" s="159">
        <f>+SUM(Z9:Z19)</f>
        <v>5962.5399999999991</v>
      </c>
      <c r="AA8" s="161">
        <f t="shared" ref="AA8:AA19" si="5">+IFERROR((Z8/N8-1)*100,"-")</f>
        <v>50.201274655515491</v>
      </c>
    </row>
    <row r="9" spans="1:27" x14ac:dyDescent="0.25">
      <c r="A9" s="19" t="s">
        <v>61</v>
      </c>
      <c r="B9" s="162">
        <v>624.41999999999996</v>
      </c>
      <c r="C9" s="37">
        <v>555.15</v>
      </c>
      <c r="D9" s="37">
        <v>700.48</v>
      </c>
      <c r="E9" s="37">
        <v>561.16999999999996</v>
      </c>
      <c r="F9" s="37">
        <v>782.31</v>
      </c>
      <c r="G9" s="37">
        <v>737.65</v>
      </c>
      <c r="H9" s="37">
        <v>434.9</v>
      </c>
      <c r="I9" s="37">
        <v>798.39</v>
      </c>
      <c r="J9" s="37">
        <v>740.8</v>
      </c>
      <c r="K9" s="402">
        <v>1280.79</v>
      </c>
      <c r="L9" s="402">
        <v>696.29</v>
      </c>
      <c r="M9" s="402">
        <v>280.54000000000002</v>
      </c>
      <c r="N9" s="162">
        <v>844.62</v>
      </c>
      <c r="O9" s="37">
        <v>1161.8599999999999</v>
      </c>
      <c r="P9" s="37">
        <v>1054.1300000000001</v>
      </c>
      <c r="Q9" s="37">
        <v>839.05</v>
      </c>
      <c r="R9" s="37">
        <v>1105.76</v>
      </c>
      <c r="S9" s="37">
        <v>976.89</v>
      </c>
      <c r="T9" s="37">
        <v>1001.34</v>
      </c>
      <c r="U9" s="37">
        <v>1356.14</v>
      </c>
      <c r="V9" s="37">
        <v>1215.2</v>
      </c>
      <c r="W9" s="37">
        <v>1841.53</v>
      </c>
      <c r="X9" s="37">
        <v>1928.69</v>
      </c>
      <c r="Y9" s="37">
        <v>848.76</v>
      </c>
      <c r="Z9" s="162">
        <v>1471.8</v>
      </c>
      <c r="AA9" s="153">
        <f t="shared" si="5"/>
        <v>74.255878383178214</v>
      </c>
    </row>
    <row r="10" spans="1:27" x14ac:dyDescent="0.25">
      <c r="A10" s="19" t="s">
        <v>62</v>
      </c>
      <c r="B10" s="162">
        <v>8.2100000000000009</v>
      </c>
      <c r="C10" s="37">
        <v>64.17</v>
      </c>
      <c r="D10" s="37">
        <v>46.3</v>
      </c>
      <c r="E10" s="37">
        <v>43.04</v>
      </c>
      <c r="F10" s="37">
        <v>69.25</v>
      </c>
      <c r="G10" s="37">
        <v>29.66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32.83</v>
      </c>
      <c r="N10" s="162">
        <v>27.15</v>
      </c>
      <c r="O10" s="37">
        <v>123.17</v>
      </c>
      <c r="P10" s="37">
        <v>141.87</v>
      </c>
      <c r="Q10" s="37">
        <v>101.1</v>
      </c>
      <c r="R10" s="37">
        <v>81.66</v>
      </c>
      <c r="S10" s="37">
        <v>162.66999999999999</v>
      </c>
      <c r="T10" s="37">
        <v>116.4</v>
      </c>
      <c r="U10" s="37">
        <v>133.96</v>
      </c>
      <c r="V10" s="37">
        <v>150.44999999999999</v>
      </c>
      <c r="W10" s="37">
        <v>20.58</v>
      </c>
      <c r="X10" s="37">
        <v>0</v>
      </c>
      <c r="Y10" s="37">
        <v>60.51</v>
      </c>
      <c r="Z10" s="162">
        <v>0</v>
      </c>
      <c r="AA10" s="153">
        <f t="shared" si="5"/>
        <v>-100</v>
      </c>
    </row>
    <row r="11" spans="1:27" x14ac:dyDescent="0.25">
      <c r="A11" s="19" t="s">
        <v>63</v>
      </c>
      <c r="B11" s="162">
        <v>388.47</v>
      </c>
      <c r="C11" s="37">
        <v>1628.34</v>
      </c>
      <c r="D11" s="37">
        <v>506.25</v>
      </c>
      <c r="E11" s="37">
        <v>631.29999999999995</v>
      </c>
      <c r="F11" s="37">
        <v>701.11</v>
      </c>
      <c r="G11" s="37">
        <v>568.74</v>
      </c>
      <c r="H11" s="37">
        <v>741.93</v>
      </c>
      <c r="I11" s="37">
        <v>934.02</v>
      </c>
      <c r="J11" s="37">
        <v>572.11</v>
      </c>
      <c r="K11" s="402">
        <v>471.13</v>
      </c>
      <c r="L11" s="402">
        <v>300.74</v>
      </c>
      <c r="M11" s="402">
        <v>1142.48</v>
      </c>
      <c r="N11" s="162">
        <v>1049.9000000000001</v>
      </c>
      <c r="O11" s="37">
        <v>975.77</v>
      </c>
      <c r="P11" s="37">
        <v>1484.74</v>
      </c>
      <c r="Q11" s="37">
        <v>1536.01</v>
      </c>
      <c r="R11" s="37">
        <v>1186.97</v>
      </c>
      <c r="S11" s="37">
        <v>780.8</v>
      </c>
      <c r="T11" s="37">
        <v>636.83000000000004</v>
      </c>
      <c r="U11" s="37">
        <v>1423.41</v>
      </c>
      <c r="V11" s="37">
        <v>1009.97</v>
      </c>
      <c r="W11" s="37">
        <v>1623.33</v>
      </c>
      <c r="X11" s="37">
        <v>1610.33</v>
      </c>
      <c r="Y11" s="37">
        <v>1440.66</v>
      </c>
      <c r="Z11" s="162">
        <v>910.68</v>
      </c>
      <c r="AA11" s="153">
        <f t="shared" si="5"/>
        <v>-13.260310505762462</v>
      </c>
    </row>
    <row r="12" spans="1:27" x14ac:dyDescent="0.25">
      <c r="A12" s="19" t="s">
        <v>64</v>
      </c>
      <c r="B12" s="162">
        <v>2942.6</v>
      </c>
      <c r="C12" s="37">
        <v>2308.5100000000002</v>
      </c>
      <c r="D12" s="37">
        <v>1657.77</v>
      </c>
      <c r="E12" s="37">
        <v>1896.07</v>
      </c>
      <c r="F12" s="37">
        <v>1854.62</v>
      </c>
      <c r="G12" s="37">
        <v>1168.1099999999999</v>
      </c>
      <c r="H12" s="37">
        <v>1485.11</v>
      </c>
      <c r="I12" s="37">
        <v>2566.89</v>
      </c>
      <c r="J12" s="37">
        <v>1373.32</v>
      </c>
      <c r="K12" s="402">
        <v>1100.1500000000001</v>
      </c>
      <c r="L12" s="402">
        <v>2322.46</v>
      </c>
      <c r="M12" s="402">
        <v>2152.31</v>
      </c>
      <c r="N12" s="162">
        <v>1849.25</v>
      </c>
      <c r="O12" s="37">
        <v>2028.22</v>
      </c>
      <c r="P12" s="37">
        <v>4646.79</v>
      </c>
      <c r="Q12" s="37">
        <v>3177.52</v>
      </c>
      <c r="R12" s="37">
        <v>3047.89</v>
      </c>
      <c r="S12" s="37">
        <v>1020.01</v>
      </c>
      <c r="T12" s="37">
        <v>1001.88</v>
      </c>
      <c r="U12" s="37">
        <v>2870.58</v>
      </c>
      <c r="V12" s="37">
        <v>1914.76</v>
      </c>
      <c r="W12" s="37">
        <v>3393.85</v>
      </c>
      <c r="X12" s="37">
        <v>3729.21</v>
      </c>
      <c r="Y12" s="37">
        <v>1948</v>
      </c>
      <c r="Z12" s="162">
        <v>3289.01</v>
      </c>
      <c r="AA12" s="153">
        <f t="shared" si="5"/>
        <v>77.856428281735845</v>
      </c>
    </row>
    <row r="13" spans="1:27" x14ac:dyDescent="0.25">
      <c r="A13" s="19" t="s">
        <v>65</v>
      </c>
      <c r="B13" s="162">
        <v>1009.3</v>
      </c>
      <c r="C13" s="37">
        <v>0</v>
      </c>
      <c r="D13" s="37">
        <v>0</v>
      </c>
      <c r="E13" s="37">
        <v>0</v>
      </c>
      <c r="F13" s="37">
        <v>0</v>
      </c>
      <c r="G13" s="37">
        <v>337.38</v>
      </c>
      <c r="H13" s="37">
        <v>0</v>
      </c>
      <c r="I13" s="37">
        <v>0</v>
      </c>
      <c r="J13" s="37">
        <v>0</v>
      </c>
      <c r="K13" s="37">
        <v>0</v>
      </c>
      <c r="L13" s="37">
        <v>482.6</v>
      </c>
      <c r="M13" s="37">
        <v>0</v>
      </c>
      <c r="N13" s="162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162">
        <v>0</v>
      </c>
      <c r="AA13" s="153" t="str">
        <f t="shared" si="5"/>
        <v>-</v>
      </c>
    </row>
    <row r="14" spans="1:27" x14ac:dyDescent="0.25">
      <c r="A14" s="19" t="s">
        <v>66</v>
      </c>
      <c r="B14" s="162">
        <v>43.74</v>
      </c>
      <c r="C14" s="37">
        <v>175.68</v>
      </c>
      <c r="D14" s="37">
        <v>38.869999999999997</v>
      </c>
      <c r="E14" s="37">
        <v>38.76</v>
      </c>
      <c r="F14" s="37">
        <v>55.82</v>
      </c>
      <c r="G14" s="37">
        <v>53.02</v>
      </c>
      <c r="H14" s="37">
        <v>36.520000000000003</v>
      </c>
      <c r="I14" s="37">
        <v>49.19</v>
      </c>
      <c r="J14" s="37">
        <v>27.36</v>
      </c>
      <c r="K14" s="402">
        <v>38.71</v>
      </c>
      <c r="L14" s="402">
        <v>31.57</v>
      </c>
      <c r="M14" s="402">
        <v>61.62</v>
      </c>
      <c r="N14" s="162">
        <v>0</v>
      </c>
      <c r="O14" s="37">
        <v>0</v>
      </c>
      <c r="P14" s="37">
        <v>6.62</v>
      </c>
      <c r="Q14" s="37">
        <v>25.03</v>
      </c>
      <c r="R14" s="37">
        <v>47.6</v>
      </c>
      <c r="S14" s="37">
        <v>39.43</v>
      </c>
      <c r="T14" s="37">
        <v>27.03</v>
      </c>
      <c r="U14" s="37">
        <v>39.07</v>
      </c>
      <c r="V14" s="37">
        <v>0</v>
      </c>
      <c r="W14" s="37">
        <v>72.209999999999994</v>
      </c>
      <c r="X14" s="37">
        <v>34.520000000000003</v>
      </c>
      <c r="Y14" s="37">
        <v>71.319999999999993</v>
      </c>
      <c r="Z14" s="162">
        <v>34.32</v>
      </c>
      <c r="AA14" s="153" t="str">
        <f t="shared" si="5"/>
        <v>-</v>
      </c>
    </row>
    <row r="15" spans="1:27" x14ac:dyDescent="0.25">
      <c r="A15" s="19" t="s">
        <v>67</v>
      </c>
      <c r="B15" s="162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173.98</v>
      </c>
      <c r="N15" s="162">
        <v>0</v>
      </c>
      <c r="O15" s="37">
        <v>0</v>
      </c>
      <c r="P15" s="37">
        <v>150.69999999999999</v>
      </c>
      <c r="Q15" s="37">
        <v>204.58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162">
        <v>0</v>
      </c>
      <c r="AA15" s="153" t="str">
        <f t="shared" si="5"/>
        <v>-</v>
      </c>
    </row>
    <row r="16" spans="1:27" x14ac:dyDescent="0.25">
      <c r="A16" s="19" t="s">
        <v>68</v>
      </c>
      <c r="B16" s="162">
        <v>29.46</v>
      </c>
      <c r="C16" s="37">
        <v>92.68</v>
      </c>
      <c r="D16" s="37">
        <v>122.74</v>
      </c>
      <c r="E16" s="37">
        <v>79.72</v>
      </c>
      <c r="F16" s="37">
        <v>57.06</v>
      </c>
      <c r="G16" s="37">
        <v>72.680000000000007</v>
      </c>
      <c r="H16" s="37">
        <v>2.41</v>
      </c>
      <c r="I16" s="37">
        <v>5.28</v>
      </c>
      <c r="J16" s="37">
        <v>3.41</v>
      </c>
      <c r="K16" s="402">
        <v>11.76</v>
      </c>
      <c r="L16" s="402">
        <v>9.49</v>
      </c>
      <c r="M16" s="402">
        <v>2.1</v>
      </c>
      <c r="N16" s="162">
        <v>9.85</v>
      </c>
      <c r="O16" s="37">
        <v>6.19</v>
      </c>
      <c r="P16" s="37">
        <v>28.42</v>
      </c>
      <c r="Q16" s="37">
        <v>14.97</v>
      </c>
      <c r="R16" s="37">
        <v>1.36</v>
      </c>
      <c r="S16" s="37">
        <v>6.46</v>
      </c>
      <c r="T16" s="37">
        <v>0.52</v>
      </c>
      <c r="U16" s="37">
        <v>68.81</v>
      </c>
      <c r="V16" s="37">
        <v>0</v>
      </c>
      <c r="W16" s="37">
        <v>85.2</v>
      </c>
      <c r="X16" s="37">
        <v>14.61</v>
      </c>
      <c r="Y16" s="37">
        <v>9.98</v>
      </c>
      <c r="Z16" s="162">
        <v>40.729999999999997</v>
      </c>
      <c r="AA16" s="153">
        <f t="shared" si="5"/>
        <v>313.502538071066</v>
      </c>
    </row>
    <row r="17" spans="1:27" x14ac:dyDescent="0.25">
      <c r="A17" s="19" t="s">
        <v>69</v>
      </c>
      <c r="B17" s="162">
        <v>279.07</v>
      </c>
      <c r="C17" s="37">
        <v>432.79</v>
      </c>
      <c r="D17" s="37">
        <v>542.20000000000005</v>
      </c>
      <c r="E17" s="37">
        <v>171.13</v>
      </c>
      <c r="F17" s="37">
        <v>242.32</v>
      </c>
      <c r="G17" s="37">
        <v>320.75</v>
      </c>
      <c r="H17" s="37">
        <v>326.54000000000002</v>
      </c>
      <c r="I17" s="37">
        <v>163</v>
      </c>
      <c r="J17" s="37">
        <v>66.239999999999995</v>
      </c>
      <c r="K17" s="402">
        <v>50.89</v>
      </c>
      <c r="L17" s="402">
        <v>150.13999999999999</v>
      </c>
      <c r="M17" s="402">
        <v>28.64</v>
      </c>
      <c r="N17" s="162">
        <v>160.96</v>
      </c>
      <c r="O17" s="37">
        <v>95.15</v>
      </c>
      <c r="P17" s="37">
        <v>364.78</v>
      </c>
      <c r="Q17" s="37">
        <v>535.41</v>
      </c>
      <c r="R17" s="37">
        <v>125.21</v>
      </c>
      <c r="S17" s="37">
        <v>49.06</v>
      </c>
      <c r="T17" s="37">
        <v>145.93</v>
      </c>
      <c r="U17" s="37">
        <v>336.72</v>
      </c>
      <c r="V17" s="37">
        <v>10.53</v>
      </c>
      <c r="W17" s="37">
        <v>302.67</v>
      </c>
      <c r="X17" s="37">
        <v>107.95</v>
      </c>
      <c r="Y17" s="37">
        <v>128.66999999999999</v>
      </c>
      <c r="Z17" s="162">
        <v>108.57</v>
      </c>
      <c r="AA17" s="153">
        <f t="shared" si="5"/>
        <v>-32.548459244532815</v>
      </c>
    </row>
    <row r="18" spans="1:27" x14ac:dyDescent="0.25">
      <c r="A18" s="19" t="s">
        <v>70</v>
      </c>
      <c r="B18" s="162">
        <v>124.02</v>
      </c>
      <c r="C18" s="37">
        <v>122.28</v>
      </c>
      <c r="D18" s="37">
        <v>134.12</v>
      </c>
      <c r="E18" s="37">
        <v>130.78</v>
      </c>
      <c r="F18" s="37">
        <v>22.98</v>
      </c>
      <c r="G18" s="37">
        <v>113.71</v>
      </c>
      <c r="H18" s="37">
        <v>39.64</v>
      </c>
      <c r="I18" s="37">
        <v>5.81</v>
      </c>
      <c r="J18" s="37">
        <v>6.75</v>
      </c>
      <c r="K18" s="402">
        <v>6.62</v>
      </c>
      <c r="L18" s="402">
        <v>35.94</v>
      </c>
      <c r="M18" s="402">
        <v>33.049999999999997</v>
      </c>
      <c r="N18" s="162">
        <v>6.61</v>
      </c>
      <c r="O18" s="37">
        <v>57.66</v>
      </c>
      <c r="P18" s="37">
        <v>186.28</v>
      </c>
      <c r="Q18" s="37">
        <v>105.37</v>
      </c>
      <c r="R18" s="37">
        <v>73.569999999999993</v>
      </c>
      <c r="S18" s="37">
        <v>94.78</v>
      </c>
      <c r="T18" s="37">
        <v>78.02</v>
      </c>
      <c r="U18" s="37">
        <v>144.52000000000001</v>
      </c>
      <c r="V18" s="37">
        <v>89.59</v>
      </c>
      <c r="W18" s="37">
        <v>81.11</v>
      </c>
      <c r="X18" s="37">
        <v>237.16</v>
      </c>
      <c r="Y18" s="37">
        <v>211.42</v>
      </c>
      <c r="Z18" s="162">
        <v>90.93</v>
      </c>
      <c r="AA18" s="153">
        <f t="shared" si="5"/>
        <v>1275.6429652042361</v>
      </c>
    </row>
    <row r="19" spans="1:27" x14ac:dyDescent="0.25">
      <c r="A19" s="20" t="s">
        <v>72</v>
      </c>
      <c r="B19" s="154">
        <v>49.75</v>
      </c>
      <c r="C19" s="155">
        <v>0</v>
      </c>
      <c r="D19" s="155">
        <v>0</v>
      </c>
      <c r="E19" s="155">
        <v>0</v>
      </c>
      <c r="F19" s="155">
        <v>0</v>
      </c>
      <c r="G19" s="155">
        <v>0</v>
      </c>
      <c r="H19" s="155">
        <v>0</v>
      </c>
      <c r="I19" s="155">
        <v>50</v>
      </c>
      <c r="J19" s="155">
        <v>24.03</v>
      </c>
      <c r="K19" s="155">
        <v>0</v>
      </c>
      <c r="L19" s="155">
        <v>0</v>
      </c>
      <c r="M19" s="155">
        <v>0</v>
      </c>
      <c r="N19" s="154">
        <v>21.36</v>
      </c>
      <c r="O19" s="155">
        <v>0</v>
      </c>
      <c r="P19" s="155">
        <v>0</v>
      </c>
      <c r="Q19" s="155">
        <v>0</v>
      </c>
      <c r="R19" s="155">
        <v>0</v>
      </c>
      <c r="S19" s="155">
        <v>0</v>
      </c>
      <c r="T19" s="155">
        <v>0</v>
      </c>
      <c r="U19" s="155">
        <v>0</v>
      </c>
      <c r="V19" s="155">
        <v>0</v>
      </c>
      <c r="W19" s="155">
        <v>0</v>
      </c>
      <c r="X19" s="155">
        <v>0</v>
      </c>
      <c r="Y19" s="155">
        <v>0</v>
      </c>
      <c r="Z19" s="154">
        <v>16.5</v>
      </c>
      <c r="AA19" s="156">
        <f t="shared" si="5"/>
        <v>-22.752808988764038</v>
      </c>
    </row>
    <row r="20" spans="1:27" x14ac:dyDescent="0.25">
      <c r="A20" s="2" t="s">
        <v>23</v>
      </c>
      <c r="B20" s="21"/>
      <c r="C20" s="21"/>
      <c r="D20" s="21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</row>
    <row r="21" spans="1:27" x14ac:dyDescent="0.25">
      <c r="A21" s="2" t="s">
        <v>24</v>
      </c>
      <c r="B21" s="21"/>
      <c r="C21" s="21"/>
      <c r="D21" s="21"/>
      <c r="E21" s="304"/>
      <c r="F21" s="304"/>
      <c r="G21" s="304"/>
      <c r="H21" s="304"/>
      <c r="I21" s="304"/>
      <c r="J21" s="304"/>
      <c r="K21" s="304"/>
      <c r="L21" s="304"/>
      <c r="M21" s="304"/>
    </row>
    <row r="22" spans="1:27" x14ac:dyDescent="0.25">
      <c r="A22" s="3" t="s">
        <v>210</v>
      </c>
      <c r="B22" s="4"/>
      <c r="C22" s="4"/>
      <c r="D22" s="4"/>
      <c r="E22" s="28"/>
      <c r="F22" s="28"/>
      <c r="G22" s="28"/>
      <c r="H22" s="28"/>
      <c r="I22" s="28"/>
      <c r="J22" s="28"/>
      <c r="K22" s="28"/>
      <c r="L22" s="28"/>
      <c r="M22" s="28"/>
    </row>
  </sheetData>
  <mergeCells count="4">
    <mergeCell ref="A6:A7"/>
    <mergeCell ref="B6:M6"/>
    <mergeCell ref="N6:Y6"/>
    <mergeCell ref="Z6:AA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showGridLines="0" zoomScale="95" zoomScaleNormal="9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T22" sqref="T22"/>
    </sheetView>
  </sheetViews>
  <sheetFormatPr baseColWidth="10" defaultRowHeight="15" x14ac:dyDescent="0.25"/>
  <cols>
    <col min="2" max="4" width="7.85546875" bestFit="1" customWidth="1"/>
    <col min="5" max="9" width="7.85546875" style="283" bestFit="1" customWidth="1"/>
    <col min="10" max="11" width="6.85546875" style="283" bestFit="1" customWidth="1"/>
    <col min="12" max="13" width="7.85546875" style="283" bestFit="1" customWidth="1"/>
    <col min="14" max="15" width="7.85546875" bestFit="1" customWidth="1"/>
    <col min="16" max="21" width="7.85546875" style="512" bestFit="1" customWidth="1"/>
    <col min="22" max="22" width="6.85546875" style="512" bestFit="1" customWidth="1"/>
    <col min="23" max="26" width="7.85546875" style="512" bestFit="1" customWidth="1"/>
    <col min="27" max="27" width="9.140625" bestFit="1" customWidth="1"/>
  </cols>
  <sheetData>
    <row r="1" spans="1:27" x14ac:dyDescent="0.25">
      <c r="A1" s="42" t="s">
        <v>201</v>
      </c>
    </row>
    <row r="2" spans="1:27" x14ac:dyDescent="0.25">
      <c r="A2" s="42"/>
    </row>
    <row r="3" spans="1:27" ht="15" customHeight="1" x14ac:dyDescent="0.25">
      <c r="A3" s="17" t="s">
        <v>117</v>
      </c>
    </row>
    <row r="4" spans="1:27" x14ac:dyDescent="0.25">
      <c r="A4" s="79" t="s">
        <v>268</v>
      </c>
    </row>
    <row r="5" spans="1:27" x14ac:dyDescent="0.25">
      <c r="A5" s="79" t="s">
        <v>216</v>
      </c>
      <c r="B5" s="78"/>
      <c r="C5" s="78"/>
      <c r="D5" s="78"/>
      <c r="E5" s="303"/>
      <c r="F5" s="303"/>
      <c r="G5" s="303"/>
      <c r="H5" s="303"/>
      <c r="I5" s="303"/>
      <c r="J5" s="303"/>
      <c r="K5" s="303"/>
      <c r="L5" s="303"/>
      <c r="M5" s="303"/>
    </row>
    <row r="6" spans="1:27" x14ac:dyDescent="0.25">
      <c r="A6" s="699" t="s">
        <v>26</v>
      </c>
      <c r="B6" s="689">
        <v>2017</v>
      </c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  <c r="N6" s="653">
        <v>2018</v>
      </c>
      <c r="O6" s="654"/>
      <c r="P6" s="654"/>
      <c r="Q6" s="654"/>
      <c r="R6" s="654"/>
      <c r="S6" s="654"/>
      <c r="T6" s="654"/>
      <c r="U6" s="654"/>
      <c r="V6" s="654"/>
      <c r="W6" s="654"/>
      <c r="X6" s="654"/>
      <c r="Y6" s="657"/>
      <c r="Z6" s="689">
        <v>2019</v>
      </c>
      <c r="AA6" s="689"/>
    </row>
    <row r="7" spans="1:27" ht="25.5" x14ac:dyDescent="0.25">
      <c r="A7" s="700"/>
      <c r="B7" s="334" t="s">
        <v>1</v>
      </c>
      <c r="C7" s="334" t="s">
        <v>2</v>
      </c>
      <c r="D7" s="334" t="s">
        <v>3</v>
      </c>
      <c r="E7" s="334" t="s">
        <v>4</v>
      </c>
      <c r="F7" s="334" t="s">
        <v>5</v>
      </c>
      <c r="G7" s="334" t="s">
        <v>6</v>
      </c>
      <c r="H7" s="334" t="s">
        <v>7</v>
      </c>
      <c r="I7" s="395" t="s">
        <v>8</v>
      </c>
      <c r="J7" s="395" t="s">
        <v>9</v>
      </c>
      <c r="K7" s="298" t="s">
        <v>10</v>
      </c>
      <c r="L7" s="298" t="s">
        <v>11</v>
      </c>
      <c r="M7" s="298" t="s">
        <v>12</v>
      </c>
      <c r="N7" s="726" t="s">
        <v>1</v>
      </c>
      <c r="O7" s="726" t="s">
        <v>2</v>
      </c>
      <c r="P7" s="599" t="s">
        <v>3</v>
      </c>
      <c r="Q7" s="599" t="s">
        <v>4</v>
      </c>
      <c r="R7" s="599" t="s">
        <v>5</v>
      </c>
      <c r="S7" s="599" t="s">
        <v>6</v>
      </c>
      <c r="T7" s="599" t="s">
        <v>7</v>
      </c>
      <c r="U7" s="599" t="s">
        <v>8</v>
      </c>
      <c r="V7" s="599" t="s">
        <v>9</v>
      </c>
      <c r="W7" s="599" t="s">
        <v>10</v>
      </c>
      <c r="X7" s="599" t="s">
        <v>11</v>
      </c>
      <c r="Y7" s="624" t="s">
        <v>12</v>
      </c>
      <c r="Z7" s="595" t="s">
        <v>1</v>
      </c>
      <c r="AA7" s="595" t="s">
        <v>245</v>
      </c>
    </row>
    <row r="8" spans="1:27" x14ac:dyDescent="0.25">
      <c r="A8" s="143" t="s">
        <v>13</v>
      </c>
      <c r="B8" s="147">
        <f t="shared" ref="B8" si="0">SUM(B9:B33)</f>
        <v>28332.159999999996</v>
      </c>
      <c r="C8" s="148">
        <f t="shared" ref="C8:I8" si="1">+SUM(C9:C33)</f>
        <v>49223.319999999992</v>
      </c>
      <c r="D8" s="148">
        <f t="shared" si="1"/>
        <v>47370.87999999999</v>
      </c>
      <c r="E8" s="148">
        <f t="shared" si="1"/>
        <v>26900.740000000005</v>
      </c>
      <c r="F8" s="148">
        <f t="shared" si="1"/>
        <v>25883.98</v>
      </c>
      <c r="G8" s="148">
        <f t="shared" si="1"/>
        <v>28281.290000000008</v>
      </c>
      <c r="H8" s="148">
        <f t="shared" si="1"/>
        <v>18414.120000000003</v>
      </c>
      <c r="I8" s="148">
        <f t="shared" si="1"/>
        <v>10655.429999999997</v>
      </c>
      <c r="J8" s="148">
        <f>SUM(J9:J33)</f>
        <v>4477.9300000000012</v>
      </c>
      <c r="K8" s="148">
        <f>SUM(K9:K33)</f>
        <v>8632.6299999999992</v>
      </c>
      <c r="L8" s="148">
        <f>SUM(L9:L33)</f>
        <v>15523.030000000002</v>
      </c>
      <c r="M8" s="149">
        <f>SUM(M9:M33)</f>
        <v>16366.779999999999</v>
      </c>
      <c r="N8" s="147">
        <f>SUM(N9:N33)</f>
        <v>17513.75</v>
      </c>
      <c r="O8" s="148">
        <f>+SUM(O9:O33)</f>
        <v>29652.330000000005</v>
      </c>
      <c r="P8" s="148">
        <f>SUM(P9:P33)</f>
        <v>45609.790000000015</v>
      </c>
      <c r="Q8" s="148">
        <f>SUM(Q9:Q33)</f>
        <v>37594.240000000005</v>
      </c>
      <c r="R8" s="148">
        <f>SUM(R9:R33)</f>
        <v>28907.17</v>
      </c>
      <c r="S8" s="148">
        <f>SUM(S9:S33)</f>
        <v>38990.859999999986</v>
      </c>
      <c r="T8" s="148">
        <v>19343.420000000002</v>
      </c>
      <c r="U8" s="148">
        <f t="shared" ref="U8:Z8" si="2">SUM(U9:U33)</f>
        <v>19404.059999999998</v>
      </c>
      <c r="V8" s="148">
        <f t="shared" si="2"/>
        <v>8599.01</v>
      </c>
      <c r="W8" s="148">
        <f t="shared" si="2"/>
        <v>22890.400000000001</v>
      </c>
      <c r="X8" s="148">
        <f t="shared" si="2"/>
        <v>19406.469999999998</v>
      </c>
      <c r="Y8" s="148">
        <f t="shared" si="2"/>
        <v>11950.06</v>
      </c>
      <c r="Z8" s="147">
        <f t="shared" si="2"/>
        <v>52783.279999999984</v>
      </c>
      <c r="AA8" s="149">
        <f t="shared" ref="AA8:AA33" si="3">+IFERROR((Z8/N8-1)*100,"-")</f>
        <v>201.38194275926051</v>
      </c>
    </row>
    <row r="9" spans="1:27" x14ac:dyDescent="0.25">
      <c r="A9" s="247" t="s">
        <v>226</v>
      </c>
      <c r="B9" s="150">
        <v>1316.71</v>
      </c>
      <c r="C9" s="151">
        <v>939.46</v>
      </c>
      <c r="D9" s="151">
        <v>1500.98</v>
      </c>
      <c r="E9" s="151">
        <v>1063</v>
      </c>
      <c r="F9" s="151">
        <v>1275.21</v>
      </c>
      <c r="G9" s="151">
        <v>1085.81</v>
      </c>
      <c r="H9" s="151">
        <v>870.08</v>
      </c>
      <c r="I9" s="151">
        <v>982.91</v>
      </c>
      <c r="J9" s="151">
        <v>1310.2</v>
      </c>
      <c r="K9" s="151">
        <v>1491.6</v>
      </c>
      <c r="L9" s="151">
        <v>1483.63</v>
      </c>
      <c r="M9" s="152">
        <v>1284.96</v>
      </c>
      <c r="N9" s="150">
        <v>1309.5899999999999</v>
      </c>
      <c r="O9" s="151">
        <v>1260.1199999999999</v>
      </c>
      <c r="P9" s="510">
        <v>1317.36</v>
      </c>
      <c r="Q9" s="510">
        <v>1274.05</v>
      </c>
      <c r="R9" s="510">
        <v>1279.45</v>
      </c>
      <c r="S9" s="510">
        <v>1289.1300000000001</v>
      </c>
      <c r="T9" s="510">
        <v>1375</v>
      </c>
      <c r="U9" s="510">
        <v>1323.73</v>
      </c>
      <c r="V9" s="510">
        <v>1086.3399999999999</v>
      </c>
      <c r="W9" s="510">
        <v>1112.7</v>
      </c>
      <c r="X9" s="510">
        <v>1142.72</v>
      </c>
      <c r="Y9" s="510">
        <v>1206.94</v>
      </c>
      <c r="Z9" s="150">
        <v>1880.01</v>
      </c>
      <c r="AA9" s="152">
        <f t="shared" si="3"/>
        <v>43.557143838911429</v>
      </c>
    </row>
    <row r="10" spans="1:27" x14ac:dyDescent="0.25">
      <c r="A10" s="247" t="s">
        <v>118</v>
      </c>
      <c r="B10" s="150">
        <v>328.24</v>
      </c>
      <c r="C10" s="151">
        <v>325.8</v>
      </c>
      <c r="D10" s="151">
        <v>439.27</v>
      </c>
      <c r="E10" s="151">
        <v>289.47000000000003</v>
      </c>
      <c r="F10" s="151">
        <v>456.26</v>
      </c>
      <c r="G10" s="151">
        <v>369.96</v>
      </c>
      <c r="H10" s="151">
        <v>276.82</v>
      </c>
      <c r="I10" s="151">
        <v>236.14</v>
      </c>
      <c r="J10" s="151">
        <v>368.12</v>
      </c>
      <c r="K10" s="151">
        <v>565.79</v>
      </c>
      <c r="L10" s="151">
        <v>706.99</v>
      </c>
      <c r="M10" s="152">
        <v>517.01</v>
      </c>
      <c r="N10" s="150">
        <v>481.21</v>
      </c>
      <c r="O10" s="151">
        <v>355.99</v>
      </c>
      <c r="P10" s="510">
        <v>699.67</v>
      </c>
      <c r="Q10" s="510">
        <v>612.04999999999995</v>
      </c>
      <c r="R10" s="510">
        <v>475.63</v>
      </c>
      <c r="S10" s="510">
        <v>498.67</v>
      </c>
      <c r="T10" s="510">
        <v>367.49</v>
      </c>
      <c r="U10" s="510">
        <v>547.46</v>
      </c>
      <c r="V10" s="510">
        <v>541.84</v>
      </c>
      <c r="W10" s="510">
        <v>625.71</v>
      </c>
      <c r="X10" s="510">
        <v>556.98</v>
      </c>
      <c r="Y10" s="510">
        <v>593.51</v>
      </c>
      <c r="Z10" s="150">
        <v>724.82</v>
      </c>
      <c r="AA10" s="152">
        <f t="shared" si="3"/>
        <v>50.62446748820684</v>
      </c>
    </row>
    <row r="11" spans="1:27" x14ac:dyDescent="0.25">
      <c r="A11" s="247" t="s">
        <v>76</v>
      </c>
      <c r="B11" s="150">
        <v>62.7</v>
      </c>
      <c r="C11" s="151">
        <v>31.02</v>
      </c>
      <c r="D11" s="151">
        <v>39.4</v>
      </c>
      <c r="E11" s="151">
        <v>33.58</v>
      </c>
      <c r="F11" s="151">
        <v>41.38</v>
      </c>
      <c r="G11" s="151">
        <v>39.520000000000003</v>
      </c>
      <c r="H11" s="151">
        <v>34.32</v>
      </c>
      <c r="I11" s="151">
        <v>32.58</v>
      </c>
      <c r="J11" s="151">
        <v>15.53</v>
      </c>
      <c r="K11" s="151">
        <v>24.77</v>
      </c>
      <c r="L11" s="151">
        <v>31.08</v>
      </c>
      <c r="M11" s="152">
        <v>31.1</v>
      </c>
      <c r="N11" s="150">
        <v>17.62</v>
      </c>
      <c r="O11" s="151">
        <v>34.619999999999997</v>
      </c>
      <c r="P11" s="510">
        <v>40.03</v>
      </c>
      <c r="Q11" s="510">
        <v>67.66</v>
      </c>
      <c r="R11" s="510">
        <v>32.43</v>
      </c>
      <c r="S11" s="510">
        <v>24.87</v>
      </c>
      <c r="T11" s="510">
        <v>20.18</v>
      </c>
      <c r="U11" s="510">
        <v>28.79</v>
      </c>
      <c r="V11" s="510">
        <v>22.93</v>
      </c>
      <c r="W11" s="510">
        <v>21.44</v>
      </c>
      <c r="X11" s="510">
        <v>18.3</v>
      </c>
      <c r="Y11" s="510">
        <v>24.07</v>
      </c>
      <c r="Z11" s="150">
        <v>77.47</v>
      </c>
      <c r="AA11" s="152">
        <f t="shared" si="3"/>
        <v>339.67082860385921</v>
      </c>
    </row>
    <row r="12" spans="1:27" x14ac:dyDescent="0.25">
      <c r="A12" s="247" t="s">
        <v>61</v>
      </c>
      <c r="B12" s="150">
        <v>15690.24</v>
      </c>
      <c r="C12" s="151">
        <v>20153.080000000002</v>
      </c>
      <c r="D12" s="151">
        <v>8757.07</v>
      </c>
      <c r="E12" s="151">
        <v>12674.46</v>
      </c>
      <c r="F12" s="151">
        <v>12111.01</v>
      </c>
      <c r="G12" s="151">
        <v>17449.72</v>
      </c>
      <c r="H12" s="151">
        <v>9261.8700000000008</v>
      </c>
      <c r="I12" s="151">
        <v>5573.58</v>
      </c>
      <c r="J12" s="151">
        <v>1823.18</v>
      </c>
      <c r="K12" s="151">
        <v>3126.23</v>
      </c>
      <c r="L12" s="151">
        <v>5377.67</v>
      </c>
      <c r="M12" s="152">
        <v>7433.53</v>
      </c>
      <c r="N12" s="150">
        <v>8122.83</v>
      </c>
      <c r="O12" s="151">
        <v>15383.48</v>
      </c>
      <c r="P12" s="510">
        <v>16578.3</v>
      </c>
      <c r="Q12" s="510">
        <v>18359.939999999999</v>
      </c>
      <c r="R12" s="510">
        <v>17060.21</v>
      </c>
      <c r="S12" s="510">
        <v>19721.759999999998</v>
      </c>
      <c r="T12" s="510">
        <v>9773.77</v>
      </c>
      <c r="U12" s="510">
        <v>6209.15</v>
      </c>
      <c r="V12" s="510">
        <v>3384.76</v>
      </c>
      <c r="W12" s="510">
        <v>4525.3100000000004</v>
      </c>
      <c r="X12" s="510">
        <v>4166.6000000000004</v>
      </c>
      <c r="Y12" s="510">
        <v>5307.59</v>
      </c>
      <c r="Z12" s="150">
        <v>19921.560000000001</v>
      </c>
      <c r="AA12" s="152">
        <f t="shared" si="3"/>
        <v>145.25393243487801</v>
      </c>
    </row>
    <row r="13" spans="1:27" x14ac:dyDescent="0.25">
      <c r="A13" s="247" t="s">
        <v>119</v>
      </c>
      <c r="B13" s="605">
        <v>3339.46</v>
      </c>
      <c r="C13" s="605">
        <v>3169.15</v>
      </c>
      <c r="D13" s="605">
        <v>2213.86</v>
      </c>
      <c r="E13" s="605">
        <v>3837.41</v>
      </c>
      <c r="F13" s="605">
        <v>3424.01</v>
      </c>
      <c r="G13" s="605">
        <v>4922.57</v>
      </c>
      <c r="H13" s="605">
        <v>2440.41</v>
      </c>
      <c r="I13" s="605">
        <v>1424.78</v>
      </c>
      <c r="J13" s="605">
        <v>78.849999999999994</v>
      </c>
      <c r="K13" s="605">
        <v>643.33000000000004</v>
      </c>
      <c r="L13" s="605">
        <v>656.33</v>
      </c>
      <c r="M13" s="650">
        <v>1493.25</v>
      </c>
      <c r="N13" s="605">
        <v>2161.33</v>
      </c>
      <c r="O13" s="605">
        <v>5573.82</v>
      </c>
      <c r="P13" s="605">
        <v>5494.66</v>
      </c>
      <c r="Q13" s="605">
        <v>7080.68</v>
      </c>
      <c r="R13" s="605">
        <v>2140.54</v>
      </c>
      <c r="S13" s="651">
        <v>7001.55</v>
      </c>
      <c r="T13" s="651">
        <v>2065.86</v>
      </c>
      <c r="U13" s="651">
        <v>870.54</v>
      </c>
      <c r="V13" s="651">
        <v>125.07</v>
      </c>
      <c r="W13" s="651">
        <v>874.62</v>
      </c>
      <c r="X13" s="651">
        <v>610.79999999999995</v>
      </c>
      <c r="Y13" s="651">
        <v>1117.93</v>
      </c>
      <c r="Z13" s="649">
        <v>6063.8</v>
      </c>
      <c r="AA13" s="650">
        <f t="shared" si="3"/>
        <v>180.55873004122463</v>
      </c>
    </row>
    <row r="14" spans="1:27" x14ac:dyDescent="0.25">
      <c r="A14" s="247" t="s">
        <v>209</v>
      </c>
      <c r="B14" s="605">
        <v>0</v>
      </c>
      <c r="C14" s="605">
        <v>324.58999999999997</v>
      </c>
      <c r="D14" s="605">
        <v>580.07000000000005</v>
      </c>
      <c r="E14" s="605">
        <v>482.9</v>
      </c>
      <c r="F14" s="605">
        <v>992.87</v>
      </c>
      <c r="G14" s="605">
        <v>71.52</v>
      </c>
      <c r="H14" s="605">
        <v>0</v>
      </c>
      <c r="I14" s="605">
        <v>0</v>
      </c>
      <c r="J14" s="605">
        <v>0</v>
      </c>
      <c r="K14" s="605">
        <v>0</v>
      </c>
      <c r="L14" s="605">
        <v>0</v>
      </c>
      <c r="M14" s="650">
        <v>0</v>
      </c>
      <c r="N14" s="605">
        <v>15.52</v>
      </c>
      <c r="O14" s="605">
        <v>250.67</v>
      </c>
      <c r="P14" s="605">
        <v>427.16</v>
      </c>
      <c r="Q14" s="605">
        <v>911.09</v>
      </c>
      <c r="R14" s="605">
        <v>792.8</v>
      </c>
      <c r="S14" s="651">
        <v>269.8</v>
      </c>
      <c r="T14" s="651">
        <v>0</v>
      </c>
      <c r="U14" s="651">
        <v>0</v>
      </c>
      <c r="V14" s="651">
        <v>0</v>
      </c>
      <c r="W14" s="651">
        <v>0</v>
      </c>
      <c r="X14" s="651">
        <v>54.2</v>
      </c>
      <c r="Y14" s="651">
        <v>16.3</v>
      </c>
      <c r="Z14" s="649">
        <v>286.81</v>
      </c>
      <c r="AA14" s="650">
        <f t="shared" si="3"/>
        <v>1748.0025773195875</v>
      </c>
    </row>
    <row r="15" spans="1:27" s="512" customFormat="1" x14ac:dyDescent="0.25">
      <c r="A15" s="247" t="s">
        <v>252</v>
      </c>
      <c r="B15" s="605"/>
      <c r="C15" s="605"/>
      <c r="D15" s="605"/>
      <c r="E15" s="605"/>
      <c r="F15" s="605"/>
      <c r="G15" s="605"/>
      <c r="H15" s="605"/>
      <c r="I15" s="605"/>
      <c r="J15" s="605"/>
      <c r="K15" s="605"/>
      <c r="L15" s="605"/>
      <c r="M15" s="650"/>
      <c r="N15" s="605"/>
      <c r="O15" s="605"/>
      <c r="P15" s="605"/>
      <c r="Q15" s="605"/>
      <c r="R15" s="605"/>
      <c r="S15" s="651"/>
      <c r="T15" s="651"/>
      <c r="U15" s="651"/>
      <c r="V15" s="651"/>
      <c r="W15" s="651"/>
      <c r="X15" s="651"/>
      <c r="Y15" s="651"/>
      <c r="Z15" s="649">
        <v>1608.31</v>
      </c>
      <c r="AA15" s="650" t="str">
        <f t="shared" si="3"/>
        <v>-</v>
      </c>
    </row>
    <row r="16" spans="1:27" s="512" customFormat="1" x14ac:dyDescent="0.25">
      <c r="A16" s="247" t="s">
        <v>249</v>
      </c>
      <c r="B16" s="605"/>
      <c r="C16" s="605"/>
      <c r="D16" s="605"/>
      <c r="E16" s="605"/>
      <c r="F16" s="605"/>
      <c r="G16" s="605"/>
      <c r="H16" s="605"/>
      <c r="I16" s="605"/>
      <c r="J16" s="605"/>
      <c r="K16" s="605"/>
      <c r="L16" s="605"/>
      <c r="M16" s="650"/>
      <c r="N16" s="605"/>
      <c r="O16" s="605"/>
      <c r="P16" s="605"/>
      <c r="Q16" s="605"/>
      <c r="R16" s="605"/>
      <c r="S16" s="651"/>
      <c r="T16" s="651"/>
      <c r="U16" s="651"/>
      <c r="V16" s="651"/>
      <c r="W16" s="651"/>
      <c r="X16" s="651"/>
      <c r="Y16" s="651"/>
      <c r="Z16" s="649">
        <v>309.8</v>
      </c>
      <c r="AA16" s="650" t="str">
        <f t="shared" si="3"/>
        <v>-</v>
      </c>
    </row>
    <row r="17" spans="1:27" x14ac:dyDescent="0.25">
      <c r="A17" s="247" t="s">
        <v>63</v>
      </c>
      <c r="B17" s="605">
        <v>564.91999999999996</v>
      </c>
      <c r="C17" s="605">
        <v>11051.17</v>
      </c>
      <c r="D17" s="605">
        <v>6828.92</v>
      </c>
      <c r="E17" s="605">
        <v>814.86</v>
      </c>
      <c r="F17" s="605">
        <v>19.82</v>
      </c>
      <c r="G17" s="605">
        <v>0</v>
      </c>
      <c r="H17" s="605">
        <v>0</v>
      </c>
      <c r="I17" s="605">
        <v>14.39</v>
      </c>
      <c r="J17" s="605">
        <v>0</v>
      </c>
      <c r="K17" s="605">
        <v>398.39</v>
      </c>
      <c r="L17" s="605">
        <v>1538.18</v>
      </c>
      <c r="M17" s="650">
        <v>575.85</v>
      </c>
      <c r="N17" s="605">
        <v>251.19</v>
      </c>
      <c r="O17" s="605">
        <v>1835.95</v>
      </c>
      <c r="P17" s="605">
        <v>8336.44</v>
      </c>
      <c r="Q17" s="605">
        <v>1509.12</v>
      </c>
      <c r="R17" s="605">
        <v>313.54000000000002</v>
      </c>
      <c r="S17" s="605">
        <v>1312.09</v>
      </c>
      <c r="T17" s="605">
        <v>917.43</v>
      </c>
      <c r="U17" s="605">
        <v>3039.79</v>
      </c>
      <c r="V17" s="605">
        <v>135.13</v>
      </c>
      <c r="W17" s="605">
        <v>3392.83</v>
      </c>
      <c r="X17" s="605">
        <v>3144.16</v>
      </c>
      <c r="Y17" s="605">
        <v>368.84</v>
      </c>
      <c r="Z17" s="649">
        <v>5649.64</v>
      </c>
      <c r="AA17" s="650">
        <f t="shared" si="3"/>
        <v>2149.1500457820775</v>
      </c>
    </row>
    <row r="18" spans="1:27" x14ac:dyDescent="0.25">
      <c r="A18" s="247" t="s">
        <v>64</v>
      </c>
      <c r="B18" s="605">
        <v>342.49</v>
      </c>
      <c r="C18" s="605">
        <v>1337.1</v>
      </c>
      <c r="D18" s="605">
        <v>888.84</v>
      </c>
      <c r="E18" s="605">
        <v>37.729999999999997</v>
      </c>
      <c r="F18" s="605">
        <v>314.64</v>
      </c>
      <c r="G18" s="605">
        <v>139.49</v>
      </c>
      <c r="H18" s="605">
        <v>40.56</v>
      </c>
      <c r="I18" s="605">
        <v>33.47</v>
      </c>
      <c r="J18" s="605">
        <v>19.89</v>
      </c>
      <c r="K18" s="605">
        <v>100.2</v>
      </c>
      <c r="L18" s="605">
        <v>151</v>
      </c>
      <c r="M18" s="650">
        <v>366.53</v>
      </c>
      <c r="N18" s="605">
        <v>181.3</v>
      </c>
      <c r="O18" s="605">
        <v>105.07</v>
      </c>
      <c r="P18" s="605">
        <v>342.48</v>
      </c>
      <c r="Q18" s="605">
        <v>283.83</v>
      </c>
      <c r="R18" s="605">
        <v>280.08999999999997</v>
      </c>
      <c r="S18" s="605">
        <v>578.78</v>
      </c>
      <c r="T18" s="605">
        <v>0</v>
      </c>
      <c r="U18" s="605">
        <v>282.39999999999998</v>
      </c>
      <c r="V18" s="605">
        <v>0</v>
      </c>
      <c r="W18" s="605">
        <v>156.66</v>
      </c>
      <c r="X18" s="605">
        <v>253.48</v>
      </c>
      <c r="Y18" s="605">
        <v>0</v>
      </c>
      <c r="Z18" s="649">
        <v>92.86</v>
      </c>
      <c r="AA18" s="650">
        <f t="shared" si="3"/>
        <v>-48.781025923883071</v>
      </c>
    </row>
    <row r="19" spans="1:27" x14ac:dyDescent="0.25">
      <c r="A19" s="247" t="s">
        <v>65</v>
      </c>
      <c r="B19" s="605">
        <v>49.04</v>
      </c>
      <c r="C19" s="605">
        <v>128.63999999999999</v>
      </c>
      <c r="D19" s="605">
        <v>165.99</v>
      </c>
      <c r="E19" s="605">
        <v>50.54</v>
      </c>
      <c r="F19" s="605">
        <v>239.2</v>
      </c>
      <c r="G19" s="605">
        <v>135.88999999999999</v>
      </c>
      <c r="H19" s="605">
        <v>12.94</v>
      </c>
      <c r="I19" s="605">
        <v>30.64</v>
      </c>
      <c r="J19" s="605">
        <v>25.1</v>
      </c>
      <c r="K19" s="605">
        <v>59.25</v>
      </c>
      <c r="L19" s="605">
        <v>43.96</v>
      </c>
      <c r="M19" s="650">
        <v>52.71</v>
      </c>
      <c r="N19" s="605">
        <v>95.35</v>
      </c>
      <c r="O19" s="605">
        <v>21.31</v>
      </c>
      <c r="P19" s="605">
        <v>30.32</v>
      </c>
      <c r="Q19" s="605">
        <v>21.31</v>
      </c>
      <c r="R19" s="605">
        <v>73.23</v>
      </c>
      <c r="S19" s="605">
        <v>56.93</v>
      </c>
      <c r="T19" s="605">
        <v>26.36</v>
      </c>
      <c r="U19" s="605">
        <v>46.76</v>
      </c>
      <c r="V19" s="605">
        <v>59.84</v>
      </c>
      <c r="W19" s="605">
        <v>78.58</v>
      </c>
      <c r="X19" s="605">
        <v>37.380000000000003</v>
      </c>
      <c r="Y19" s="605">
        <v>25.13</v>
      </c>
      <c r="Z19" s="649">
        <v>40.700000000000003</v>
      </c>
      <c r="AA19" s="650">
        <f t="shared" si="3"/>
        <v>-57.315154693235449</v>
      </c>
    </row>
    <row r="20" spans="1:27" s="512" customFormat="1" x14ac:dyDescent="0.25">
      <c r="A20" s="247" t="s">
        <v>250</v>
      </c>
      <c r="B20" s="605"/>
      <c r="C20" s="605"/>
      <c r="D20" s="605"/>
      <c r="E20" s="605"/>
      <c r="F20" s="605"/>
      <c r="G20" s="605"/>
      <c r="H20" s="605"/>
      <c r="I20" s="605"/>
      <c r="J20" s="605"/>
      <c r="K20" s="605"/>
      <c r="L20" s="605"/>
      <c r="M20" s="650"/>
      <c r="N20" s="605"/>
      <c r="O20" s="605"/>
      <c r="P20" s="605"/>
      <c r="Q20" s="605"/>
      <c r="R20" s="605"/>
      <c r="S20" s="605"/>
      <c r="T20" s="605"/>
      <c r="U20" s="605"/>
      <c r="V20" s="605"/>
      <c r="W20" s="605"/>
      <c r="X20" s="605"/>
      <c r="Y20" s="605"/>
      <c r="Z20" s="649">
        <v>144.88</v>
      </c>
      <c r="AA20" s="650" t="str">
        <f t="shared" si="3"/>
        <v>-</v>
      </c>
    </row>
    <row r="21" spans="1:27" x14ac:dyDescent="0.25">
      <c r="A21" s="247" t="s">
        <v>120</v>
      </c>
      <c r="B21" s="605">
        <v>0</v>
      </c>
      <c r="C21" s="605">
        <v>0</v>
      </c>
      <c r="D21" s="605">
        <v>0</v>
      </c>
      <c r="E21" s="605">
        <v>0</v>
      </c>
      <c r="F21" s="605">
        <v>0</v>
      </c>
      <c r="G21" s="605">
        <v>0</v>
      </c>
      <c r="H21" s="605">
        <v>0</v>
      </c>
      <c r="I21" s="605">
        <v>0</v>
      </c>
      <c r="J21" s="605">
        <v>0</v>
      </c>
      <c r="K21" s="605">
        <v>0</v>
      </c>
      <c r="L21" s="605">
        <v>0</v>
      </c>
      <c r="M21" s="650">
        <v>0</v>
      </c>
      <c r="N21" s="605">
        <v>0</v>
      </c>
      <c r="O21" s="605">
        <v>0</v>
      </c>
      <c r="P21" s="605">
        <v>0</v>
      </c>
      <c r="Q21" s="605">
        <v>0</v>
      </c>
      <c r="R21" s="605">
        <v>0</v>
      </c>
      <c r="S21" s="605">
        <v>0</v>
      </c>
      <c r="T21" s="605">
        <v>0</v>
      </c>
      <c r="U21" s="605">
        <v>0</v>
      </c>
      <c r="V21" s="605">
        <v>0</v>
      </c>
      <c r="W21" s="605">
        <v>18.61</v>
      </c>
      <c r="X21" s="605">
        <v>0</v>
      </c>
      <c r="Y21" s="605">
        <v>0</v>
      </c>
      <c r="Z21" s="649">
        <v>0</v>
      </c>
      <c r="AA21" s="650" t="str">
        <f t="shared" si="3"/>
        <v>-</v>
      </c>
    </row>
    <row r="22" spans="1:27" x14ac:dyDescent="0.25">
      <c r="A22" s="247" t="s">
        <v>69</v>
      </c>
      <c r="B22" s="151">
        <v>2867.4</v>
      </c>
      <c r="C22" s="151">
        <v>4677.93</v>
      </c>
      <c r="D22" s="151">
        <v>17574.46</v>
      </c>
      <c r="E22" s="151">
        <v>2981.67</v>
      </c>
      <c r="F22" s="151">
        <v>3522.92</v>
      </c>
      <c r="G22" s="151">
        <v>1254.51</v>
      </c>
      <c r="H22" s="151">
        <v>1327.82</v>
      </c>
      <c r="I22" s="151">
        <v>509.96</v>
      </c>
      <c r="J22" s="151">
        <v>412.4</v>
      </c>
      <c r="K22" s="151">
        <v>1174.43</v>
      </c>
      <c r="L22" s="151">
        <v>2756.77</v>
      </c>
      <c r="M22" s="153">
        <v>2343.33</v>
      </c>
      <c r="N22" s="151">
        <v>2224.9499999999998</v>
      </c>
      <c r="O22" s="151">
        <v>2413.8000000000002</v>
      </c>
      <c r="P22" s="510">
        <v>7942.11</v>
      </c>
      <c r="Q22" s="510">
        <v>3518.71</v>
      </c>
      <c r="R22" s="510">
        <v>2773.89</v>
      </c>
      <c r="S22" s="510">
        <v>3507.29</v>
      </c>
      <c r="T22" s="510">
        <v>2014.11</v>
      </c>
      <c r="U22" s="510">
        <v>2871.42</v>
      </c>
      <c r="V22" s="510">
        <v>891.26</v>
      </c>
      <c r="W22" s="510">
        <v>6102.18</v>
      </c>
      <c r="X22" s="510">
        <v>4616.8999999999996</v>
      </c>
      <c r="Y22" s="510">
        <v>1273.6199999999999</v>
      </c>
      <c r="Z22" s="150">
        <v>10376.030000000001</v>
      </c>
      <c r="AA22" s="152">
        <f t="shared" si="3"/>
        <v>366.34890671700492</v>
      </c>
    </row>
    <row r="23" spans="1:27" x14ac:dyDescent="0.25">
      <c r="A23" s="247" t="s">
        <v>230</v>
      </c>
      <c r="B23" s="151">
        <v>0</v>
      </c>
      <c r="C23" s="151">
        <v>0</v>
      </c>
      <c r="D23" s="151">
        <v>0</v>
      </c>
      <c r="E23" s="151">
        <v>0</v>
      </c>
      <c r="F23" s="151">
        <v>0</v>
      </c>
      <c r="G23" s="151">
        <v>0</v>
      </c>
      <c r="H23" s="151">
        <v>0</v>
      </c>
      <c r="I23" s="151">
        <v>0</v>
      </c>
      <c r="J23" s="151">
        <v>0</v>
      </c>
      <c r="K23" s="151">
        <v>0</v>
      </c>
      <c r="L23" s="151">
        <v>0</v>
      </c>
      <c r="M23" s="153">
        <v>0</v>
      </c>
      <c r="N23" s="151">
        <v>7.8</v>
      </c>
      <c r="O23" s="151">
        <v>0</v>
      </c>
      <c r="P23" s="510">
        <v>0</v>
      </c>
      <c r="Q23" s="510">
        <v>0</v>
      </c>
      <c r="R23" s="510">
        <v>0</v>
      </c>
      <c r="S23" s="510">
        <v>0</v>
      </c>
      <c r="T23" s="510">
        <v>0</v>
      </c>
      <c r="U23" s="510">
        <v>0</v>
      </c>
      <c r="V23" s="510">
        <v>9.36</v>
      </c>
      <c r="W23" s="510">
        <v>1.88</v>
      </c>
      <c r="X23" s="510">
        <v>1.99</v>
      </c>
      <c r="Y23" s="510">
        <v>7.11</v>
      </c>
      <c r="Z23" s="150">
        <v>0</v>
      </c>
      <c r="AA23" s="152">
        <f t="shared" si="3"/>
        <v>-100</v>
      </c>
    </row>
    <row r="24" spans="1:27" x14ac:dyDescent="0.25">
      <c r="A24" s="247" t="s">
        <v>121</v>
      </c>
      <c r="B24" s="151">
        <v>0</v>
      </c>
      <c r="C24" s="151">
        <v>1005.97</v>
      </c>
      <c r="D24" s="151">
        <v>1368.81</v>
      </c>
      <c r="E24" s="151">
        <v>1090.49</v>
      </c>
      <c r="F24" s="151">
        <v>1170.01</v>
      </c>
      <c r="G24" s="151">
        <v>710.49</v>
      </c>
      <c r="H24" s="151">
        <v>713.87</v>
      </c>
      <c r="I24" s="151">
        <v>342.14</v>
      </c>
      <c r="J24" s="151">
        <v>151.65</v>
      </c>
      <c r="K24" s="151">
        <v>486.3</v>
      </c>
      <c r="L24" s="151">
        <v>853.36</v>
      </c>
      <c r="M24" s="153">
        <v>957.43</v>
      </c>
      <c r="N24" s="151">
        <v>948.85</v>
      </c>
      <c r="O24" s="151">
        <v>946.68</v>
      </c>
      <c r="P24" s="510">
        <v>1180.1199999999999</v>
      </c>
      <c r="Q24" s="510">
        <v>1730</v>
      </c>
      <c r="R24" s="510">
        <v>1888.71</v>
      </c>
      <c r="S24" s="510">
        <v>1944.13</v>
      </c>
      <c r="T24" s="510">
        <v>1135.22</v>
      </c>
      <c r="U24" s="510">
        <v>1060.03</v>
      </c>
      <c r="V24" s="510">
        <v>928.59</v>
      </c>
      <c r="W24" s="510">
        <v>1392.33</v>
      </c>
      <c r="X24" s="510">
        <v>1093</v>
      </c>
      <c r="Y24" s="510">
        <v>554.87</v>
      </c>
      <c r="Z24" s="150">
        <v>1147.4100000000001</v>
      </c>
      <c r="AA24" s="152">
        <f t="shared" si="3"/>
        <v>20.92638457079623</v>
      </c>
    </row>
    <row r="25" spans="1:27" x14ac:dyDescent="0.25">
      <c r="A25" s="247" t="s">
        <v>122</v>
      </c>
      <c r="B25" s="151">
        <v>975.17</v>
      </c>
      <c r="C25" s="151">
        <v>0</v>
      </c>
      <c r="D25" s="151">
        <v>96.32</v>
      </c>
      <c r="E25" s="151">
        <v>28.88</v>
      </c>
      <c r="F25" s="151">
        <v>0</v>
      </c>
      <c r="G25" s="151">
        <v>0</v>
      </c>
      <c r="H25" s="151">
        <v>0</v>
      </c>
      <c r="I25" s="151">
        <v>0</v>
      </c>
      <c r="J25" s="151">
        <v>0</v>
      </c>
      <c r="K25" s="151">
        <v>10</v>
      </c>
      <c r="L25" s="151">
        <v>36.44</v>
      </c>
      <c r="M25" s="153">
        <v>27.87</v>
      </c>
      <c r="N25" s="151">
        <v>55.71</v>
      </c>
      <c r="O25" s="151">
        <v>23.33</v>
      </c>
      <c r="P25" s="510">
        <v>101.19</v>
      </c>
      <c r="Q25" s="510">
        <v>0</v>
      </c>
      <c r="R25" s="510">
        <v>0</v>
      </c>
      <c r="S25" s="510">
        <v>165.56</v>
      </c>
      <c r="T25" s="510">
        <v>14.62</v>
      </c>
      <c r="U25" s="510">
        <v>19.45</v>
      </c>
      <c r="V25" s="510">
        <v>2.06</v>
      </c>
      <c r="W25" s="510">
        <v>41.99</v>
      </c>
      <c r="X25" s="510">
        <v>70.45</v>
      </c>
      <c r="Y25" s="510">
        <v>31.69</v>
      </c>
      <c r="Z25" s="150">
        <v>109.95</v>
      </c>
      <c r="AA25" s="152">
        <f t="shared" si="3"/>
        <v>97.361335487345173</v>
      </c>
    </row>
    <row r="26" spans="1:27" x14ac:dyDescent="0.25">
      <c r="A26" s="163" t="s">
        <v>81</v>
      </c>
      <c r="B26" s="151">
        <v>0</v>
      </c>
      <c r="C26" s="151">
        <v>0</v>
      </c>
      <c r="D26" s="151">
        <v>0</v>
      </c>
      <c r="E26" s="151">
        <v>0</v>
      </c>
      <c r="F26" s="151">
        <v>0</v>
      </c>
      <c r="G26" s="151">
        <v>0</v>
      </c>
      <c r="H26" s="151">
        <v>0</v>
      </c>
      <c r="I26" s="151">
        <v>0</v>
      </c>
      <c r="J26" s="151">
        <v>0</v>
      </c>
      <c r="K26" s="151">
        <v>0</v>
      </c>
      <c r="L26" s="151">
        <v>0</v>
      </c>
      <c r="M26" s="153">
        <v>0</v>
      </c>
      <c r="N26" s="151">
        <v>0</v>
      </c>
      <c r="O26" s="151">
        <v>0</v>
      </c>
      <c r="P26" s="510">
        <v>0</v>
      </c>
      <c r="Q26" s="510">
        <v>0</v>
      </c>
      <c r="R26" s="510">
        <v>0</v>
      </c>
      <c r="S26" s="510">
        <v>0</v>
      </c>
      <c r="T26" s="510">
        <v>0</v>
      </c>
      <c r="U26" s="510">
        <v>0</v>
      </c>
      <c r="V26" s="510">
        <v>0</v>
      </c>
      <c r="W26" s="510">
        <v>0</v>
      </c>
      <c r="X26" s="510">
        <v>0</v>
      </c>
      <c r="Y26" s="510">
        <v>0</v>
      </c>
      <c r="Z26" s="150">
        <v>0</v>
      </c>
      <c r="AA26" s="152" t="str">
        <f t="shared" si="3"/>
        <v>-</v>
      </c>
    </row>
    <row r="27" spans="1:27" x14ac:dyDescent="0.25">
      <c r="A27" s="163" t="s">
        <v>82</v>
      </c>
      <c r="B27" s="151">
        <v>807.89</v>
      </c>
      <c r="C27" s="151">
        <v>3862.59</v>
      </c>
      <c r="D27" s="151">
        <v>4383.49</v>
      </c>
      <c r="E27" s="151">
        <v>1741.68</v>
      </c>
      <c r="F27" s="151">
        <v>1370.72</v>
      </c>
      <c r="G27" s="151">
        <v>569.80999999999995</v>
      </c>
      <c r="H27" s="151">
        <v>485.96</v>
      </c>
      <c r="I27" s="151">
        <v>436.03</v>
      </c>
      <c r="J27" s="151">
        <v>0</v>
      </c>
      <c r="K27" s="151">
        <v>0</v>
      </c>
      <c r="L27" s="151">
        <v>0</v>
      </c>
      <c r="M27" s="153">
        <v>0</v>
      </c>
      <c r="N27" s="151">
        <v>0</v>
      </c>
      <c r="O27" s="151">
        <v>0</v>
      </c>
      <c r="P27" s="510">
        <v>1784.67</v>
      </c>
      <c r="Q27" s="510">
        <v>0</v>
      </c>
      <c r="R27" s="510">
        <v>0</v>
      </c>
      <c r="S27" s="510">
        <v>0</v>
      </c>
      <c r="T27" s="510">
        <v>0</v>
      </c>
      <c r="U27" s="510">
        <v>2098.7600000000002</v>
      </c>
      <c r="V27" s="510">
        <v>0</v>
      </c>
      <c r="W27" s="510">
        <v>1859.2</v>
      </c>
      <c r="X27" s="510">
        <v>2065.3000000000002</v>
      </c>
      <c r="Y27" s="510">
        <v>0</v>
      </c>
      <c r="Z27" s="150">
        <v>2832.28</v>
      </c>
      <c r="AA27" s="152" t="str">
        <f t="shared" si="3"/>
        <v>-</v>
      </c>
    </row>
    <row r="28" spans="1:27" x14ac:dyDescent="0.25">
      <c r="A28" s="163" t="s">
        <v>70</v>
      </c>
      <c r="B28" s="151">
        <v>107.39</v>
      </c>
      <c r="C28" s="151">
        <v>62.39</v>
      </c>
      <c r="D28" s="151">
        <v>36.99</v>
      </c>
      <c r="E28" s="151">
        <v>1050.3499999999999</v>
      </c>
      <c r="F28" s="151">
        <v>23.13</v>
      </c>
      <c r="G28" s="151">
        <v>111.11</v>
      </c>
      <c r="H28" s="151">
        <v>180.59</v>
      </c>
      <c r="I28" s="151">
        <v>13.9</v>
      </c>
      <c r="J28" s="151">
        <v>27.13</v>
      </c>
      <c r="K28" s="151">
        <v>11.5</v>
      </c>
      <c r="L28" s="151">
        <v>59.14</v>
      </c>
      <c r="M28" s="153">
        <v>38.33</v>
      </c>
      <c r="N28" s="151">
        <v>62.9</v>
      </c>
      <c r="O28" s="151">
        <v>87.88</v>
      </c>
      <c r="P28" s="510">
        <v>108.4</v>
      </c>
      <c r="Q28" s="510">
        <v>293.38</v>
      </c>
      <c r="R28" s="510">
        <v>151.97</v>
      </c>
      <c r="S28" s="510">
        <v>323.45</v>
      </c>
      <c r="T28" s="510">
        <v>179.7</v>
      </c>
      <c r="U28" s="510">
        <v>256.61</v>
      </c>
      <c r="V28" s="510">
        <v>222.52</v>
      </c>
      <c r="W28" s="510">
        <v>306.79000000000002</v>
      </c>
      <c r="X28" s="510">
        <v>276.45999999999998</v>
      </c>
      <c r="Y28" s="510">
        <v>240.65</v>
      </c>
      <c r="Z28" s="150">
        <v>63.35</v>
      </c>
      <c r="AA28" s="152">
        <f t="shared" si="3"/>
        <v>0.71542130365660483</v>
      </c>
    </row>
    <row r="29" spans="1:27" x14ac:dyDescent="0.25">
      <c r="A29" s="163" t="s">
        <v>84</v>
      </c>
      <c r="B29" s="151">
        <v>76.31</v>
      </c>
      <c r="C29" s="151">
        <v>127.89</v>
      </c>
      <c r="D29" s="151">
        <v>192.2</v>
      </c>
      <c r="E29" s="151">
        <v>86.26</v>
      </c>
      <c r="F29" s="151">
        <v>0</v>
      </c>
      <c r="G29" s="151">
        <v>0</v>
      </c>
      <c r="H29" s="151">
        <v>103.33</v>
      </c>
      <c r="I29" s="151">
        <v>15.34</v>
      </c>
      <c r="J29" s="151">
        <v>0</v>
      </c>
      <c r="K29" s="151">
        <v>0</v>
      </c>
      <c r="L29" s="151">
        <v>189.37</v>
      </c>
      <c r="M29" s="153">
        <v>61.33</v>
      </c>
      <c r="N29" s="151">
        <v>54.25</v>
      </c>
      <c r="O29" s="151">
        <v>79.66</v>
      </c>
      <c r="P29" s="510">
        <v>55.64</v>
      </c>
      <c r="Q29" s="510">
        <v>158.62</v>
      </c>
      <c r="R29" s="510">
        <v>0</v>
      </c>
      <c r="S29" s="510">
        <v>152.1</v>
      </c>
      <c r="T29" s="510">
        <v>11.96</v>
      </c>
      <c r="U29" s="510">
        <v>42.75</v>
      </c>
      <c r="V29" s="510">
        <v>0</v>
      </c>
      <c r="W29" s="510">
        <v>352.1</v>
      </c>
      <c r="X29" s="510">
        <v>341.63</v>
      </c>
      <c r="Y29" s="510">
        <v>82.25</v>
      </c>
      <c r="Z29" s="150">
        <v>120.63</v>
      </c>
      <c r="AA29" s="152">
        <f t="shared" si="3"/>
        <v>122.35944700460828</v>
      </c>
    </row>
    <row r="30" spans="1:27" x14ac:dyDescent="0.25">
      <c r="A30" s="163" t="s">
        <v>251</v>
      </c>
      <c r="B30" s="151">
        <v>469.28</v>
      </c>
      <c r="C30" s="151">
        <v>458.56</v>
      </c>
      <c r="D30" s="151">
        <v>474.46</v>
      </c>
      <c r="E30" s="151">
        <v>161.29</v>
      </c>
      <c r="F30" s="151">
        <v>222.61</v>
      </c>
      <c r="G30" s="151">
        <v>367.58</v>
      </c>
      <c r="H30" s="151">
        <v>460.54</v>
      </c>
      <c r="I30" s="151">
        <v>210.56</v>
      </c>
      <c r="J30" s="151">
        <v>15.81</v>
      </c>
      <c r="K30" s="151">
        <v>27.4</v>
      </c>
      <c r="L30" s="151">
        <v>171.02</v>
      </c>
      <c r="M30" s="153">
        <v>121.46</v>
      </c>
      <c r="N30" s="151">
        <v>99.61</v>
      </c>
      <c r="O30" s="151">
        <v>104.65</v>
      </c>
      <c r="P30" s="510">
        <v>281.01</v>
      </c>
      <c r="Q30" s="510">
        <v>449.25</v>
      </c>
      <c r="R30" s="510">
        <v>383.96</v>
      </c>
      <c r="S30" s="510">
        <v>326.07</v>
      </c>
      <c r="T30" s="510">
        <v>23.61</v>
      </c>
      <c r="U30" s="510">
        <v>40.119999999999997</v>
      </c>
      <c r="V30" s="510">
        <v>0</v>
      </c>
      <c r="W30" s="510">
        <v>0</v>
      </c>
      <c r="X30" s="510">
        <v>0</v>
      </c>
      <c r="Y30" s="510">
        <v>111.47</v>
      </c>
      <c r="Z30" s="150">
        <v>132.88</v>
      </c>
      <c r="AA30" s="152">
        <f t="shared" si="3"/>
        <v>33.400261017970088</v>
      </c>
    </row>
    <row r="31" spans="1:27" x14ac:dyDescent="0.25">
      <c r="A31" s="163" t="s">
        <v>94</v>
      </c>
      <c r="B31" s="151">
        <v>23.2</v>
      </c>
      <c r="C31" s="151">
        <v>23.59</v>
      </c>
      <c r="D31" s="151">
        <v>81.06</v>
      </c>
      <c r="E31" s="151">
        <v>0</v>
      </c>
      <c r="F31" s="151">
        <v>57.22</v>
      </c>
      <c r="G31" s="151">
        <v>209.64</v>
      </c>
      <c r="H31" s="151">
        <v>269.58</v>
      </c>
      <c r="I31" s="151">
        <v>161.44</v>
      </c>
      <c r="J31" s="151">
        <v>29</v>
      </c>
      <c r="K31" s="151">
        <v>17.5</v>
      </c>
      <c r="L31" s="151">
        <v>57.4</v>
      </c>
      <c r="M31" s="153">
        <v>6.72</v>
      </c>
      <c r="N31" s="151">
        <v>0</v>
      </c>
      <c r="O31" s="151">
        <v>255.27</v>
      </c>
      <c r="P31" s="510">
        <v>184.2</v>
      </c>
      <c r="Q31" s="510">
        <v>330.01</v>
      </c>
      <c r="R31" s="510">
        <v>67.08</v>
      </c>
      <c r="S31" s="510">
        <v>371.27</v>
      </c>
      <c r="T31" s="510">
        <v>0</v>
      </c>
      <c r="U31" s="510">
        <v>103.17</v>
      </c>
      <c r="V31" s="510">
        <v>128.36000000000001</v>
      </c>
      <c r="W31" s="510">
        <v>283.42</v>
      </c>
      <c r="X31" s="510">
        <v>0</v>
      </c>
      <c r="Y31" s="510">
        <v>0</v>
      </c>
      <c r="Z31" s="150">
        <v>0</v>
      </c>
      <c r="AA31" s="152" t="str">
        <f t="shared" si="3"/>
        <v>-</v>
      </c>
    </row>
    <row r="32" spans="1:27" x14ac:dyDescent="0.25">
      <c r="A32" s="163" t="s">
        <v>71</v>
      </c>
      <c r="B32" s="151">
        <v>496.78</v>
      </c>
      <c r="C32" s="151">
        <v>607.03</v>
      </c>
      <c r="D32" s="151">
        <v>849.04</v>
      </c>
      <c r="E32" s="151">
        <v>67.739999999999995</v>
      </c>
      <c r="F32" s="151">
        <v>152.30000000000001</v>
      </c>
      <c r="G32" s="151">
        <v>432.83</v>
      </c>
      <c r="H32" s="151">
        <v>1072.1300000000001</v>
      </c>
      <c r="I32" s="151">
        <v>180.66</v>
      </c>
      <c r="J32" s="151">
        <v>69.760000000000005</v>
      </c>
      <c r="K32" s="151">
        <v>328.61</v>
      </c>
      <c r="L32" s="151">
        <v>821</v>
      </c>
      <c r="M32" s="153">
        <v>378.99</v>
      </c>
      <c r="N32" s="151">
        <v>530.80999999999995</v>
      </c>
      <c r="O32" s="151">
        <v>360.7</v>
      </c>
      <c r="P32" s="510">
        <v>272.55</v>
      </c>
      <c r="Q32" s="510">
        <v>251.56</v>
      </c>
      <c r="R32" s="510">
        <v>341.21</v>
      </c>
      <c r="S32" s="510">
        <v>585.69000000000005</v>
      </c>
      <c r="T32" s="510">
        <v>153.91999999999999</v>
      </c>
      <c r="U32" s="510">
        <v>185.55</v>
      </c>
      <c r="V32" s="510">
        <v>664.64</v>
      </c>
      <c r="W32" s="510">
        <v>552.83000000000004</v>
      </c>
      <c r="X32" s="510">
        <v>512.86</v>
      </c>
      <c r="Y32" s="510">
        <v>355.96</v>
      </c>
      <c r="Z32" s="150">
        <v>426.6</v>
      </c>
      <c r="AA32" s="152">
        <f t="shared" si="3"/>
        <v>-19.632260130743575</v>
      </c>
    </row>
    <row r="33" spans="1:27" x14ac:dyDescent="0.25">
      <c r="A33" s="164" t="s">
        <v>72</v>
      </c>
      <c r="B33" s="154">
        <v>814.94</v>
      </c>
      <c r="C33" s="155">
        <v>937.36</v>
      </c>
      <c r="D33" s="155">
        <v>899.65</v>
      </c>
      <c r="E33" s="155">
        <v>408.43</v>
      </c>
      <c r="F33" s="155">
        <v>490.67</v>
      </c>
      <c r="G33" s="155">
        <v>410.84</v>
      </c>
      <c r="H33" s="155">
        <v>863.3</v>
      </c>
      <c r="I33" s="155">
        <v>456.91</v>
      </c>
      <c r="J33" s="155">
        <v>131.31</v>
      </c>
      <c r="K33" s="155">
        <v>167.33</v>
      </c>
      <c r="L33" s="155">
        <v>589.69000000000005</v>
      </c>
      <c r="M33" s="156">
        <v>676.38</v>
      </c>
      <c r="N33" s="154">
        <v>892.93</v>
      </c>
      <c r="O33" s="155">
        <v>559.33000000000004</v>
      </c>
      <c r="P33" s="155">
        <v>433.48</v>
      </c>
      <c r="Q33" s="155">
        <v>742.98</v>
      </c>
      <c r="R33" s="155">
        <v>852.43</v>
      </c>
      <c r="S33" s="155">
        <v>861.72</v>
      </c>
      <c r="T33" s="155">
        <v>523.72</v>
      </c>
      <c r="U33" s="155">
        <v>377.58</v>
      </c>
      <c r="V33" s="155">
        <v>396.31</v>
      </c>
      <c r="W33" s="155">
        <v>1191.22</v>
      </c>
      <c r="X33" s="155">
        <v>443.26</v>
      </c>
      <c r="Y33" s="155">
        <v>632.13</v>
      </c>
      <c r="Z33" s="630">
        <v>773.49</v>
      </c>
      <c r="AA33" s="631">
        <f t="shared" si="3"/>
        <v>-13.376188503018149</v>
      </c>
    </row>
    <row r="34" spans="1:27" x14ac:dyDescent="0.25">
      <c r="A34" s="2" t="s">
        <v>23</v>
      </c>
      <c r="Z34" s="510"/>
    </row>
    <row r="35" spans="1:27" x14ac:dyDescent="0.25">
      <c r="A35" s="2" t="s">
        <v>24</v>
      </c>
      <c r="Z35" s="510"/>
    </row>
    <row r="36" spans="1:27" x14ac:dyDescent="0.25">
      <c r="A36" s="3" t="s">
        <v>210</v>
      </c>
      <c r="Z36" s="510"/>
    </row>
  </sheetData>
  <mergeCells count="4">
    <mergeCell ref="A6:A7"/>
    <mergeCell ref="B6:M6"/>
    <mergeCell ref="N6:Y6"/>
    <mergeCell ref="Z6:AA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showGridLines="0" zoomScale="86" zoomScaleNormal="86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N6" sqref="N6:Y6"/>
    </sheetView>
  </sheetViews>
  <sheetFormatPr baseColWidth="10" defaultColWidth="9.140625" defaultRowHeight="15" x14ac:dyDescent="0.25"/>
  <cols>
    <col min="1" max="1" width="19" customWidth="1"/>
    <col min="2" max="4" width="9.7109375" customWidth="1"/>
    <col min="5" max="8" width="9.7109375" style="281" customWidth="1"/>
    <col min="9" max="13" width="9.7109375" style="379" customWidth="1"/>
    <col min="14" max="15" width="10.85546875" customWidth="1"/>
    <col min="16" max="26" width="10.85546875" style="512" customWidth="1"/>
    <col min="27" max="27" width="12.42578125" customWidth="1"/>
  </cols>
  <sheetData>
    <row r="1" spans="1:28" x14ac:dyDescent="0.25">
      <c r="A1" s="42" t="s">
        <v>201</v>
      </c>
    </row>
    <row r="3" spans="1:28" x14ac:dyDescent="0.25">
      <c r="A3" s="17" t="s">
        <v>123</v>
      </c>
    </row>
    <row r="4" spans="1:28" ht="15" customHeight="1" x14ac:dyDescent="0.25">
      <c r="A4" s="79" t="s">
        <v>269</v>
      </c>
    </row>
    <row r="5" spans="1:28" x14ac:dyDescent="0.25">
      <c r="A5" s="79" t="s">
        <v>215</v>
      </c>
    </row>
    <row r="6" spans="1:28" ht="15" customHeight="1" x14ac:dyDescent="0.25">
      <c r="A6" s="689" t="s">
        <v>0</v>
      </c>
      <c r="B6" s="696">
        <v>2017</v>
      </c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  <c r="N6" s="697">
        <v>2018</v>
      </c>
      <c r="O6" s="698"/>
      <c r="P6" s="698"/>
      <c r="Q6" s="698"/>
      <c r="R6" s="698"/>
      <c r="S6" s="698"/>
      <c r="T6" s="698"/>
      <c r="U6" s="698"/>
      <c r="V6" s="698"/>
      <c r="W6" s="698"/>
      <c r="X6" s="698"/>
      <c r="Y6" s="698"/>
      <c r="Z6" s="701">
        <v>2019</v>
      </c>
      <c r="AA6" s="680"/>
    </row>
    <row r="7" spans="1:28" ht="29.25" customHeight="1" x14ac:dyDescent="0.25">
      <c r="A7" s="690"/>
      <c r="B7" s="175" t="s">
        <v>1</v>
      </c>
      <c r="C7" s="121" t="s">
        <v>2</v>
      </c>
      <c r="D7" s="175" t="s">
        <v>3</v>
      </c>
      <c r="E7" s="121" t="s">
        <v>4</v>
      </c>
      <c r="F7" s="175" t="s">
        <v>5</v>
      </c>
      <c r="G7" s="121" t="s">
        <v>6</v>
      </c>
      <c r="H7" s="175" t="s">
        <v>7</v>
      </c>
      <c r="I7" s="121" t="s">
        <v>8</v>
      </c>
      <c r="J7" s="175" t="s">
        <v>206</v>
      </c>
      <c r="K7" s="175" t="s">
        <v>10</v>
      </c>
      <c r="L7" s="175" t="s">
        <v>11</v>
      </c>
      <c r="M7" s="175" t="s">
        <v>12</v>
      </c>
      <c r="N7" s="260" t="s">
        <v>1</v>
      </c>
      <c r="O7" s="260" t="s">
        <v>2</v>
      </c>
      <c r="P7" s="520" t="s">
        <v>3</v>
      </c>
      <c r="Q7" s="525" t="s">
        <v>4</v>
      </c>
      <c r="R7" s="533" t="s">
        <v>5</v>
      </c>
      <c r="S7" s="537" t="s">
        <v>6</v>
      </c>
      <c r="T7" s="548" t="s">
        <v>7</v>
      </c>
      <c r="U7" s="555" t="s">
        <v>8</v>
      </c>
      <c r="V7" s="557" t="s">
        <v>9</v>
      </c>
      <c r="W7" s="562" t="s">
        <v>10</v>
      </c>
      <c r="X7" s="569" t="s">
        <v>11</v>
      </c>
      <c r="Y7" s="594" t="s">
        <v>12</v>
      </c>
      <c r="Z7" s="632" t="s">
        <v>1</v>
      </c>
      <c r="AA7" s="595" t="s">
        <v>245</v>
      </c>
    </row>
    <row r="8" spans="1:28" x14ac:dyDescent="0.25">
      <c r="A8" s="165" t="s">
        <v>13</v>
      </c>
      <c r="B8" s="6">
        <f>+SUM(B9,B18)</f>
        <v>87.06</v>
      </c>
      <c r="C8" s="6">
        <f>+SUM(C9,C18)</f>
        <v>59.120000000000005</v>
      </c>
      <c r="D8" s="6">
        <f>+SUM(D9,D18)</f>
        <v>60.689999999999991</v>
      </c>
      <c r="E8" s="6">
        <f t="shared" ref="E8:J8" si="0">+SUM(E9+E18)</f>
        <v>61.97</v>
      </c>
      <c r="F8" s="6">
        <f t="shared" si="0"/>
        <v>61.45</v>
      </c>
      <c r="G8" s="6">
        <f t="shared" si="0"/>
        <v>57.849999999999994</v>
      </c>
      <c r="H8" s="6">
        <f t="shared" si="0"/>
        <v>55.089999999999996</v>
      </c>
      <c r="I8" s="420">
        <f t="shared" si="0"/>
        <v>59.320000000000007</v>
      </c>
      <c r="J8" s="420">
        <f t="shared" si="0"/>
        <v>63.589999999999996</v>
      </c>
      <c r="K8" s="420">
        <f>+K9+K18</f>
        <v>40.64</v>
      </c>
      <c r="L8" s="420">
        <f>+L9+L18</f>
        <v>54.86</v>
      </c>
      <c r="M8" s="166">
        <f>+M9+M18</f>
        <v>58.23</v>
      </c>
      <c r="N8" s="6">
        <f>+N9+N18</f>
        <v>62.56</v>
      </c>
      <c r="O8" s="6">
        <f t="shared" ref="O8:S8" si="1">+O9+O18</f>
        <v>58.27000000000001</v>
      </c>
      <c r="P8" s="6">
        <f t="shared" si="1"/>
        <v>65.210000000000008</v>
      </c>
      <c r="Q8" s="6">
        <f t="shared" si="1"/>
        <v>61.17</v>
      </c>
      <c r="R8" s="6">
        <f t="shared" si="1"/>
        <v>62.199999999999996</v>
      </c>
      <c r="S8" s="6">
        <f t="shared" si="1"/>
        <v>54.190000000000005</v>
      </c>
      <c r="T8" s="6">
        <v>54.870000000000005</v>
      </c>
      <c r="U8" s="6">
        <f t="shared" ref="U8:W8" si="2">+U9+U18</f>
        <v>50.69</v>
      </c>
      <c r="V8" s="6">
        <f t="shared" si="2"/>
        <v>52.78</v>
      </c>
      <c r="W8" s="6">
        <f t="shared" si="2"/>
        <v>55.170000000000009</v>
      </c>
      <c r="X8" s="6">
        <v>58.97</v>
      </c>
      <c r="Y8" s="6">
        <f t="shared" ref="Y8" si="3">+Y9+Y18</f>
        <v>59.6</v>
      </c>
      <c r="Z8" s="57">
        <v>56.139999999999986</v>
      </c>
      <c r="AA8" s="166">
        <f t="shared" ref="AA8:AA21" si="4">+IFERROR((Z8/N8-1)*100,"-")</f>
        <v>-10.262148337595933</v>
      </c>
    </row>
    <row r="9" spans="1:28" x14ac:dyDescent="0.25">
      <c r="A9" s="167" t="s">
        <v>240</v>
      </c>
      <c r="B9" s="15">
        <f>+SUM(B10,B11,B12,B15)</f>
        <v>54.180000000000007</v>
      </c>
      <c r="C9" s="15">
        <f>+SUM(C10,C11,C12,C15)</f>
        <v>53.440000000000005</v>
      </c>
      <c r="D9" s="15">
        <f>+SUM(D10,D11,D12,D15)</f>
        <v>56.569999999999993</v>
      </c>
      <c r="E9" s="15">
        <f t="shared" ref="E9:J9" si="5">+SUM(E10,E11,E12,E15)</f>
        <v>58.39</v>
      </c>
      <c r="F9" s="15">
        <f t="shared" si="5"/>
        <v>56.96</v>
      </c>
      <c r="G9" s="15">
        <f t="shared" si="5"/>
        <v>53.209999999999994</v>
      </c>
      <c r="H9" s="15">
        <f t="shared" si="5"/>
        <v>51.66</v>
      </c>
      <c r="I9" s="421">
        <f t="shared" si="5"/>
        <v>54.260000000000005</v>
      </c>
      <c r="J9" s="421">
        <f t="shared" si="5"/>
        <v>57.94</v>
      </c>
      <c r="K9" s="421">
        <f>+K10+K11+K12+K15</f>
        <v>38.770000000000003</v>
      </c>
      <c r="L9" s="421">
        <f>+L10+L11+L12+L15</f>
        <v>52.01</v>
      </c>
      <c r="M9" s="168">
        <f>+M10+M11+M12+M15</f>
        <v>56.79</v>
      </c>
      <c r="N9" s="15">
        <f>+N10+N11+N12+N15</f>
        <v>57.1</v>
      </c>
      <c r="O9" s="15">
        <f t="shared" ref="O9:R9" si="6">+O10+O11+O12+O15</f>
        <v>52.960000000000008</v>
      </c>
      <c r="P9" s="15">
        <f t="shared" si="6"/>
        <v>62.24</v>
      </c>
      <c r="Q9" s="15">
        <f t="shared" si="6"/>
        <v>57.86</v>
      </c>
      <c r="R9" s="15">
        <f t="shared" si="6"/>
        <v>55.98</v>
      </c>
      <c r="S9" s="15">
        <f>+S10+S11+S12+S15</f>
        <v>48.430000000000007</v>
      </c>
      <c r="T9" s="15">
        <v>49.17</v>
      </c>
      <c r="U9" s="15">
        <f t="shared" ref="U9:W9" si="7">+U10+U11+U12+U15</f>
        <v>48.39</v>
      </c>
      <c r="V9" s="15">
        <f t="shared" si="7"/>
        <v>48.59</v>
      </c>
      <c r="W9" s="15">
        <f t="shared" si="7"/>
        <v>51.720000000000006</v>
      </c>
      <c r="X9" s="15">
        <v>55.05</v>
      </c>
      <c r="Y9" s="15">
        <f t="shared" ref="Y9" si="8">+Y10+Y11+Y12+Y15</f>
        <v>56.28</v>
      </c>
      <c r="Z9" s="95">
        <v>53.97999999999999</v>
      </c>
      <c r="AA9" s="168">
        <f t="shared" si="4"/>
        <v>-5.4640980735551903</v>
      </c>
      <c r="AB9" s="512"/>
    </row>
    <row r="10" spans="1:28" x14ac:dyDescent="0.25">
      <c r="A10" s="169" t="s">
        <v>15</v>
      </c>
      <c r="B10" s="24">
        <v>3.6</v>
      </c>
      <c r="C10" s="24">
        <v>3.1</v>
      </c>
      <c r="D10" s="24">
        <v>3.08</v>
      </c>
      <c r="E10" s="24">
        <v>3.94</v>
      </c>
      <c r="F10" s="24">
        <v>4.08</v>
      </c>
      <c r="G10" s="24">
        <v>2.71</v>
      </c>
      <c r="H10" s="24">
        <v>3.52</v>
      </c>
      <c r="I10" s="472">
        <v>5.18</v>
      </c>
      <c r="J10" s="472">
        <v>3.24</v>
      </c>
      <c r="K10" s="472">
        <v>1.44</v>
      </c>
      <c r="L10" s="472">
        <v>3.95</v>
      </c>
      <c r="M10" s="170">
        <v>3.04</v>
      </c>
      <c r="N10" s="24">
        <v>2.91</v>
      </c>
      <c r="O10" s="472">
        <v>2.87</v>
      </c>
      <c r="P10" s="472">
        <v>5.13</v>
      </c>
      <c r="Q10" s="472">
        <v>3.15</v>
      </c>
      <c r="R10" s="472">
        <v>4.05</v>
      </c>
      <c r="S10" s="472">
        <v>2.84</v>
      </c>
      <c r="T10" s="472">
        <v>3.23</v>
      </c>
      <c r="U10" s="472">
        <v>3.11</v>
      </c>
      <c r="V10" s="472">
        <v>3.86</v>
      </c>
      <c r="W10" s="472">
        <v>4.1500000000000004</v>
      </c>
      <c r="X10" s="472">
        <v>4.18</v>
      </c>
      <c r="Y10" s="472">
        <v>3.73</v>
      </c>
      <c r="Z10" s="633">
        <v>4.3099999999999996</v>
      </c>
      <c r="AA10" s="170">
        <f t="shared" si="4"/>
        <v>48.109965635738817</v>
      </c>
      <c r="AB10" s="512"/>
    </row>
    <row r="11" spans="1:28" x14ac:dyDescent="0.25">
      <c r="A11" s="169" t="s">
        <v>16</v>
      </c>
      <c r="B11" s="24">
        <v>9.6199999999999992</v>
      </c>
      <c r="C11" s="24">
        <v>7.44</v>
      </c>
      <c r="D11" s="24">
        <v>10.27</v>
      </c>
      <c r="E11" s="24">
        <v>11.34</v>
      </c>
      <c r="F11" s="24">
        <v>12.72</v>
      </c>
      <c r="G11" s="24">
        <v>11.89</v>
      </c>
      <c r="H11" s="24">
        <v>11.83</v>
      </c>
      <c r="I11" s="472">
        <v>12.77</v>
      </c>
      <c r="J11" s="472">
        <v>21.23</v>
      </c>
      <c r="K11" s="472">
        <v>2.19</v>
      </c>
      <c r="L11" s="472">
        <v>6.58</v>
      </c>
      <c r="M11" s="170">
        <v>10.41</v>
      </c>
      <c r="N11" s="24">
        <v>9.42</v>
      </c>
      <c r="O11" s="472">
        <v>7.57</v>
      </c>
      <c r="P11" s="472">
        <v>15.63</v>
      </c>
      <c r="Q11" s="472">
        <v>17.07</v>
      </c>
      <c r="R11" s="472">
        <v>15.2</v>
      </c>
      <c r="S11" s="472">
        <v>11.3</v>
      </c>
      <c r="T11" s="472">
        <v>11.8</v>
      </c>
      <c r="U11" s="472">
        <v>9.69</v>
      </c>
      <c r="V11" s="472">
        <v>8.8699999999999992</v>
      </c>
      <c r="W11" s="472">
        <v>10.73</v>
      </c>
      <c r="X11" s="472">
        <v>12.73</v>
      </c>
      <c r="Y11" s="472">
        <v>10.23</v>
      </c>
      <c r="Z11" s="633">
        <v>11.7</v>
      </c>
      <c r="AA11" s="170">
        <f t="shared" si="4"/>
        <v>24.203821656050948</v>
      </c>
      <c r="AB11" s="512"/>
    </row>
    <row r="12" spans="1:28" x14ac:dyDescent="0.25">
      <c r="A12" s="169" t="s">
        <v>19</v>
      </c>
      <c r="B12" s="24">
        <f t="shared" ref="B12:G12" si="9">+SUM(B13:B14)</f>
        <v>0.63</v>
      </c>
      <c r="C12" s="24">
        <f t="shared" si="9"/>
        <v>0.55000000000000004</v>
      </c>
      <c r="D12" s="24">
        <f t="shared" si="9"/>
        <v>1.05</v>
      </c>
      <c r="E12" s="24">
        <f t="shared" si="9"/>
        <v>0.79999999999999993</v>
      </c>
      <c r="F12" s="24">
        <f t="shared" si="9"/>
        <v>0.59</v>
      </c>
      <c r="G12" s="24">
        <f t="shared" si="9"/>
        <v>0.66</v>
      </c>
      <c r="H12" s="24">
        <f>+SUM(H13:H14)</f>
        <v>0.74</v>
      </c>
      <c r="I12" s="472">
        <f>+SUM(I13:I14)</f>
        <v>0.82000000000000006</v>
      </c>
      <c r="J12" s="472">
        <f>+SUM(J13:J14)</f>
        <v>0.8</v>
      </c>
      <c r="K12" s="472">
        <f>+K13+K14</f>
        <v>0.55000000000000004</v>
      </c>
      <c r="L12" s="472">
        <f>+L13+L14</f>
        <v>0.76</v>
      </c>
      <c r="M12" s="170">
        <f>+M13+M14</f>
        <v>0.84000000000000008</v>
      </c>
      <c r="N12" s="24">
        <f>+N13+N14</f>
        <v>0.7</v>
      </c>
      <c r="O12" s="472">
        <v>0.97</v>
      </c>
      <c r="P12" s="472">
        <v>0.81</v>
      </c>
      <c r="Q12" s="472">
        <f t="shared" ref="Q12:S12" si="10">+Q13+Q14</f>
        <v>1</v>
      </c>
      <c r="R12" s="472">
        <f t="shared" si="10"/>
        <v>0.82000000000000006</v>
      </c>
      <c r="S12" s="472">
        <f t="shared" si="10"/>
        <v>0.73</v>
      </c>
      <c r="T12" s="472">
        <v>0.8</v>
      </c>
      <c r="U12" s="472">
        <f t="shared" ref="U12:W12" si="11">+U13+U14</f>
        <v>0.65</v>
      </c>
      <c r="V12" s="472">
        <f t="shared" si="11"/>
        <v>0.73</v>
      </c>
      <c r="W12" s="472">
        <f t="shared" si="11"/>
        <v>0.67999999999999994</v>
      </c>
      <c r="X12" s="472">
        <v>0.78</v>
      </c>
      <c r="Y12" s="472">
        <f t="shared" ref="Y12" si="12">+Y13+Y14</f>
        <v>0.89</v>
      </c>
      <c r="Z12" s="633">
        <v>0.81</v>
      </c>
      <c r="AA12" s="170">
        <f t="shared" si="4"/>
        <v>15.714285714285726</v>
      </c>
      <c r="AB12" s="512"/>
    </row>
    <row r="13" spans="1:28" x14ac:dyDescent="0.25">
      <c r="A13" s="171" t="s">
        <v>17</v>
      </c>
      <c r="B13" s="24">
        <v>0.22</v>
      </c>
      <c r="C13" s="24">
        <v>0.19</v>
      </c>
      <c r="D13" s="24">
        <v>0.55000000000000004</v>
      </c>
      <c r="E13" s="24">
        <v>0.21</v>
      </c>
      <c r="F13" s="24">
        <v>0.18</v>
      </c>
      <c r="G13" s="24">
        <v>0.16</v>
      </c>
      <c r="H13" s="24">
        <v>0.2</v>
      </c>
      <c r="I13" s="472">
        <v>0.28000000000000003</v>
      </c>
      <c r="J13" s="472">
        <v>0.3</v>
      </c>
      <c r="K13" s="472">
        <v>0.14000000000000001</v>
      </c>
      <c r="L13" s="472">
        <v>0.35</v>
      </c>
      <c r="M13" s="170">
        <v>0.34</v>
      </c>
      <c r="N13" s="24">
        <v>0.36</v>
      </c>
      <c r="O13" s="472">
        <v>0.57999999999999996</v>
      </c>
      <c r="P13" s="472">
        <v>0.47</v>
      </c>
      <c r="Q13" s="472">
        <v>0.56999999999999995</v>
      </c>
      <c r="R13" s="472">
        <v>0.32</v>
      </c>
      <c r="S13" s="472">
        <v>0.28000000000000003</v>
      </c>
      <c r="T13" s="472">
        <v>0.26</v>
      </c>
      <c r="U13" s="472">
        <v>0.22</v>
      </c>
      <c r="V13" s="472">
        <v>0.3</v>
      </c>
      <c r="W13" s="472">
        <v>0.27</v>
      </c>
      <c r="X13" s="472">
        <v>0.39</v>
      </c>
      <c r="Y13" s="472">
        <v>0.46</v>
      </c>
      <c r="Z13" s="633">
        <v>0.5</v>
      </c>
      <c r="AA13" s="170">
        <f t="shared" si="4"/>
        <v>38.888888888888886</v>
      </c>
      <c r="AB13" s="512"/>
    </row>
    <row r="14" spans="1:28" x14ac:dyDescent="0.25">
      <c r="A14" s="171" t="s">
        <v>18</v>
      </c>
      <c r="B14" s="24">
        <v>0.41</v>
      </c>
      <c r="C14" s="24">
        <v>0.36</v>
      </c>
      <c r="D14" s="24">
        <v>0.5</v>
      </c>
      <c r="E14" s="24">
        <v>0.59</v>
      </c>
      <c r="F14" s="24">
        <v>0.41</v>
      </c>
      <c r="G14" s="24">
        <v>0.5</v>
      </c>
      <c r="H14" s="24">
        <v>0.54</v>
      </c>
      <c r="I14" s="472">
        <v>0.54</v>
      </c>
      <c r="J14" s="472">
        <v>0.5</v>
      </c>
      <c r="K14" s="472">
        <v>0.41</v>
      </c>
      <c r="L14" s="472">
        <v>0.41</v>
      </c>
      <c r="M14" s="170">
        <v>0.5</v>
      </c>
      <c r="N14" s="24">
        <v>0.34</v>
      </c>
      <c r="O14" s="472">
        <v>0.39</v>
      </c>
      <c r="P14" s="472">
        <v>0.34</v>
      </c>
      <c r="Q14" s="472">
        <v>0.43</v>
      </c>
      <c r="R14" s="472">
        <v>0.5</v>
      </c>
      <c r="S14" s="472">
        <v>0.45</v>
      </c>
      <c r="T14" s="472">
        <v>0.54</v>
      </c>
      <c r="U14" s="472">
        <v>0.43</v>
      </c>
      <c r="V14" s="472">
        <v>0.43</v>
      </c>
      <c r="W14" s="472">
        <v>0.41</v>
      </c>
      <c r="X14" s="472">
        <v>0.39</v>
      </c>
      <c r="Y14" s="472">
        <v>0.43</v>
      </c>
      <c r="Z14" s="633">
        <v>0.31</v>
      </c>
      <c r="AA14" s="170">
        <f t="shared" si="4"/>
        <v>-8.8235294117647083</v>
      </c>
      <c r="AB14" s="512"/>
    </row>
    <row r="15" spans="1:28" x14ac:dyDescent="0.25">
      <c r="A15" s="169" t="s">
        <v>20</v>
      </c>
      <c r="B15" s="24">
        <f t="shared" ref="B15:G15" si="13">+SUM(B16:B17)</f>
        <v>40.330000000000005</v>
      </c>
      <c r="C15" s="24">
        <f t="shared" si="13"/>
        <v>42.35</v>
      </c>
      <c r="D15" s="24">
        <f t="shared" si="13"/>
        <v>42.169999999999995</v>
      </c>
      <c r="E15" s="24">
        <f t="shared" si="13"/>
        <v>42.31</v>
      </c>
      <c r="F15" s="24">
        <f t="shared" si="13"/>
        <v>39.57</v>
      </c>
      <c r="G15" s="24">
        <f t="shared" si="13"/>
        <v>37.949999999999996</v>
      </c>
      <c r="H15" s="24">
        <f>+SUM(H16:H17)</f>
        <v>35.57</v>
      </c>
      <c r="I15" s="472">
        <f>+SUM(I16:I17)</f>
        <v>35.49</v>
      </c>
      <c r="J15" s="472">
        <f>+SUM(J16:J17)</f>
        <v>32.67</v>
      </c>
      <c r="K15" s="472">
        <f>+K16+K17</f>
        <v>34.590000000000003</v>
      </c>
      <c r="L15" s="472">
        <f>+L16+L17</f>
        <v>40.72</v>
      </c>
      <c r="M15" s="170">
        <f>+M16+M17</f>
        <v>42.5</v>
      </c>
      <c r="N15" s="24">
        <f>+N16+N17</f>
        <v>44.07</v>
      </c>
      <c r="O15" s="472">
        <v>41.550000000000004</v>
      </c>
      <c r="P15" s="472">
        <v>40.67</v>
      </c>
      <c r="Q15" s="472">
        <f t="shared" ref="Q15:S15" si="14">+Q16+Q17</f>
        <v>36.64</v>
      </c>
      <c r="R15" s="472">
        <f t="shared" si="14"/>
        <v>35.909999999999997</v>
      </c>
      <c r="S15" s="472">
        <f t="shared" si="14"/>
        <v>33.56</v>
      </c>
      <c r="T15" s="472">
        <v>33.339999999999996</v>
      </c>
      <c r="U15" s="472">
        <f t="shared" ref="U15:W15" si="15">+U16+U17</f>
        <v>34.94</v>
      </c>
      <c r="V15" s="472">
        <f t="shared" si="15"/>
        <v>35.130000000000003</v>
      </c>
      <c r="W15" s="472">
        <f t="shared" si="15"/>
        <v>36.160000000000004</v>
      </c>
      <c r="X15" s="472">
        <v>37.36</v>
      </c>
      <c r="Y15" s="472">
        <f t="shared" ref="Y15" si="16">+Y16+Y17</f>
        <v>41.43</v>
      </c>
      <c r="Z15" s="633">
        <v>37.159999999999997</v>
      </c>
      <c r="AA15" s="170">
        <f t="shared" si="4"/>
        <v>-15.679600635352852</v>
      </c>
      <c r="AB15" s="512"/>
    </row>
    <row r="16" spans="1:28" x14ac:dyDescent="0.25">
      <c r="A16" s="171" t="s">
        <v>17</v>
      </c>
      <c r="B16" s="24">
        <v>36.630000000000003</v>
      </c>
      <c r="C16" s="24">
        <v>38.85</v>
      </c>
      <c r="D16" s="24">
        <v>38.369999999999997</v>
      </c>
      <c r="E16" s="24">
        <v>38.31</v>
      </c>
      <c r="F16" s="24">
        <v>35.369999999999997</v>
      </c>
      <c r="G16" s="24">
        <v>33.65</v>
      </c>
      <c r="H16" s="24">
        <v>31.47</v>
      </c>
      <c r="I16" s="472">
        <v>31.29</v>
      </c>
      <c r="J16" s="472">
        <v>28.37</v>
      </c>
      <c r="K16" s="472">
        <v>30.89</v>
      </c>
      <c r="L16" s="472">
        <v>37.32</v>
      </c>
      <c r="M16" s="170">
        <v>38.700000000000003</v>
      </c>
      <c r="N16" s="24">
        <v>40.520000000000003</v>
      </c>
      <c r="O16" s="472">
        <v>37.950000000000003</v>
      </c>
      <c r="P16" s="472">
        <v>37.47</v>
      </c>
      <c r="Q16" s="472">
        <v>33.14</v>
      </c>
      <c r="R16" s="472">
        <v>31.66</v>
      </c>
      <c r="S16" s="472">
        <v>29.06</v>
      </c>
      <c r="T16" s="472">
        <v>28.54</v>
      </c>
      <c r="U16" s="472">
        <v>30.34</v>
      </c>
      <c r="V16" s="472">
        <v>30.53</v>
      </c>
      <c r="W16" s="472">
        <v>32.06</v>
      </c>
      <c r="X16" s="472">
        <v>33.76</v>
      </c>
      <c r="Y16" s="472">
        <v>37.630000000000003</v>
      </c>
      <c r="Z16" s="633">
        <v>34.36</v>
      </c>
      <c r="AA16" s="170">
        <f t="shared" si="4"/>
        <v>-15.202369200394871</v>
      </c>
      <c r="AB16" s="512"/>
    </row>
    <row r="17" spans="1:28" x14ac:dyDescent="0.25">
      <c r="A17" s="171" t="s">
        <v>18</v>
      </c>
      <c r="B17" s="24">
        <v>3.7</v>
      </c>
      <c r="C17" s="24">
        <v>3.5</v>
      </c>
      <c r="D17" s="24">
        <v>3.8</v>
      </c>
      <c r="E17" s="24">
        <v>4</v>
      </c>
      <c r="F17" s="24">
        <v>4.2</v>
      </c>
      <c r="G17" s="24">
        <v>4.3</v>
      </c>
      <c r="H17" s="24">
        <v>4.0999999999999996</v>
      </c>
      <c r="I17" s="472">
        <v>4.2</v>
      </c>
      <c r="J17" s="472">
        <v>4.3</v>
      </c>
      <c r="K17" s="472">
        <v>3.7</v>
      </c>
      <c r="L17" s="472">
        <v>3.4</v>
      </c>
      <c r="M17" s="170">
        <v>3.8</v>
      </c>
      <c r="N17" s="24">
        <v>3.55</v>
      </c>
      <c r="O17" s="472">
        <v>3.6</v>
      </c>
      <c r="P17" s="472">
        <v>3.2</v>
      </c>
      <c r="Q17" s="472">
        <v>3.5</v>
      </c>
      <c r="R17" s="472">
        <v>4.25</v>
      </c>
      <c r="S17" s="472">
        <v>4.5</v>
      </c>
      <c r="T17" s="472">
        <v>4.8</v>
      </c>
      <c r="U17" s="472">
        <v>4.5999999999999996</v>
      </c>
      <c r="V17" s="472">
        <v>4.5999999999999996</v>
      </c>
      <c r="W17" s="472">
        <v>4.0999999999999996</v>
      </c>
      <c r="X17" s="472">
        <v>3.6</v>
      </c>
      <c r="Y17" s="472">
        <v>3.8</v>
      </c>
      <c r="Z17" s="633">
        <v>2.8</v>
      </c>
      <c r="AA17" s="170">
        <f t="shared" si="4"/>
        <v>-21.126760563380287</v>
      </c>
      <c r="AB17" s="512"/>
    </row>
    <row r="18" spans="1:28" x14ac:dyDescent="0.25">
      <c r="A18" s="167" t="s">
        <v>241</v>
      </c>
      <c r="B18" s="15">
        <f>+SUM(B19:B21)</f>
        <v>32.879999999999995</v>
      </c>
      <c r="C18" s="15">
        <f>+SUM(C19:C21)</f>
        <v>5.6800000000000006</v>
      </c>
      <c r="D18" s="15">
        <f>+SUM(D19:D21)</f>
        <v>4.1199999999999992</v>
      </c>
      <c r="E18" s="15">
        <f t="shared" ref="E18:J18" si="17">+SUM(E19:E21)</f>
        <v>3.58</v>
      </c>
      <c r="F18" s="15">
        <f t="shared" si="17"/>
        <v>4.49</v>
      </c>
      <c r="G18" s="15">
        <f t="shared" si="17"/>
        <v>4.6399999999999997</v>
      </c>
      <c r="H18" s="15">
        <f t="shared" si="17"/>
        <v>3.4299999999999997</v>
      </c>
      <c r="I18" s="421">
        <f t="shared" si="17"/>
        <v>5.0600000000000005</v>
      </c>
      <c r="J18" s="421">
        <f t="shared" si="17"/>
        <v>5.65</v>
      </c>
      <c r="K18" s="421">
        <f>SUM(K19:K21)</f>
        <v>1.87</v>
      </c>
      <c r="L18" s="421">
        <f>SUM(L19:L21)</f>
        <v>2.8499999999999996</v>
      </c>
      <c r="M18" s="168">
        <f>SUM(M19:M21)</f>
        <v>1.4400000000000002</v>
      </c>
      <c r="N18" s="15">
        <f>SUM(N19:N21)</f>
        <v>5.46</v>
      </c>
      <c r="O18" s="15">
        <f t="shared" ref="O18:P18" si="18">SUM(O19:O21)</f>
        <v>5.3100000000000005</v>
      </c>
      <c r="P18" s="15">
        <f t="shared" si="18"/>
        <v>2.97</v>
      </c>
      <c r="Q18" s="15">
        <f t="shared" ref="Q18" si="19">SUM(Q19:Q21)</f>
        <v>3.31</v>
      </c>
      <c r="R18" s="15">
        <f t="shared" ref="R18" si="20">SUM(R19:R21)</f>
        <v>6.22</v>
      </c>
      <c r="S18" s="15">
        <f>SUM(S19:S21)</f>
        <v>5.76</v>
      </c>
      <c r="T18" s="15">
        <v>5.6999999999999993</v>
      </c>
      <c r="U18" s="15">
        <f t="shared" ref="U18" si="21">SUM(U19:U21)</f>
        <v>2.2999999999999998</v>
      </c>
      <c r="V18" s="15">
        <f t="shared" ref="V18" si="22">SUM(V19:V21)</f>
        <v>4.1899999999999995</v>
      </c>
      <c r="W18" s="15">
        <f t="shared" ref="W18" si="23">SUM(W19:W21)</f>
        <v>3.45</v>
      </c>
      <c r="X18" s="15">
        <v>3.92</v>
      </c>
      <c r="Y18" s="15">
        <f t="shared" ref="Y18" si="24">SUM(Y19:Y21)</f>
        <v>3.3200000000000003</v>
      </c>
      <c r="Z18" s="95">
        <v>2.16</v>
      </c>
      <c r="AA18" s="168">
        <f t="shared" si="4"/>
        <v>-60.439560439560438</v>
      </c>
      <c r="AB18" s="512"/>
    </row>
    <row r="19" spans="1:28" x14ac:dyDescent="0.25">
      <c r="A19" s="169" t="s">
        <v>124</v>
      </c>
      <c r="B19" s="24">
        <v>27.95</v>
      </c>
      <c r="C19" s="24">
        <v>4.12</v>
      </c>
      <c r="D19" s="24">
        <v>0.32</v>
      </c>
      <c r="E19" s="24">
        <v>1.1599999999999999</v>
      </c>
      <c r="F19" s="24">
        <v>1.31</v>
      </c>
      <c r="G19" s="24">
        <v>1.22</v>
      </c>
      <c r="H19" s="24">
        <v>0.6</v>
      </c>
      <c r="I19" s="472">
        <v>1.78</v>
      </c>
      <c r="J19" s="472">
        <v>4.1399999999999997</v>
      </c>
      <c r="K19" s="472">
        <v>0.65</v>
      </c>
      <c r="L19" s="472">
        <v>0.44</v>
      </c>
      <c r="M19" s="170">
        <v>0.03</v>
      </c>
      <c r="N19" s="24">
        <v>3.84</v>
      </c>
      <c r="O19" s="472">
        <v>3.85</v>
      </c>
      <c r="P19" s="472">
        <v>1.96</v>
      </c>
      <c r="Q19" s="472">
        <v>0.4</v>
      </c>
      <c r="R19" s="472">
        <v>1.51</v>
      </c>
      <c r="S19" s="472">
        <v>0.45</v>
      </c>
      <c r="T19" s="472">
        <v>2.19</v>
      </c>
      <c r="U19" s="472">
        <v>1.9</v>
      </c>
      <c r="V19" s="472">
        <v>2.2599999999999998</v>
      </c>
      <c r="W19" s="472">
        <v>0.41</v>
      </c>
      <c r="X19" s="472">
        <v>2.5099999999999998</v>
      </c>
      <c r="Y19" s="472">
        <v>0.98</v>
      </c>
      <c r="Z19" s="633">
        <v>0.87</v>
      </c>
      <c r="AA19" s="170">
        <f t="shared" si="4"/>
        <v>-77.34375</v>
      </c>
      <c r="AB19" s="512"/>
    </row>
    <row r="20" spans="1:28" x14ac:dyDescent="0.25">
      <c r="A20" s="169" t="s">
        <v>125</v>
      </c>
      <c r="B20" s="24">
        <v>0.52</v>
      </c>
      <c r="C20" s="24">
        <v>0.44</v>
      </c>
      <c r="D20" s="24">
        <v>2.63</v>
      </c>
      <c r="E20" s="24">
        <v>0.51</v>
      </c>
      <c r="F20" s="24">
        <v>0.56999999999999995</v>
      </c>
      <c r="G20" s="24">
        <v>0.77</v>
      </c>
      <c r="H20" s="24">
        <v>0.31</v>
      </c>
      <c r="I20" s="472">
        <v>0.84</v>
      </c>
      <c r="J20" s="472">
        <v>0.53</v>
      </c>
      <c r="K20" s="472">
        <v>0.67</v>
      </c>
      <c r="L20" s="472">
        <v>0.77</v>
      </c>
      <c r="M20" s="170">
        <v>1.1200000000000001</v>
      </c>
      <c r="N20" s="24">
        <v>0.63</v>
      </c>
      <c r="O20" s="472">
        <v>0.26</v>
      </c>
      <c r="P20" s="472">
        <v>0.2</v>
      </c>
      <c r="Q20" s="472">
        <v>0.1</v>
      </c>
      <c r="R20" s="472">
        <v>0.03</v>
      </c>
      <c r="S20" s="472">
        <v>1.1399999999999999</v>
      </c>
      <c r="T20" s="472">
        <v>1.78</v>
      </c>
      <c r="U20" s="472">
        <v>0.23</v>
      </c>
      <c r="V20" s="472">
        <v>1.58</v>
      </c>
      <c r="W20" s="472">
        <v>1.44</v>
      </c>
      <c r="X20" s="472">
        <v>0</v>
      </c>
      <c r="Y20" s="472">
        <v>0.28000000000000003</v>
      </c>
      <c r="Z20" s="633">
        <v>0.3</v>
      </c>
      <c r="AA20" s="170">
        <f t="shared" si="4"/>
        <v>-52.380952380952387</v>
      </c>
      <c r="AB20" s="512"/>
    </row>
    <row r="21" spans="1:28" x14ac:dyDescent="0.25">
      <c r="A21" s="172" t="s">
        <v>113</v>
      </c>
      <c r="B21" s="173">
        <v>4.41</v>
      </c>
      <c r="C21" s="173">
        <v>1.1200000000000001</v>
      </c>
      <c r="D21" s="173">
        <v>1.17</v>
      </c>
      <c r="E21" s="173">
        <v>1.91</v>
      </c>
      <c r="F21" s="173">
        <v>2.61</v>
      </c>
      <c r="G21" s="173">
        <v>2.65</v>
      </c>
      <c r="H21" s="173">
        <v>2.52</v>
      </c>
      <c r="I21" s="473">
        <v>2.44</v>
      </c>
      <c r="J21" s="473">
        <v>0.98</v>
      </c>
      <c r="K21" s="473">
        <v>0.55000000000000004</v>
      </c>
      <c r="L21" s="473">
        <v>1.64</v>
      </c>
      <c r="M21" s="174">
        <v>0.28999999999999998</v>
      </c>
      <c r="N21" s="173">
        <v>0.99</v>
      </c>
      <c r="O21" s="473">
        <v>1.2</v>
      </c>
      <c r="P21" s="473">
        <v>0.81</v>
      </c>
      <c r="Q21" s="473">
        <v>2.81</v>
      </c>
      <c r="R21" s="473">
        <v>4.68</v>
      </c>
      <c r="S21" s="473">
        <v>4.17</v>
      </c>
      <c r="T21" s="473">
        <v>1.73</v>
      </c>
      <c r="U21" s="473">
        <v>0.17</v>
      </c>
      <c r="V21" s="473">
        <v>0.35</v>
      </c>
      <c r="W21" s="473">
        <v>1.6</v>
      </c>
      <c r="X21" s="473">
        <v>1.41</v>
      </c>
      <c r="Y21" s="473">
        <v>2.06</v>
      </c>
      <c r="Z21" s="634">
        <v>0.99</v>
      </c>
      <c r="AA21" s="174">
        <f t="shared" si="4"/>
        <v>0</v>
      </c>
      <c r="AB21" s="512"/>
    </row>
    <row r="22" spans="1:28" x14ac:dyDescent="0.25">
      <c r="A22" s="600" t="s">
        <v>23</v>
      </c>
      <c r="B22" s="32"/>
      <c r="AB22" s="512"/>
    </row>
    <row r="23" spans="1:28" x14ac:dyDescent="0.25">
      <c r="A23" s="26" t="s">
        <v>126</v>
      </c>
      <c r="B23" s="27"/>
      <c r="C23" s="27"/>
      <c r="D23" s="27"/>
      <c r="E23" s="392"/>
      <c r="F23" s="392"/>
      <c r="G23" s="481"/>
      <c r="H23" s="482"/>
      <c r="I23"/>
      <c r="J23"/>
      <c r="AB23" s="512"/>
    </row>
    <row r="24" spans="1:28" x14ac:dyDescent="0.25">
      <c r="A24" s="3" t="s">
        <v>127</v>
      </c>
      <c r="E24" s="379"/>
      <c r="F24" s="379"/>
      <c r="G24" s="481"/>
      <c r="H24" s="482"/>
      <c r="I24" s="277"/>
      <c r="J24"/>
    </row>
    <row r="25" spans="1:28" x14ac:dyDescent="0.25">
      <c r="A25" s="3" t="s">
        <v>210</v>
      </c>
      <c r="E25" s="379"/>
      <c r="F25" s="379"/>
      <c r="G25" s="410"/>
      <c r="H25" s="482"/>
      <c r="I25" s="277"/>
      <c r="J25"/>
    </row>
    <row r="26" spans="1:28" x14ac:dyDescent="0.25">
      <c r="E26" s="379"/>
      <c r="F26" s="379"/>
      <c r="G26" s="410"/>
      <c r="H26" s="482"/>
      <c r="I26"/>
      <c r="J26"/>
      <c r="O26" s="278"/>
    </row>
    <row r="27" spans="1:28" x14ac:dyDescent="0.25">
      <c r="E27" s="379"/>
      <c r="F27" s="379"/>
      <c r="G27" s="410"/>
      <c r="H27" s="482"/>
      <c r="I27"/>
      <c r="J27"/>
    </row>
    <row r="28" spans="1:28" x14ac:dyDescent="0.25">
      <c r="E28" s="379"/>
      <c r="F28" s="379"/>
      <c r="G28" s="410"/>
      <c r="H28" s="482"/>
      <c r="I28"/>
      <c r="J28"/>
    </row>
    <row r="29" spans="1:28" x14ac:dyDescent="0.25">
      <c r="E29" s="379"/>
      <c r="F29" s="379"/>
      <c r="G29" s="410"/>
      <c r="H29" s="482"/>
      <c r="I29"/>
      <c r="J29"/>
    </row>
    <row r="30" spans="1:28" x14ac:dyDescent="0.25">
      <c r="E30" s="379"/>
      <c r="F30" s="379"/>
      <c r="G30" s="410"/>
      <c r="H30" s="482"/>
      <c r="I30"/>
      <c r="J30"/>
    </row>
    <row r="31" spans="1:28" x14ac:dyDescent="0.25">
      <c r="E31" s="379"/>
      <c r="F31" s="379"/>
      <c r="G31" s="410"/>
      <c r="H31" s="482"/>
      <c r="I31"/>
      <c r="J31"/>
    </row>
    <row r="32" spans="1:28" x14ac:dyDescent="0.25">
      <c r="E32" s="379"/>
      <c r="F32" s="379"/>
      <c r="G32" s="379"/>
      <c r="H32" s="482"/>
      <c r="I32"/>
      <c r="J32"/>
    </row>
    <row r="33" spans="5:10" x14ac:dyDescent="0.25">
      <c r="E33" s="379"/>
      <c r="F33" s="379"/>
      <c r="G33" s="379"/>
      <c r="H33" s="482"/>
      <c r="I33"/>
      <c r="J33"/>
    </row>
    <row r="34" spans="5:10" x14ac:dyDescent="0.25">
      <c r="E34" s="379"/>
      <c r="F34" s="379"/>
      <c r="G34" s="410"/>
      <c r="H34" s="482"/>
      <c r="I34" s="277"/>
      <c r="J34"/>
    </row>
    <row r="35" spans="5:10" x14ac:dyDescent="0.25">
      <c r="E35" s="379"/>
      <c r="F35" s="379"/>
      <c r="G35" s="379"/>
      <c r="H35"/>
      <c r="I35"/>
      <c r="J35"/>
    </row>
  </sheetData>
  <mergeCells count="4">
    <mergeCell ref="N6:Y6"/>
    <mergeCell ref="Z6:AA6"/>
    <mergeCell ref="B6:M6"/>
    <mergeCell ref="A6:A7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M1048576"/>
    </sheetView>
  </sheetViews>
  <sheetFormatPr baseColWidth="10" defaultRowHeight="15" x14ac:dyDescent="0.25"/>
  <cols>
    <col min="1" max="1" width="21.28515625" customWidth="1"/>
    <col min="2" max="4" width="10.85546875" customWidth="1"/>
    <col min="5" max="13" width="10.85546875" style="283" customWidth="1"/>
    <col min="15" max="15" width="11.42578125" style="491"/>
    <col min="16" max="26" width="11.42578125" style="512"/>
    <col min="27" max="27" width="18" bestFit="1" customWidth="1"/>
  </cols>
  <sheetData>
    <row r="1" spans="1:27" x14ac:dyDescent="0.25">
      <c r="A1" s="42" t="s">
        <v>201</v>
      </c>
    </row>
    <row r="3" spans="1:27" x14ac:dyDescent="0.25">
      <c r="A3" s="17" t="s">
        <v>128</v>
      </c>
    </row>
    <row r="4" spans="1:27" x14ac:dyDescent="0.25">
      <c r="A4" s="79" t="s">
        <v>270</v>
      </c>
    </row>
    <row r="5" spans="1:27" x14ac:dyDescent="0.25">
      <c r="A5" s="80" t="s">
        <v>216</v>
      </c>
    </row>
    <row r="6" spans="1:27" x14ac:dyDescent="0.25">
      <c r="A6" s="659" t="s">
        <v>129</v>
      </c>
      <c r="B6" s="689">
        <v>2017</v>
      </c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  <c r="N6" s="697">
        <v>2018</v>
      </c>
      <c r="O6" s="698"/>
      <c r="P6" s="698"/>
      <c r="Q6" s="698"/>
      <c r="R6" s="698"/>
      <c r="S6" s="698"/>
      <c r="T6" s="698"/>
      <c r="U6" s="698"/>
      <c r="V6" s="698"/>
      <c r="W6" s="698"/>
      <c r="X6" s="698"/>
      <c r="Y6" s="698"/>
      <c r="Z6" s="701">
        <v>2019</v>
      </c>
      <c r="AA6" s="702"/>
    </row>
    <row r="7" spans="1:27" ht="25.5" x14ac:dyDescent="0.25">
      <c r="A7" s="655"/>
      <c r="B7" s="175" t="s">
        <v>1</v>
      </c>
      <c r="C7" s="121" t="s">
        <v>2</v>
      </c>
      <c r="D7" s="175" t="s">
        <v>3</v>
      </c>
      <c r="E7" s="121" t="s">
        <v>4</v>
      </c>
      <c r="F7" s="175" t="s">
        <v>5</v>
      </c>
      <c r="G7" s="121" t="s">
        <v>6</v>
      </c>
      <c r="H7" s="175" t="s">
        <v>7</v>
      </c>
      <c r="I7" s="121" t="s">
        <v>8</v>
      </c>
      <c r="J7" s="175" t="s">
        <v>9</v>
      </c>
      <c r="K7" s="442" t="s">
        <v>10</v>
      </c>
      <c r="L7" s="442" t="s">
        <v>11</v>
      </c>
      <c r="M7" s="483" t="s">
        <v>12</v>
      </c>
      <c r="N7" s="260" t="s">
        <v>1</v>
      </c>
      <c r="O7" s="260" t="s">
        <v>2</v>
      </c>
      <c r="P7" s="520" t="s">
        <v>3</v>
      </c>
      <c r="Q7" s="525" t="s">
        <v>4</v>
      </c>
      <c r="R7" s="533" t="s">
        <v>5</v>
      </c>
      <c r="S7" s="537" t="s">
        <v>6</v>
      </c>
      <c r="T7" s="548" t="s">
        <v>7</v>
      </c>
      <c r="U7" s="555" t="s">
        <v>8</v>
      </c>
      <c r="V7" s="557" t="s">
        <v>9</v>
      </c>
      <c r="W7" s="562" t="s">
        <v>10</v>
      </c>
      <c r="X7" s="569" t="s">
        <v>11</v>
      </c>
      <c r="Y7" s="594" t="s">
        <v>12</v>
      </c>
      <c r="Z7" s="632" t="s">
        <v>1</v>
      </c>
      <c r="AA7" s="451" t="s">
        <v>245</v>
      </c>
    </row>
    <row r="8" spans="1:27" x14ac:dyDescent="0.25">
      <c r="A8" s="179" t="s">
        <v>13</v>
      </c>
      <c r="B8" s="176">
        <f>SUM(B9:B10)</f>
        <v>14141</v>
      </c>
      <c r="C8" s="6">
        <f t="shared" ref="C8:H8" si="0">+SUM(C9:C10)</f>
        <v>13681</v>
      </c>
      <c r="D8" s="6">
        <f t="shared" si="0"/>
        <v>14382</v>
      </c>
      <c r="E8" s="6">
        <f t="shared" si="0"/>
        <v>13737</v>
      </c>
      <c r="F8" s="6">
        <f t="shared" si="0"/>
        <v>11783</v>
      </c>
      <c r="G8" s="6">
        <f t="shared" si="0"/>
        <v>11722</v>
      </c>
      <c r="H8" s="6">
        <f t="shared" si="0"/>
        <v>11806</v>
      </c>
      <c r="I8" s="6">
        <f>+SUM(I9:I10)</f>
        <v>11676</v>
      </c>
      <c r="J8" s="6">
        <f>+SUM(J9:J10)</f>
        <v>10005</v>
      </c>
      <c r="K8" s="6">
        <f>SUM(K9:K10)</f>
        <v>12356</v>
      </c>
      <c r="L8" s="6">
        <f>SUM(L9:L10)</f>
        <v>14380</v>
      </c>
      <c r="M8" s="166">
        <f>SUM(M9:M10)</f>
        <v>13984</v>
      </c>
      <c r="N8" s="176">
        <f>SUM(N9:N10)</f>
        <v>15630</v>
      </c>
      <c r="O8" s="6">
        <f>SUM(O9:O10)</f>
        <v>13284</v>
      </c>
      <c r="P8" s="6">
        <v>14296</v>
      </c>
      <c r="Q8" s="6">
        <f t="shared" ref="Q8" si="1">SUM(Q9:Q10)</f>
        <v>12022</v>
      </c>
      <c r="R8" s="6">
        <f t="shared" ref="R8:T8" si="2">SUM(R9:R10)</f>
        <v>11489</v>
      </c>
      <c r="S8" s="6">
        <f t="shared" si="2"/>
        <v>10379</v>
      </c>
      <c r="T8" s="6">
        <f t="shared" si="2"/>
        <v>10508</v>
      </c>
      <c r="U8" s="6">
        <f t="shared" ref="U8" si="3">SUM(U9:U10)</f>
        <v>10922</v>
      </c>
      <c r="V8" s="6">
        <f t="shared" ref="V8" si="4">SUM(V9:V10)</f>
        <v>9289</v>
      </c>
      <c r="W8" s="6">
        <f t="shared" ref="W8" si="5">SUM(W9:W10)</f>
        <v>11802</v>
      </c>
      <c r="X8" s="6">
        <f t="shared" ref="X8" si="6">SUM(X9:X10)</f>
        <v>12880</v>
      </c>
      <c r="Y8" s="6">
        <f t="shared" ref="Y8" si="7">SUM(Y9:Y10)</f>
        <v>13387</v>
      </c>
      <c r="Z8" s="57">
        <v>12319</v>
      </c>
      <c r="AA8" s="55">
        <f>+IFERROR((Z8/N8-1)*100,"-")</f>
        <v>-21.183621241202811</v>
      </c>
    </row>
    <row r="9" spans="1:27" x14ac:dyDescent="0.25">
      <c r="A9" s="180" t="s">
        <v>130</v>
      </c>
      <c r="B9" s="230">
        <v>7074</v>
      </c>
      <c r="C9" s="32">
        <v>7233</v>
      </c>
      <c r="D9" s="32">
        <v>7489</v>
      </c>
      <c r="E9" s="284">
        <v>7012</v>
      </c>
      <c r="F9" s="32">
        <v>6036</v>
      </c>
      <c r="G9" s="32">
        <v>6031</v>
      </c>
      <c r="H9" s="32">
        <v>5833</v>
      </c>
      <c r="I9" s="32">
        <v>5855</v>
      </c>
      <c r="J9" s="32">
        <v>4620</v>
      </c>
      <c r="K9" s="32">
        <v>6322</v>
      </c>
      <c r="L9" s="32">
        <v>8087</v>
      </c>
      <c r="M9" s="170">
        <v>7334</v>
      </c>
      <c r="N9" s="230">
        <v>8938</v>
      </c>
      <c r="O9" s="494">
        <v>7100</v>
      </c>
      <c r="P9" s="523">
        <v>7200</v>
      </c>
      <c r="Q9" s="523">
        <v>6045</v>
      </c>
      <c r="R9" s="523">
        <v>5496</v>
      </c>
      <c r="S9" s="523">
        <v>4680</v>
      </c>
      <c r="T9" s="523">
        <v>4675</v>
      </c>
      <c r="U9" s="523">
        <v>5196</v>
      </c>
      <c r="V9" s="523">
        <v>3690</v>
      </c>
      <c r="W9" s="523">
        <v>5477</v>
      </c>
      <c r="X9" s="523">
        <v>6471</v>
      </c>
      <c r="Y9" s="523">
        <v>5991</v>
      </c>
      <c r="Z9" s="635">
        <v>6021</v>
      </c>
      <c r="AA9" s="636">
        <f>+IFERROR((Z9/N9-1)*100,"-")</f>
        <v>-32.635936451107625</v>
      </c>
    </row>
    <row r="10" spans="1:27" x14ac:dyDescent="0.25">
      <c r="A10" s="181" t="s">
        <v>131</v>
      </c>
      <c r="B10" s="228">
        <v>7067</v>
      </c>
      <c r="C10" s="229">
        <v>6448</v>
      </c>
      <c r="D10" s="229">
        <v>6893</v>
      </c>
      <c r="E10" s="285">
        <v>6725</v>
      </c>
      <c r="F10" s="229">
        <v>5747</v>
      </c>
      <c r="G10" s="229">
        <v>5691</v>
      </c>
      <c r="H10" s="229">
        <v>5973</v>
      </c>
      <c r="I10" s="229">
        <v>5821</v>
      </c>
      <c r="J10" s="229">
        <v>5385</v>
      </c>
      <c r="K10" s="229">
        <v>6034</v>
      </c>
      <c r="L10" s="229">
        <v>6293</v>
      </c>
      <c r="M10" s="174">
        <v>6650</v>
      </c>
      <c r="N10" s="228">
        <v>6692</v>
      </c>
      <c r="O10" s="229">
        <v>6184</v>
      </c>
      <c r="P10" s="229">
        <v>7096</v>
      </c>
      <c r="Q10" s="229">
        <v>5977</v>
      </c>
      <c r="R10" s="229">
        <v>5993</v>
      </c>
      <c r="S10" s="229">
        <v>5699</v>
      </c>
      <c r="T10" s="229">
        <v>5833</v>
      </c>
      <c r="U10" s="229">
        <v>5726</v>
      </c>
      <c r="V10" s="229">
        <v>5599</v>
      </c>
      <c r="W10" s="229">
        <v>6325</v>
      </c>
      <c r="X10" s="229">
        <v>6409</v>
      </c>
      <c r="Y10" s="229">
        <v>7396</v>
      </c>
      <c r="Z10" s="637">
        <v>6298</v>
      </c>
      <c r="AA10" s="638">
        <f>+IFERROR((Z10/N10-1)*100,"-")</f>
        <v>-5.887627017334129</v>
      </c>
    </row>
    <row r="11" spans="1:27" x14ac:dyDescent="0.25">
      <c r="A11" s="2" t="s">
        <v>23</v>
      </c>
    </row>
    <row r="12" spans="1:27" x14ac:dyDescent="0.25">
      <c r="A12" s="601" t="s">
        <v>127</v>
      </c>
    </row>
    <row r="13" spans="1:27" x14ac:dyDescent="0.25">
      <c r="A13" s="3" t="s">
        <v>210</v>
      </c>
    </row>
  </sheetData>
  <mergeCells count="4">
    <mergeCell ref="Z6:AA6"/>
    <mergeCell ref="A6:A7"/>
    <mergeCell ref="B6:M6"/>
    <mergeCell ref="N6:Y6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M1048576"/>
    </sheetView>
  </sheetViews>
  <sheetFormatPr baseColWidth="10" defaultRowHeight="15" x14ac:dyDescent="0.25"/>
  <cols>
    <col min="1" max="1" width="14" customWidth="1"/>
    <col min="5" max="7" width="11.5703125" style="283" bestFit="1" customWidth="1"/>
    <col min="8" max="13" width="9.42578125" style="283" customWidth="1"/>
    <col min="15" max="15" width="11.42578125" style="492"/>
    <col min="16" max="26" width="11.42578125" style="512"/>
    <col min="27" max="27" width="15.28515625" bestFit="1" customWidth="1"/>
  </cols>
  <sheetData>
    <row r="1" spans="1:28" x14ac:dyDescent="0.25">
      <c r="A1" s="42" t="s">
        <v>201</v>
      </c>
      <c r="B1" s="17"/>
      <c r="C1" s="17"/>
      <c r="D1" s="17"/>
      <c r="E1" s="288"/>
      <c r="F1" s="288"/>
      <c r="G1" s="288"/>
      <c r="H1" s="288"/>
      <c r="I1" s="288"/>
      <c r="J1" s="288"/>
      <c r="K1" s="288"/>
      <c r="L1" s="288"/>
      <c r="M1" s="288"/>
    </row>
    <row r="2" spans="1:28" x14ac:dyDescent="0.25">
      <c r="A2" s="42"/>
      <c r="B2" s="17"/>
      <c r="C2" s="17"/>
      <c r="D2" s="17"/>
      <c r="E2" s="288"/>
      <c r="F2" s="288"/>
      <c r="G2" s="288"/>
      <c r="H2" s="288"/>
      <c r="I2" s="288"/>
      <c r="J2" s="288"/>
      <c r="K2" s="288"/>
      <c r="L2" s="288"/>
      <c r="M2" s="288"/>
    </row>
    <row r="3" spans="1:28" ht="14.25" customHeight="1" x14ac:dyDescent="0.25">
      <c r="A3" s="17" t="s">
        <v>132</v>
      </c>
      <c r="B3" s="80"/>
      <c r="C3" s="80"/>
      <c r="D3" s="80"/>
      <c r="E3" s="289"/>
      <c r="F3" s="289"/>
      <c r="G3" s="289"/>
      <c r="H3" s="289"/>
      <c r="I3" s="289"/>
      <c r="J3" s="289"/>
      <c r="K3" s="289"/>
      <c r="L3" s="289"/>
      <c r="M3" s="289"/>
    </row>
    <row r="4" spans="1:28" x14ac:dyDescent="0.25">
      <c r="A4" s="80" t="s">
        <v>271</v>
      </c>
      <c r="B4" s="182"/>
      <c r="C4" s="182"/>
      <c r="D4" s="182"/>
      <c r="E4" s="290"/>
      <c r="F4" s="290"/>
      <c r="G4" s="290"/>
      <c r="H4" s="290"/>
      <c r="I4" s="290"/>
      <c r="J4" s="290"/>
      <c r="K4" s="290"/>
      <c r="L4" s="290"/>
      <c r="M4" s="290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</row>
    <row r="5" spans="1:28" x14ac:dyDescent="0.25">
      <c r="A5" s="80" t="s">
        <v>216</v>
      </c>
      <c r="B5" s="182"/>
      <c r="C5" s="182"/>
      <c r="D5" s="182"/>
      <c r="E5" s="290"/>
      <c r="F5" s="290"/>
      <c r="G5" s="290"/>
      <c r="H5" s="290"/>
      <c r="I5" s="290"/>
      <c r="J5" s="290"/>
      <c r="K5" s="290"/>
      <c r="L5" s="290"/>
      <c r="M5" s="290"/>
    </row>
    <row r="6" spans="1:28" x14ac:dyDescent="0.25">
      <c r="A6" s="681" t="s">
        <v>133</v>
      </c>
      <c r="B6" s="689">
        <v>2017</v>
      </c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  <c r="N6" s="653">
        <v>2018</v>
      </c>
      <c r="O6" s="654"/>
      <c r="P6" s="654"/>
      <c r="Q6" s="654"/>
      <c r="R6" s="654"/>
      <c r="S6" s="654"/>
      <c r="T6" s="654"/>
      <c r="U6" s="654"/>
      <c r="V6" s="654"/>
      <c r="W6" s="654"/>
      <c r="X6" s="654"/>
      <c r="Y6" s="654"/>
      <c r="Z6" s="701">
        <v>2019</v>
      </c>
      <c r="AA6" s="702"/>
    </row>
    <row r="7" spans="1:28" ht="25.5" x14ac:dyDescent="0.25">
      <c r="A7" s="704"/>
      <c r="B7" s="175" t="s">
        <v>1</v>
      </c>
      <c r="C7" s="121" t="s">
        <v>2</v>
      </c>
      <c r="D7" s="175" t="s">
        <v>3</v>
      </c>
      <c r="E7" s="121" t="s">
        <v>4</v>
      </c>
      <c r="F7" s="175" t="s">
        <v>5</v>
      </c>
      <c r="G7" s="121" t="s">
        <v>6</v>
      </c>
      <c r="H7" s="175" t="s">
        <v>7</v>
      </c>
      <c r="I7" s="121" t="s">
        <v>8</v>
      </c>
      <c r="J7" s="175" t="s">
        <v>9</v>
      </c>
      <c r="K7" s="443" t="s">
        <v>10</v>
      </c>
      <c r="L7" s="443" t="s">
        <v>11</v>
      </c>
      <c r="M7" s="443" t="s">
        <v>12</v>
      </c>
      <c r="N7" s="525" t="s">
        <v>1</v>
      </c>
      <c r="O7" s="530" t="s">
        <v>2</v>
      </c>
      <c r="P7" s="525" t="s">
        <v>3</v>
      </c>
      <c r="Q7" s="525" t="s">
        <v>4</v>
      </c>
      <c r="R7" s="533" t="s">
        <v>5</v>
      </c>
      <c r="S7" s="537" t="s">
        <v>6</v>
      </c>
      <c r="T7" s="548" t="s">
        <v>7</v>
      </c>
      <c r="U7" s="555" t="s">
        <v>8</v>
      </c>
      <c r="V7" s="557" t="s">
        <v>9</v>
      </c>
      <c r="W7" s="562" t="s">
        <v>10</v>
      </c>
      <c r="X7" s="569" t="s">
        <v>11</v>
      </c>
      <c r="Y7" s="594" t="s">
        <v>12</v>
      </c>
      <c r="Z7" s="632" t="s">
        <v>1</v>
      </c>
      <c r="AA7" s="451" t="s">
        <v>245</v>
      </c>
    </row>
    <row r="8" spans="1:28" x14ac:dyDescent="0.25">
      <c r="A8" s="183" t="s">
        <v>13</v>
      </c>
      <c r="B8" s="159">
        <f t="shared" ref="B8:G8" si="0">+SUM(B9:B25)</f>
        <v>7074</v>
      </c>
      <c r="C8" s="160">
        <f t="shared" si="0"/>
        <v>7233.41</v>
      </c>
      <c r="D8" s="160">
        <f t="shared" si="0"/>
        <v>7489</v>
      </c>
      <c r="E8" s="160">
        <f t="shared" si="0"/>
        <v>7012</v>
      </c>
      <c r="F8" s="160">
        <f t="shared" si="0"/>
        <v>6036</v>
      </c>
      <c r="G8" s="160">
        <f t="shared" si="0"/>
        <v>6031</v>
      </c>
      <c r="H8" s="160">
        <f>+SUM(H9:H25)</f>
        <v>5832.95</v>
      </c>
      <c r="I8" s="160">
        <f>+SUM(I9:I25)</f>
        <v>5855.33</v>
      </c>
      <c r="J8" s="160">
        <f>+SUM(J9:J25)</f>
        <v>4620</v>
      </c>
      <c r="K8" s="160">
        <f>+SUM(K9:K25)</f>
        <v>6321.9499999999989</v>
      </c>
      <c r="L8" s="160">
        <f>+SUM(L9:L25)</f>
        <v>8086.5599999999995</v>
      </c>
      <c r="M8" s="148">
        <f>SUM(M9:M25)</f>
        <v>7333.760000000002</v>
      </c>
      <c r="N8" s="159">
        <f>SUM(N9:N25)</f>
        <v>8937.92</v>
      </c>
      <c r="O8" s="160">
        <f>SUM(O9:O25)</f>
        <v>7099.5600000000013</v>
      </c>
      <c r="P8" s="160">
        <v>7199.869999999999</v>
      </c>
      <c r="Q8" s="160">
        <f t="shared" ref="Q8" si="1">SUM(Q9:Q25)</f>
        <v>6045.12</v>
      </c>
      <c r="R8" s="160">
        <f t="shared" ref="R8:S8" si="2">SUM(R9:R25)</f>
        <v>5496.45</v>
      </c>
      <c r="S8" s="160">
        <f t="shared" si="2"/>
        <v>4679.68</v>
      </c>
      <c r="T8" s="160">
        <v>4674.87</v>
      </c>
      <c r="U8" s="160">
        <f t="shared" ref="U8" si="3">SUM(U9:U25)</f>
        <v>5195.5999999999995</v>
      </c>
      <c r="V8" s="160">
        <f t="shared" ref="V8" si="4">SUM(V9:V25)</f>
        <v>3690.09</v>
      </c>
      <c r="W8" s="160">
        <f t="shared" ref="W8" si="5">SUM(W9:W25)</f>
        <v>5477.34</v>
      </c>
      <c r="X8" s="160">
        <f t="shared" ref="X8:Y8" si="6">SUM(X9:X25)</f>
        <v>6470.9900000000007</v>
      </c>
      <c r="Y8" s="160">
        <f t="shared" si="6"/>
        <v>5990.58</v>
      </c>
      <c r="Z8" s="639">
        <v>6021</v>
      </c>
      <c r="AA8" s="640">
        <f t="shared" ref="AA8:AA25" si="7">+IFERROR((X8/L8-1)*100,"-")</f>
        <v>-19.978458083536122</v>
      </c>
    </row>
    <row r="9" spans="1:28" x14ac:dyDescent="0.25">
      <c r="A9" s="138" t="s">
        <v>31</v>
      </c>
      <c r="B9" s="189">
        <v>1247</v>
      </c>
      <c r="C9" s="25">
        <v>1949</v>
      </c>
      <c r="D9" s="25">
        <v>2432</v>
      </c>
      <c r="E9" s="25">
        <v>2066</v>
      </c>
      <c r="F9" s="25">
        <v>1809</v>
      </c>
      <c r="G9" s="25">
        <v>1354</v>
      </c>
      <c r="H9" s="417">
        <v>1022.7</v>
      </c>
      <c r="I9" s="417">
        <v>1161.32</v>
      </c>
      <c r="J9" s="417">
        <v>360</v>
      </c>
      <c r="K9" s="417">
        <v>1799.56</v>
      </c>
      <c r="L9" s="417">
        <v>3232.05</v>
      </c>
      <c r="M9" s="190">
        <v>2691.15</v>
      </c>
      <c r="N9" s="189">
        <v>2415.6799999999998</v>
      </c>
      <c r="O9" s="417">
        <v>2552.71</v>
      </c>
      <c r="P9" s="417">
        <v>2983.78</v>
      </c>
      <c r="Q9" s="417">
        <v>1575.72</v>
      </c>
      <c r="R9" s="417">
        <v>1355.48</v>
      </c>
      <c r="S9" s="417">
        <v>1233.51</v>
      </c>
      <c r="T9" s="417">
        <v>984.6</v>
      </c>
      <c r="U9" s="417">
        <v>755</v>
      </c>
      <c r="V9" s="417">
        <v>241.9</v>
      </c>
      <c r="W9" s="417">
        <v>539.20000000000005</v>
      </c>
      <c r="X9" s="417">
        <v>1830</v>
      </c>
      <c r="Y9" s="417">
        <v>1215.27</v>
      </c>
      <c r="Z9" s="641">
        <v>1138</v>
      </c>
      <c r="AA9" s="642">
        <f t="shared" si="7"/>
        <v>-43.379588805866256</v>
      </c>
    </row>
    <row r="10" spans="1:28" x14ac:dyDescent="0.25">
      <c r="A10" s="138" t="s">
        <v>32</v>
      </c>
      <c r="B10" s="189">
        <v>902</v>
      </c>
      <c r="C10" s="25">
        <v>1073</v>
      </c>
      <c r="D10" s="25">
        <v>1421</v>
      </c>
      <c r="E10" s="25">
        <v>619</v>
      </c>
      <c r="F10" s="25">
        <v>307</v>
      </c>
      <c r="G10" s="25">
        <v>347</v>
      </c>
      <c r="H10" s="417">
        <v>210.2</v>
      </c>
      <c r="I10" s="417">
        <v>125.5</v>
      </c>
      <c r="J10" s="417">
        <v>289</v>
      </c>
      <c r="K10" s="417">
        <v>236.55</v>
      </c>
      <c r="L10" s="417">
        <v>80</v>
      </c>
      <c r="M10" s="190">
        <v>288.60000000000002</v>
      </c>
      <c r="N10" s="189">
        <v>656.66</v>
      </c>
      <c r="O10" s="417">
        <v>323.05</v>
      </c>
      <c r="P10" s="417">
        <v>557.79999999999995</v>
      </c>
      <c r="Q10" s="417">
        <v>613.94000000000005</v>
      </c>
      <c r="R10" s="417">
        <v>613.4</v>
      </c>
      <c r="S10" s="417">
        <v>334.92</v>
      </c>
      <c r="T10" s="417">
        <v>411.96</v>
      </c>
      <c r="U10" s="417">
        <v>386.6</v>
      </c>
      <c r="V10" s="417">
        <v>260.42</v>
      </c>
      <c r="W10" s="417">
        <v>346.13</v>
      </c>
      <c r="X10" s="417">
        <v>461.6</v>
      </c>
      <c r="Y10" s="417">
        <v>355.1</v>
      </c>
      <c r="Z10" s="641">
        <v>205</v>
      </c>
      <c r="AA10" s="642">
        <f t="shared" si="7"/>
        <v>477.00000000000006</v>
      </c>
    </row>
    <row r="11" spans="1:28" x14ac:dyDescent="0.25">
      <c r="A11" s="138" t="s">
        <v>52</v>
      </c>
      <c r="B11" s="189">
        <v>121</v>
      </c>
      <c r="C11" s="25">
        <v>74.900000000000006</v>
      </c>
      <c r="D11" s="25">
        <v>112</v>
      </c>
      <c r="E11" s="25">
        <v>109</v>
      </c>
      <c r="F11" s="25">
        <v>86</v>
      </c>
      <c r="G11" s="25">
        <v>117</v>
      </c>
      <c r="H11" s="417">
        <v>220.8</v>
      </c>
      <c r="I11" s="417">
        <v>145.69999999999999</v>
      </c>
      <c r="J11" s="417">
        <v>63</v>
      </c>
      <c r="K11" s="417">
        <v>145.5</v>
      </c>
      <c r="L11" s="417">
        <v>107.6</v>
      </c>
      <c r="M11" s="190">
        <v>155.31</v>
      </c>
      <c r="N11" s="189">
        <v>149.28</v>
      </c>
      <c r="O11" s="417">
        <v>85.13</v>
      </c>
      <c r="P11" s="417">
        <v>90.99</v>
      </c>
      <c r="Q11" s="417">
        <v>114.46</v>
      </c>
      <c r="R11" s="417">
        <v>51.05</v>
      </c>
      <c r="S11" s="417">
        <v>65.94</v>
      </c>
      <c r="T11" s="417">
        <v>56.05</v>
      </c>
      <c r="U11" s="417">
        <v>101.6</v>
      </c>
      <c r="V11" s="417">
        <v>140.69999999999999</v>
      </c>
      <c r="W11" s="417">
        <v>241.3</v>
      </c>
      <c r="X11" s="417">
        <v>94.9</v>
      </c>
      <c r="Y11" s="417">
        <v>93.4</v>
      </c>
      <c r="Z11" s="641">
        <v>154</v>
      </c>
      <c r="AA11" s="642">
        <f t="shared" si="7"/>
        <v>-11.802973977695153</v>
      </c>
    </row>
    <row r="12" spans="1:28" x14ac:dyDescent="0.25">
      <c r="A12" s="138" t="s">
        <v>33</v>
      </c>
      <c r="B12" s="189">
        <v>10</v>
      </c>
      <c r="C12" s="25">
        <v>53.6</v>
      </c>
      <c r="D12" s="25">
        <v>32</v>
      </c>
      <c r="E12" s="25">
        <v>0</v>
      </c>
      <c r="F12" s="25">
        <v>0</v>
      </c>
      <c r="G12" s="25">
        <v>0</v>
      </c>
      <c r="H12" s="25">
        <v>0</v>
      </c>
      <c r="I12" s="190">
        <v>0</v>
      </c>
      <c r="J12" s="190">
        <v>3</v>
      </c>
      <c r="K12" s="190">
        <v>4</v>
      </c>
      <c r="L12" s="190">
        <v>0</v>
      </c>
      <c r="M12" s="190">
        <v>0</v>
      </c>
      <c r="N12" s="189">
        <v>2.95</v>
      </c>
      <c r="O12" s="190">
        <v>1.73</v>
      </c>
      <c r="P12" s="190">
        <v>0</v>
      </c>
      <c r="Q12" s="190">
        <v>0</v>
      </c>
      <c r="R12" s="190">
        <v>0</v>
      </c>
      <c r="S12" s="190">
        <v>0</v>
      </c>
      <c r="T12" s="190">
        <v>0</v>
      </c>
      <c r="U12" s="190">
        <v>0</v>
      </c>
      <c r="V12" s="190">
        <v>0</v>
      </c>
      <c r="W12" s="190">
        <v>0</v>
      </c>
      <c r="X12" s="190">
        <v>0</v>
      </c>
      <c r="Y12" s="190">
        <v>0</v>
      </c>
      <c r="Z12" s="643">
        <v>16</v>
      </c>
      <c r="AA12" s="642" t="str">
        <f t="shared" si="7"/>
        <v>-</v>
      </c>
    </row>
    <row r="13" spans="1:28" x14ac:dyDescent="0.25">
      <c r="A13" s="184" t="s">
        <v>134</v>
      </c>
      <c r="B13" s="189">
        <v>47</v>
      </c>
      <c r="C13" s="25">
        <v>44.3</v>
      </c>
      <c r="D13" s="25">
        <v>39</v>
      </c>
      <c r="E13" s="25">
        <v>40</v>
      </c>
      <c r="F13" s="25">
        <v>44</v>
      </c>
      <c r="G13" s="25">
        <v>42</v>
      </c>
      <c r="H13" s="417">
        <v>48.5</v>
      </c>
      <c r="I13" s="417">
        <v>46.5</v>
      </c>
      <c r="J13" s="417">
        <v>45</v>
      </c>
      <c r="K13" s="417">
        <v>45</v>
      </c>
      <c r="L13" s="417">
        <v>47.8</v>
      </c>
      <c r="M13" s="190">
        <v>46.1</v>
      </c>
      <c r="N13" s="189">
        <v>57.54</v>
      </c>
      <c r="O13" s="417">
        <v>55.33</v>
      </c>
      <c r="P13" s="417">
        <v>63.67</v>
      </c>
      <c r="Q13" s="417">
        <v>47.42</v>
      </c>
      <c r="R13" s="417">
        <v>35.799999999999997</v>
      </c>
      <c r="S13" s="417">
        <v>32.159999999999997</v>
      </c>
      <c r="T13" s="417">
        <v>33.450000000000003</v>
      </c>
      <c r="U13" s="417">
        <v>17.600000000000001</v>
      </c>
      <c r="V13" s="417">
        <v>27.85</v>
      </c>
      <c r="W13" s="417">
        <v>34.5</v>
      </c>
      <c r="X13" s="417">
        <v>38.5</v>
      </c>
      <c r="Y13" s="417">
        <v>40.08</v>
      </c>
      <c r="Z13" s="641">
        <v>69</v>
      </c>
      <c r="AA13" s="642">
        <f t="shared" si="7"/>
        <v>-19.456066945606686</v>
      </c>
    </row>
    <row r="14" spans="1:28" x14ac:dyDescent="0.25">
      <c r="A14" s="184" t="s">
        <v>53</v>
      </c>
      <c r="B14" s="189">
        <v>65</v>
      </c>
      <c r="C14" s="25">
        <v>104</v>
      </c>
      <c r="D14" s="25">
        <v>5</v>
      </c>
      <c r="E14" s="25">
        <v>40</v>
      </c>
      <c r="F14" s="25">
        <v>91</v>
      </c>
      <c r="G14" s="25">
        <v>114</v>
      </c>
      <c r="H14" s="417">
        <v>90.84</v>
      </c>
      <c r="I14" s="417">
        <v>103.35</v>
      </c>
      <c r="J14" s="417">
        <v>133</v>
      </c>
      <c r="K14" s="417">
        <v>64.33</v>
      </c>
      <c r="L14" s="417">
        <v>101.56</v>
      </c>
      <c r="M14" s="190">
        <v>164.38</v>
      </c>
      <c r="N14" s="189">
        <v>105.57</v>
      </c>
      <c r="O14" s="417">
        <v>0</v>
      </c>
      <c r="P14" s="417">
        <v>20.58</v>
      </c>
      <c r="Q14" s="417">
        <v>36.4</v>
      </c>
      <c r="R14" s="417">
        <v>7</v>
      </c>
      <c r="S14" s="417">
        <v>2.4500000000000002</v>
      </c>
      <c r="T14" s="417">
        <v>0</v>
      </c>
      <c r="U14" s="417">
        <v>147</v>
      </c>
      <c r="V14" s="417">
        <v>34.049999999999997</v>
      </c>
      <c r="W14" s="417">
        <v>78.400000000000006</v>
      </c>
      <c r="X14" s="417">
        <v>86.5</v>
      </c>
      <c r="Y14" s="417">
        <v>53.97</v>
      </c>
      <c r="Z14" s="641">
        <v>19</v>
      </c>
      <c r="AA14" s="642">
        <f t="shared" si="7"/>
        <v>-14.82867270578968</v>
      </c>
    </row>
    <row r="15" spans="1:28" x14ac:dyDescent="0.25">
      <c r="A15" s="184" t="s">
        <v>54</v>
      </c>
      <c r="B15" s="189">
        <v>30</v>
      </c>
      <c r="C15" s="25">
        <v>17</v>
      </c>
      <c r="D15" s="25">
        <v>14</v>
      </c>
      <c r="E15" s="25">
        <v>38</v>
      </c>
      <c r="F15" s="25">
        <v>22</v>
      </c>
      <c r="G15" s="25">
        <v>21</v>
      </c>
      <c r="H15" s="417">
        <v>12.95</v>
      </c>
      <c r="I15" s="417">
        <v>15.14</v>
      </c>
      <c r="J15" s="417">
        <v>15</v>
      </c>
      <c r="K15" s="417">
        <v>18.7</v>
      </c>
      <c r="L15" s="417">
        <v>10.95</v>
      </c>
      <c r="M15" s="190">
        <v>14.01</v>
      </c>
      <c r="N15" s="189">
        <v>13.92</v>
      </c>
      <c r="O15" s="417">
        <v>17.760000000000002</v>
      </c>
      <c r="P15" s="417">
        <v>17.010000000000002</v>
      </c>
      <c r="Q15" s="417">
        <v>12.18</v>
      </c>
      <c r="R15" s="417">
        <v>13.23</v>
      </c>
      <c r="S15" s="417">
        <v>17.89</v>
      </c>
      <c r="T15" s="417">
        <v>25.65</v>
      </c>
      <c r="U15" s="417">
        <v>4.7</v>
      </c>
      <c r="V15" s="417">
        <v>10.54</v>
      </c>
      <c r="W15" s="417">
        <v>8.36</v>
      </c>
      <c r="X15" s="417">
        <v>16.190000000000001</v>
      </c>
      <c r="Y15" s="417">
        <v>29.98</v>
      </c>
      <c r="Z15" s="641">
        <v>20</v>
      </c>
      <c r="AA15" s="642">
        <f t="shared" si="7"/>
        <v>47.853881278538822</v>
      </c>
    </row>
    <row r="16" spans="1:28" x14ac:dyDescent="0.25">
      <c r="A16" s="138" t="s">
        <v>34</v>
      </c>
      <c r="B16" s="189">
        <v>455</v>
      </c>
      <c r="C16" s="25">
        <v>290</v>
      </c>
      <c r="D16" s="25">
        <v>296</v>
      </c>
      <c r="E16" s="25">
        <v>358</v>
      </c>
      <c r="F16" s="25">
        <v>307</v>
      </c>
      <c r="G16" s="25">
        <v>320</v>
      </c>
      <c r="H16" s="417">
        <v>337.67</v>
      </c>
      <c r="I16" s="417">
        <v>352.4</v>
      </c>
      <c r="J16" s="417">
        <v>826</v>
      </c>
      <c r="K16" s="417">
        <v>714.2</v>
      </c>
      <c r="L16" s="417">
        <v>382.2</v>
      </c>
      <c r="M16" s="190">
        <v>256.22000000000003</v>
      </c>
      <c r="N16" s="189">
        <v>114.18</v>
      </c>
      <c r="O16" s="417">
        <v>74.16</v>
      </c>
      <c r="P16" s="417">
        <v>102.6</v>
      </c>
      <c r="Q16" s="417">
        <v>97.1</v>
      </c>
      <c r="R16" s="417">
        <v>263.63</v>
      </c>
      <c r="S16" s="417">
        <v>305.98</v>
      </c>
      <c r="T16" s="417">
        <v>194.1</v>
      </c>
      <c r="U16" s="417">
        <v>416.4</v>
      </c>
      <c r="V16" s="417">
        <v>221.48</v>
      </c>
      <c r="W16" s="417">
        <v>707.96</v>
      </c>
      <c r="X16" s="417">
        <v>595.70000000000005</v>
      </c>
      <c r="Y16" s="417">
        <v>494.1</v>
      </c>
      <c r="Z16" s="641">
        <v>737</v>
      </c>
      <c r="AA16" s="642">
        <f t="shared" si="7"/>
        <v>55.860805860805883</v>
      </c>
    </row>
    <row r="17" spans="1:27" x14ac:dyDescent="0.25">
      <c r="A17" s="138" t="s">
        <v>48</v>
      </c>
      <c r="B17" s="189">
        <v>1077</v>
      </c>
      <c r="C17" s="25">
        <v>610</v>
      </c>
      <c r="D17" s="25">
        <v>792</v>
      </c>
      <c r="E17" s="25">
        <v>1023</v>
      </c>
      <c r="F17" s="25">
        <v>562</v>
      </c>
      <c r="G17" s="25">
        <v>823</v>
      </c>
      <c r="H17" s="417">
        <v>678.27</v>
      </c>
      <c r="I17" s="417">
        <v>526.75</v>
      </c>
      <c r="J17" s="417">
        <v>233</v>
      </c>
      <c r="K17" s="417">
        <v>519.44000000000005</v>
      </c>
      <c r="L17" s="417">
        <v>640.85</v>
      </c>
      <c r="M17" s="190">
        <v>392.5</v>
      </c>
      <c r="N17" s="189">
        <v>658.78</v>
      </c>
      <c r="O17" s="417">
        <v>321.63</v>
      </c>
      <c r="P17" s="417">
        <v>498.28</v>
      </c>
      <c r="Q17" s="417">
        <v>587.45000000000005</v>
      </c>
      <c r="R17" s="417">
        <v>515.87</v>
      </c>
      <c r="S17" s="417">
        <v>512.59</v>
      </c>
      <c r="T17" s="417">
        <v>527.41999999999996</v>
      </c>
      <c r="U17" s="417">
        <v>658.5</v>
      </c>
      <c r="V17" s="417">
        <v>275.8</v>
      </c>
      <c r="W17" s="417">
        <v>407.11</v>
      </c>
      <c r="X17" s="417">
        <v>280.60000000000002</v>
      </c>
      <c r="Y17" s="417">
        <v>283.10000000000002</v>
      </c>
      <c r="Z17" s="641">
        <v>407</v>
      </c>
      <c r="AA17" s="642">
        <f t="shared" si="7"/>
        <v>-56.214402746352498</v>
      </c>
    </row>
    <row r="18" spans="1:27" x14ac:dyDescent="0.25">
      <c r="A18" s="138" t="s">
        <v>56</v>
      </c>
      <c r="B18" s="189">
        <v>245</v>
      </c>
      <c r="C18" s="25">
        <v>172</v>
      </c>
      <c r="D18" s="25">
        <v>181</v>
      </c>
      <c r="E18" s="25">
        <v>220</v>
      </c>
      <c r="F18" s="25">
        <v>96</v>
      </c>
      <c r="G18" s="25">
        <v>207</v>
      </c>
      <c r="H18" s="417">
        <v>203.88</v>
      </c>
      <c r="I18" s="417">
        <v>382.34</v>
      </c>
      <c r="J18" s="417">
        <v>566</v>
      </c>
      <c r="K18" s="417">
        <v>340.53</v>
      </c>
      <c r="L18" s="417">
        <v>346.94</v>
      </c>
      <c r="M18" s="190">
        <v>250.3</v>
      </c>
      <c r="N18" s="189">
        <v>260.37</v>
      </c>
      <c r="O18" s="417">
        <v>211.37</v>
      </c>
      <c r="P18" s="417">
        <v>218.25</v>
      </c>
      <c r="Q18" s="417">
        <v>205.94</v>
      </c>
      <c r="R18" s="417">
        <v>260.11</v>
      </c>
      <c r="S18" s="417">
        <v>156.57</v>
      </c>
      <c r="T18" s="417">
        <v>119.4</v>
      </c>
      <c r="U18" s="417">
        <v>117</v>
      </c>
      <c r="V18" s="417">
        <v>156.69999999999999</v>
      </c>
      <c r="W18" s="417">
        <v>131.1</v>
      </c>
      <c r="X18" s="417">
        <v>120.2</v>
      </c>
      <c r="Y18" s="417">
        <v>114.3</v>
      </c>
      <c r="Z18" s="641">
        <v>92</v>
      </c>
      <c r="AA18" s="642">
        <f t="shared" si="7"/>
        <v>-65.354239926212031</v>
      </c>
    </row>
    <row r="19" spans="1:27" x14ac:dyDescent="0.25">
      <c r="A19" s="138" t="s">
        <v>43</v>
      </c>
      <c r="B19" s="189">
        <v>980</v>
      </c>
      <c r="C19" s="25">
        <v>928.61</v>
      </c>
      <c r="D19" s="25">
        <v>719</v>
      </c>
      <c r="E19" s="25">
        <v>922</v>
      </c>
      <c r="F19" s="25">
        <v>1051</v>
      </c>
      <c r="G19" s="25">
        <v>1112</v>
      </c>
      <c r="H19" s="417">
        <v>1165.27</v>
      </c>
      <c r="I19" s="417">
        <v>1185.3</v>
      </c>
      <c r="J19" s="417">
        <v>356</v>
      </c>
      <c r="K19" s="417">
        <v>870.09</v>
      </c>
      <c r="L19" s="417">
        <v>1154</v>
      </c>
      <c r="M19" s="190">
        <v>1182.6199999999999</v>
      </c>
      <c r="N19" s="189">
        <v>1488.68</v>
      </c>
      <c r="O19" s="417">
        <v>1351.4</v>
      </c>
      <c r="P19" s="417">
        <v>979.92</v>
      </c>
      <c r="Q19" s="417">
        <v>1346.94</v>
      </c>
      <c r="R19" s="417">
        <v>997.68</v>
      </c>
      <c r="S19" s="417">
        <v>968.47</v>
      </c>
      <c r="T19" s="417">
        <v>741.8</v>
      </c>
      <c r="U19" s="417">
        <v>675.2</v>
      </c>
      <c r="V19" s="417">
        <v>450.48</v>
      </c>
      <c r="W19" s="417">
        <v>769.71</v>
      </c>
      <c r="X19" s="417">
        <v>693.4</v>
      </c>
      <c r="Y19" s="417">
        <v>783.52</v>
      </c>
      <c r="Z19" s="641">
        <v>845</v>
      </c>
      <c r="AA19" s="642">
        <f t="shared" si="7"/>
        <v>-39.913344887348359</v>
      </c>
    </row>
    <row r="20" spans="1:27" x14ac:dyDescent="0.25">
      <c r="A20" s="138" t="s">
        <v>44</v>
      </c>
      <c r="B20" s="189">
        <v>70</v>
      </c>
      <c r="C20" s="25">
        <v>103</v>
      </c>
      <c r="D20" s="25">
        <v>71</v>
      </c>
      <c r="E20" s="25">
        <v>100</v>
      </c>
      <c r="F20" s="25">
        <v>73</v>
      </c>
      <c r="G20" s="25">
        <v>66</v>
      </c>
      <c r="H20" s="417">
        <v>67.099999999999994</v>
      </c>
      <c r="I20" s="417">
        <v>79.3</v>
      </c>
      <c r="J20" s="418">
        <v>0</v>
      </c>
      <c r="K20" s="418">
        <v>0</v>
      </c>
      <c r="L20" s="418">
        <v>0</v>
      </c>
      <c r="M20" s="418">
        <v>0</v>
      </c>
      <c r="N20" s="189">
        <v>0.6</v>
      </c>
      <c r="O20" s="418">
        <v>8.8000000000000007</v>
      </c>
      <c r="P20" s="418">
        <v>18.2</v>
      </c>
      <c r="Q20" s="418">
        <v>67.42</v>
      </c>
      <c r="R20" s="418">
        <v>80.400000000000006</v>
      </c>
      <c r="S20" s="418">
        <v>57.4</v>
      </c>
      <c r="T20" s="418">
        <v>62.85</v>
      </c>
      <c r="U20" s="418">
        <v>12.5</v>
      </c>
      <c r="V20" s="418">
        <v>53.5</v>
      </c>
      <c r="W20" s="418">
        <v>62.9</v>
      </c>
      <c r="X20" s="418">
        <v>131.55000000000001</v>
      </c>
      <c r="Y20" s="418">
        <v>73.3</v>
      </c>
      <c r="Z20" s="643">
        <v>113</v>
      </c>
      <c r="AA20" s="642" t="str">
        <f t="shared" si="7"/>
        <v>-</v>
      </c>
    </row>
    <row r="21" spans="1:27" x14ac:dyDescent="0.25">
      <c r="A21" s="138" t="s">
        <v>45</v>
      </c>
      <c r="B21" s="191">
        <v>281</v>
      </c>
      <c r="C21" s="190">
        <v>159</v>
      </c>
      <c r="D21" s="190">
        <v>82</v>
      </c>
      <c r="E21" s="190">
        <v>52</v>
      </c>
      <c r="F21" s="190">
        <v>1</v>
      </c>
      <c r="G21" s="190">
        <v>0</v>
      </c>
      <c r="H21" s="419">
        <v>0</v>
      </c>
      <c r="I21" s="419">
        <v>0</v>
      </c>
      <c r="J21" s="419">
        <v>0</v>
      </c>
      <c r="K21" s="419">
        <v>111.82</v>
      </c>
      <c r="L21" s="419">
        <v>278.3</v>
      </c>
      <c r="M21" s="190">
        <v>324.64</v>
      </c>
      <c r="N21" s="191">
        <v>609.52</v>
      </c>
      <c r="O21" s="419">
        <v>559.6</v>
      </c>
      <c r="P21" s="419">
        <v>170.48</v>
      </c>
      <c r="Q21" s="419">
        <v>36.15</v>
      </c>
      <c r="R21" s="419">
        <v>0</v>
      </c>
      <c r="S21" s="419">
        <v>0</v>
      </c>
      <c r="T21" s="419">
        <v>0</v>
      </c>
      <c r="U21" s="419">
        <v>0</v>
      </c>
      <c r="V21" s="419">
        <v>0</v>
      </c>
      <c r="W21" s="419">
        <v>527.1</v>
      </c>
      <c r="X21" s="419">
        <v>649.51</v>
      </c>
      <c r="Y21" s="419">
        <v>926.97</v>
      </c>
      <c r="Z21" s="602">
        <v>627</v>
      </c>
      <c r="AA21" s="642">
        <f t="shared" si="7"/>
        <v>133.38483650736612</v>
      </c>
    </row>
    <row r="22" spans="1:27" x14ac:dyDescent="0.25">
      <c r="A22" s="184" t="s">
        <v>36</v>
      </c>
      <c r="B22" s="189">
        <v>603</v>
      </c>
      <c r="C22" s="25">
        <v>701</v>
      </c>
      <c r="D22" s="25">
        <v>584</v>
      </c>
      <c r="E22" s="25">
        <v>634</v>
      </c>
      <c r="F22" s="25">
        <v>638</v>
      </c>
      <c r="G22" s="25">
        <v>636</v>
      </c>
      <c r="H22" s="417">
        <v>751.5</v>
      </c>
      <c r="I22" s="417">
        <v>677.3</v>
      </c>
      <c r="J22" s="417">
        <v>545</v>
      </c>
      <c r="K22" s="417">
        <v>328.85</v>
      </c>
      <c r="L22" s="417">
        <v>589.29999999999995</v>
      </c>
      <c r="M22" s="190">
        <v>511.5</v>
      </c>
      <c r="N22" s="189">
        <v>602.82000000000005</v>
      </c>
      <c r="O22" s="417">
        <v>613.92999999999995</v>
      </c>
      <c r="P22" s="417">
        <v>619.05999999999995</v>
      </c>
      <c r="Q22" s="417">
        <v>497.24</v>
      </c>
      <c r="R22" s="417">
        <v>512.25</v>
      </c>
      <c r="S22" s="417">
        <v>271.52</v>
      </c>
      <c r="T22" s="417">
        <v>527.65</v>
      </c>
      <c r="U22" s="417">
        <v>657.1</v>
      </c>
      <c r="V22" s="417">
        <v>438.5</v>
      </c>
      <c r="W22" s="417">
        <v>498.6</v>
      </c>
      <c r="X22" s="417">
        <v>511.17</v>
      </c>
      <c r="Y22" s="417">
        <v>276</v>
      </c>
      <c r="Z22" s="641">
        <v>514</v>
      </c>
      <c r="AA22" s="642">
        <f t="shared" si="7"/>
        <v>-13.258102833870689</v>
      </c>
    </row>
    <row r="23" spans="1:27" x14ac:dyDescent="0.25">
      <c r="A23" s="138" t="s">
        <v>49</v>
      </c>
      <c r="B23" s="192">
        <v>47</v>
      </c>
      <c r="C23" s="50">
        <v>97</v>
      </c>
      <c r="D23" s="50">
        <v>111</v>
      </c>
      <c r="E23" s="50">
        <v>85</v>
      </c>
      <c r="F23" s="50">
        <v>77</v>
      </c>
      <c r="G23" s="50">
        <v>66</v>
      </c>
      <c r="H23" s="341">
        <v>83.74</v>
      </c>
      <c r="I23" s="341">
        <v>62</v>
      </c>
      <c r="J23" s="341">
        <v>126</v>
      </c>
      <c r="K23" s="341">
        <v>53.4</v>
      </c>
      <c r="L23" s="341">
        <v>0</v>
      </c>
      <c r="M23" s="50">
        <v>8.6</v>
      </c>
      <c r="N23" s="192">
        <v>0</v>
      </c>
      <c r="O23" s="341">
        <v>0</v>
      </c>
      <c r="P23" s="341">
        <v>15.03</v>
      </c>
      <c r="Q23" s="341">
        <v>16.3</v>
      </c>
      <c r="R23" s="341">
        <v>0.8</v>
      </c>
      <c r="S23" s="341">
        <v>0</v>
      </c>
      <c r="T23" s="341">
        <v>2.2000000000000002</v>
      </c>
      <c r="U23" s="341">
        <v>0</v>
      </c>
      <c r="V23" s="341">
        <v>2.1</v>
      </c>
      <c r="W23" s="341">
        <v>7.2</v>
      </c>
      <c r="X23" s="341">
        <v>0</v>
      </c>
      <c r="Y23" s="341">
        <v>0</v>
      </c>
      <c r="Z23" s="59">
        <v>1</v>
      </c>
      <c r="AA23" s="53" t="str">
        <f t="shared" si="7"/>
        <v>-</v>
      </c>
    </row>
    <row r="24" spans="1:27" x14ac:dyDescent="0.25">
      <c r="A24" s="184" t="s">
        <v>57</v>
      </c>
      <c r="B24" s="192">
        <v>244</v>
      </c>
      <c r="C24" s="50">
        <v>256</v>
      </c>
      <c r="D24" s="50">
        <v>113</v>
      </c>
      <c r="E24" s="50">
        <v>131</v>
      </c>
      <c r="F24" s="50">
        <v>194</v>
      </c>
      <c r="G24" s="50">
        <v>189</v>
      </c>
      <c r="H24" s="341">
        <v>297.39999999999998</v>
      </c>
      <c r="I24" s="341">
        <v>310.7</v>
      </c>
      <c r="J24" s="341">
        <v>383</v>
      </c>
      <c r="K24" s="341">
        <v>461.5</v>
      </c>
      <c r="L24" s="341">
        <v>442.4</v>
      </c>
      <c r="M24" s="50">
        <v>350.6</v>
      </c>
      <c r="N24" s="192">
        <v>1090.8399999999999</v>
      </c>
      <c r="O24" s="341">
        <v>338.16</v>
      </c>
      <c r="P24" s="341">
        <v>289.66000000000003</v>
      </c>
      <c r="Q24" s="341">
        <v>226.6</v>
      </c>
      <c r="R24" s="341">
        <v>375.32</v>
      </c>
      <c r="S24" s="341">
        <v>18</v>
      </c>
      <c r="T24" s="341">
        <v>0</v>
      </c>
      <c r="U24" s="341">
        <v>0</v>
      </c>
      <c r="V24" s="341">
        <v>0</v>
      </c>
      <c r="W24" s="341">
        <v>0</v>
      </c>
      <c r="X24" s="341">
        <v>0</v>
      </c>
      <c r="Y24" s="341">
        <v>0</v>
      </c>
      <c r="Z24" s="59">
        <v>0</v>
      </c>
      <c r="AA24" s="53">
        <f t="shared" si="7"/>
        <v>-100</v>
      </c>
    </row>
    <row r="25" spans="1:27" x14ac:dyDescent="0.25">
      <c r="A25" s="185" t="s">
        <v>73</v>
      </c>
      <c r="B25" s="193">
        <v>650</v>
      </c>
      <c r="C25" s="194">
        <v>601</v>
      </c>
      <c r="D25" s="194">
        <v>485</v>
      </c>
      <c r="E25" s="194">
        <v>575</v>
      </c>
      <c r="F25" s="194">
        <v>678</v>
      </c>
      <c r="G25" s="194">
        <v>617</v>
      </c>
      <c r="H25" s="194">
        <v>642.13</v>
      </c>
      <c r="I25" s="194">
        <v>681.73</v>
      </c>
      <c r="J25" s="194">
        <v>677</v>
      </c>
      <c r="K25" s="194">
        <v>608.48</v>
      </c>
      <c r="L25" s="194">
        <v>672.61</v>
      </c>
      <c r="M25" s="194">
        <v>697.23</v>
      </c>
      <c r="N25" s="193">
        <v>710.53</v>
      </c>
      <c r="O25" s="194">
        <v>584.79999999999995</v>
      </c>
      <c r="P25" s="194">
        <v>554.55999999999995</v>
      </c>
      <c r="Q25" s="194">
        <v>563.86</v>
      </c>
      <c r="R25" s="194">
        <v>414.43</v>
      </c>
      <c r="S25" s="194">
        <v>702.28</v>
      </c>
      <c r="T25" s="194">
        <v>987.74</v>
      </c>
      <c r="U25" s="194">
        <v>1246.4000000000001</v>
      </c>
      <c r="V25" s="194">
        <v>1376.07</v>
      </c>
      <c r="W25" s="194">
        <v>1117.77</v>
      </c>
      <c r="X25" s="194">
        <v>961.17</v>
      </c>
      <c r="Y25" s="194">
        <v>1251.49</v>
      </c>
      <c r="Z25" s="644">
        <v>1064</v>
      </c>
      <c r="AA25" s="645">
        <f t="shared" si="7"/>
        <v>42.901532834777953</v>
      </c>
    </row>
    <row r="26" spans="1:27" x14ac:dyDescent="0.25">
      <c r="A26" s="2" t="s">
        <v>23</v>
      </c>
    </row>
    <row r="27" spans="1:27" x14ac:dyDescent="0.25">
      <c r="A27" s="3" t="s">
        <v>135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27" x14ac:dyDescent="0.25">
      <c r="A28" s="601" t="s">
        <v>210</v>
      </c>
      <c r="B28" s="5"/>
      <c r="C28" s="5"/>
      <c r="D28" s="5"/>
      <c r="E28" s="292"/>
      <c r="F28" s="292"/>
      <c r="G28" s="292"/>
      <c r="H28" s="292"/>
      <c r="I28" s="292"/>
      <c r="J28" s="292"/>
      <c r="K28" s="292"/>
      <c r="L28" s="292"/>
      <c r="M28" s="292"/>
      <c r="N28" s="5"/>
      <c r="O28" s="493"/>
      <c r="P28" s="504"/>
      <c r="Q28" s="504"/>
      <c r="R28" s="504"/>
      <c r="S28" s="504"/>
      <c r="T28" s="504"/>
      <c r="U28" s="504"/>
      <c r="V28" s="504"/>
      <c r="W28" s="504"/>
      <c r="X28" s="504"/>
      <c r="Y28" s="504"/>
      <c r="Z28" s="504"/>
    </row>
  </sheetData>
  <mergeCells count="4">
    <mergeCell ref="Z6:AA6"/>
    <mergeCell ref="A6:A7"/>
    <mergeCell ref="B6:M6"/>
    <mergeCell ref="N6:Y6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6"/>
  <sheetViews>
    <sheetView showGridLines="0" zoomScale="77" zoomScaleNormal="77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M1048576"/>
    </sheetView>
  </sheetViews>
  <sheetFormatPr baseColWidth="10" defaultRowHeight="15" x14ac:dyDescent="0.25"/>
  <cols>
    <col min="6" max="8" width="11.42578125" style="314"/>
    <col min="9" max="13" width="11.42578125" style="283"/>
    <col min="15" max="15" width="11.42578125" style="495"/>
    <col min="16" max="26" width="11.42578125" style="512"/>
    <col min="27" max="27" width="16.7109375" customWidth="1"/>
  </cols>
  <sheetData>
    <row r="1" spans="1:27" x14ac:dyDescent="0.25">
      <c r="A1" s="42" t="s">
        <v>201</v>
      </c>
    </row>
    <row r="2" spans="1:27" x14ac:dyDescent="0.25">
      <c r="A2" s="42"/>
    </row>
    <row r="3" spans="1:27" x14ac:dyDescent="0.25">
      <c r="A3" s="17" t="s">
        <v>136</v>
      </c>
      <c r="B3" s="17"/>
      <c r="C3" s="17"/>
      <c r="D3" s="17"/>
      <c r="E3" s="17"/>
      <c r="F3" s="315"/>
      <c r="G3" s="315"/>
      <c r="H3" s="315"/>
      <c r="I3" s="288"/>
      <c r="J3" s="288"/>
      <c r="K3" s="288"/>
      <c r="L3" s="288"/>
      <c r="M3" s="288"/>
    </row>
    <row r="4" spans="1:27" ht="15" customHeight="1" x14ac:dyDescent="0.25">
      <c r="A4" s="80" t="s">
        <v>272</v>
      </c>
      <c r="B4" s="80"/>
      <c r="C4" s="80"/>
      <c r="D4" s="80"/>
      <c r="E4" s="80"/>
      <c r="F4" s="316"/>
      <c r="G4" s="316"/>
      <c r="H4" s="316"/>
      <c r="I4" s="289"/>
      <c r="J4" s="289"/>
      <c r="K4" s="289"/>
      <c r="L4" s="289"/>
      <c r="M4" s="289"/>
    </row>
    <row r="5" spans="1:27" x14ac:dyDescent="0.25">
      <c r="A5" s="80" t="s">
        <v>216</v>
      </c>
      <c r="B5" s="80"/>
      <c r="C5" s="80"/>
      <c r="D5" s="80"/>
      <c r="E5" s="80"/>
      <c r="F5" s="316"/>
      <c r="G5" s="316"/>
      <c r="H5" s="316"/>
      <c r="I5" s="289"/>
      <c r="J5" s="289"/>
      <c r="K5" s="289"/>
      <c r="L5" s="289"/>
      <c r="M5" s="289"/>
    </row>
    <row r="6" spans="1:27" x14ac:dyDescent="0.25">
      <c r="A6" s="705" t="s">
        <v>133</v>
      </c>
      <c r="B6" s="689">
        <v>2017</v>
      </c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  <c r="N6" s="653">
        <v>2018</v>
      </c>
      <c r="O6" s="654"/>
      <c r="P6" s="654"/>
      <c r="Q6" s="654"/>
      <c r="R6" s="654"/>
      <c r="S6" s="654"/>
      <c r="T6" s="654"/>
      <c r="U6" s="654"/>
      <c r="V6" s="654"/>
      <c r="W6" s="654"/>
      <c r="X6" s="654"/>
      <c r="Y6" s="657"/>
      <c r="Z6" s="680">
        <v>2019</v>
      </c>
      <c r="AA6" s="680"/>
    </row>
    <row r="7" spans="1:27" ht="25.5" x14ac:dyDescent="0.25">
      <c r="A7" s="706"/>
      <c r="B7" s="175" t="s">
        <v>1</v>
      </c>
      <c r="C7" s="121" t="s">
        <v>2</v>
      </c>
      <c r="D7" s="175" t="s">
        <v>3</v>
      </c>
      <c r="E7" s="121" t="s">
        <v>4</v>
      </c>
      <c r="F7" s="175" t="s">
        <v>5</v>
      </c>
      <c r="G7" s="121" t="s">
        <v>6</v>
      </c>
      <c r="H7" s="175" t="s">
        <v>7</v>
      </c>
      <c r="I7" s="121" t="s">
        <v>8</v>
      </c>
      <c r="J7" s="175" t="s">
        <v>9</v>
      </c>
      <c r="K7" s="443" t="s">
        <v>10</v>
      </c>
      <c r="L7" s="443" t="s">
        <v>11</v>
      </c>
      <c r="M7" s="443" t="s">
        <v>12</v>
      </c>
      <c r="N7" s="196" t="s">
        <v>1</v>
      </c>
      <c r="O7" s="443" t="s">
        <v>2</v>
      </c>
      <c r="P7" s="520" t="s">
        <v>3</v>
      </c>
      <c r="Q7" s="525" t="s">
        <v>4</v>
      </c>
      <c r="R7" s="533" t="s">
        <v>5</v>
      </c>
      <c r="S7" s="537" t="s">
        <v>6</v>
      </c>
      <c r="T7" s="548" t="s">
        <v>7</v>
      </c>
      <c r="U7" s="555" t="s">
        <v>8</v>
      </c>
      <c r="V7" s="557" t="s">
        <v>9</v>
      </c>
      <c r="W7" s="562" t="s">
        <v>10</v>
      </c>
      <c r="X7" s="569" t="s">
        <v>11</v>
      </c>
      <c r="Y7" s="578" t="s">
        <v>12</v>
      </c>
      <c r="Z7" s="593" t="s">
        <v>1</v>
      </c>
      <c r="AA7" s="593" t="s">
        <v>245</v>
      </c>
    </row>
    <row r="8" spans="1:27" x14ac:dyDescent="0.25">
      <c r="A8" s="183" t="s">
        <v>13</v>
      </c>
      <c r="B8" s="159">
        <f t="shared" ref="B8" si="0">SUM(B9:B27)</f>
        <v>7064</v>
      </c>
      <c r="C8" s="160">
        <f t="shared" ref="C8:K8" si="1">+SUM(C9:C27)</f>
        <v>6448</v>
      </c>
      <c r="D8" s="160">
        <f t="shared" si="1"/>
        <v>6893</v>
      </c>
      <c r="E8" s="160">
        <f t="shared" si="1"/>
        <v>6725</v>
      </c>
      <c r="F8" s="353">
        <f t="shared" si="1"/>
        <v>5743</v>
      </c>
      <c r="G8" s="353">
        <f t="shared" si="1"/>
        <v>5691</v>
      </c>
      <c r="H8" s="353">
        <f t="shared" si="1"/>
        <v>5972.83</v>
      </c>
      <c r="I8" s="160">
        <f t="shared" si="1"/>
        <v>5820.77</v>
      </c>
      <c r="J8" s="160">
        <f t="shared" si="1"/>
        <v>5380</v>
      </c>
      <c r="K8" s="160">
        <f t="shared" si="1"/>
        <v>6034.23</v>
      </c>
      <c r="L8" s="160">
        <f>+SUM(L9:L27)</f>
        <v>6287.54</v>
      </c>
      <c r="M8" s="195">
        <f>SUM(M9:M27)</f>
        <v>6649.83</v>
      </c>
      <c r="N8" s="197">
        <f>+SUM(N9:N27)</f>
        <v>6691.82</v>
      </c>
      <c r="O8" s="160">
        <f>SUM(O9:O27)</f>
        <v>6183.7099999999991</v>
      </c>
      <c r="P8" s="160">
        <v>7096.5700000000006</v>
      </c>
      <c r="Q8" s="160">
        <f t="shared" ref="Q8" si="2">SUM(Q9:Q27)</f>
        <v>5977.13</v>
      </c>
      <c r="R8" s="160">
        <f t="shared" ref="R8:S8" si="3">SUM(R9:R27)</f>
        <v>5992.97</v>
      </c>
      <c r="S8" s="160">
        <f t="shared" si="3"/>
        <v>5698.9800000000005</v>
      </c>
      <c r="T8" s="160">
        <v>5832.71</v>
      </c>
      <c r="U8" s="160">
        <f t="shared" ref="U8" si="4">SUM(U9:U27)</f>
        <v>5725.8600000000006</v>
      </c>
      <c r="V8" s="160">
        <f t="shared" ref="V8" si="5">SUM(V9:V27)</f>
        <v>5599.2</v>
      </c>
      <c r="W8" s="160">
        <f t="shared" ref="W8" si="6">SUM(W9:W27)</f>
        <v>6324.65</v>
      </c>
      <c r="X8" s="160">
        <f t="shared" ref="X8:Y8" si="7">SUM(X9:X27)</f>
        <v>6409.380000000001</v>
      </c>
      <c r="Y8" s="160">
        <f t="shared" si="7"/>
        <v>7396.26</v>
      </c>
      <c r="Z8" s="160">
        <f>SUM(Z9:Z27)</f>
        <v>6298</v>
      </c>
      <c r="AA8" s="198">
        <f t="shared" ref="AA8:AA14" si="8">+IFERROR((Z8/N8-1)*100,"-")</f>
        <v>-5.8850955345481459</v>
      </c>
    </row>
    <row r="9" spans="1:27" x14ac:dyDescent="0.25">
      <c r="A9" s="138" t="s">
        <v>31</v>
      </c>
      <c r="B9" s="189">
        <v>865</v>
      </c>
      <c r="C9" s="25">
        <v>1117</v>
      </c>
      <c r="D9" s="25">
        <v>1705</v>
      </c>
      <c r="E9" s="25">
        <v>1348</v>
      </c>
      <c r="F9" s="354">
        <v>1118</v>
      </c>
      <c r="G9" s="354">
        <v>870</v>
      </c>
      <c r="H9" s="354">
        <v>654.61</v>
      </c>
      <c r="I9" s="25">
        <v>698.27</v>
      </c>
      <c r="J9" s="25">
        <v>316</v>
      </c>
      <c r="K9" s="25">
        <v>814.73</v>
      </c>
      <c r="L9" s="25">
        <v>1460.72</v>
      </c>
      <c r="M9" s="24">
        <v>1465.1</v>
      </c>
      <c r="N9" s="162">
        <v>1009.93</v>
      </c>
      <c r="O9" s="25">
        <v>1395.62</v>
      </c>
      <c r="P9" s="25">
        <v>1762.36</v>
      </c>
      <c r="Q9" s="25">
        <v>1066.02</v>
      </c>
      <c r="R9" s="25">
        <v>768.6</v>
      </c>
      <c r="S9" s="25">
        <v>716.7</v>
      </c>
      <c r="T9" s="25">
        <v>610.1</v>
      </c>
      <c r="U9" s="25">
        <v>291.5</v>
      </c>
      <c r="V9" s="25">
        <v>196.6</v>
      </c>
      <c r="W9" s="25">
        <v>592.4</v>
      </c>
      <c r="X9" s="25">
        <v>1607.88</v>
      </c>
      <c r="Y9" s="25">
        <v>922.8</v>
      </c>
      <c r="Z9" s="25">
        <v>961</v>
      </c>
      <c r="AA9" s="153">
        <f t="shared" si="8"/>
        <v>-4.8448902399176097</v>
      </c>
    </row>
    <row r="10" spans="1:27" x14ac:dyDescent="0.25">
      <c r="A10" s="138" t="s">
        <v>32</v>
      </c>
      <c r="B10" s="189">
        <v>528</v>
      </c>
      <c r="C10" s="25">
        <v>457</v>
      </c>
      <c r="D10" s="25">
        <v>533</v>
      </c>
      <c r="E10" s="25">
        <v>266</v>
      </c>
      <c r="F10" s="354">
        <v>94</v>
      </c>
      <c r="G10" s="354">
        <v>178</v>
      </c>
      <c r="H10" s="354">
        <v>90.2</v>
      </c>
      <c r="I10" s="25">
        <v>51.68</v>
      </c>
      <c r="J10" s="25">
        <v>177</v>
      </c>
      <c r="K10" s="25">
        <v>120.2</v>
      </c>
      <c r="L10" s="25">
        <v>20.5</v>
      </c>
      <c r="M10" s="24">
        <v>95</v>
      </c>
      <c r="N10" s="162">
        <v>258.8</v>
      </c>
      <c r="O10" s="25">
        <v>65.400000000000006</v>
      </c>
      <c r="P10" s="25">
        <v>225.76</v>
      </c>
      <c r="Q10" s="25">
        <v>229.4</v>
      </c>
      <c r="R10" s="25">
        <v>201.8</v>
      </c>
      <c r="S10" s="25">
        <v>131.30000000000001</v>
      </c>
      <c r="T10" s="25">
        <v>152.4</v>
      </c>
      <c r="U10" s="25">
        <v>150</v>
      </c>
      <c r="V10" s="25">
        <v>232.5</v>
      </c>
      <c r="W10" s="25">
        <v>135.19999999999999</v>
      </c>
      <c r="X10" s="25">
        <v>198.9</v>
      </c>
      <c r="Y10" s="25">
        <v>290.39999999999998</v>
      </c>
      <c r="Z10" s="25">
        <v>202</v>
      </c>
      <c r="AA10" s="153">
        <f t="shared" si="8"/>
        <v>-21.947449768160745</v>
      </c>
    </row>
    <row r="11" spans="1:27" x14ac:dyDescent="0.25">
      <c r="A11" s="138" t="s">
        <v>52</v>
      </c>
      <c r="B11" s="189">
        <v>36</v>
      </c>
      <c r="C11" s="25">
        <v>26</v>
      </c>
      <c r="D11" s="25">
        <v>51</v>
      </c>
      <c r="E11" s="25">
        <v>41</v>
      </c>
      <c r="F11" s="354">
        <v>14</v>
      </c>
      <c r="G11" s="354">
        <v>54</v>
      </c>
      <c r="H11" s="354">
        <v>119.1</v>
      </c>
      <c r="I11" s="25">
        <v>55.5</v>
      </c>
      <c r="J11" s="25">
        <v>31</v>
      </c>
      <c r="K11" s="25">
        <v>93.6</v>
      </c>
      <c r="L11" s="25">
        <v>67.400000000000006</v>
      </c>
      <c r="M11" s="24">
        <v>67.3</v>
      </c>
      <c r="N11" s="162">
        <v>70</v>
      </c>
      <c r="O11" s="25">
        <v>64.5</v>
      </c>
      <c r="P11" s="25">
        <v>32.5</v>
      </c>
      <c r="Q11" s="25">
        <v>63</v>
      </c>
      <c r="R11" s="25">
        <v>30</v>
      </c>
      <c r="S11" s="25">
        <v>37.299999999999997</v>
      </c>
      <c r="T11" s="25">
        <v>86.4</v>
      </c>
      <c r="U11" s="25">
        <v>65.7</v>
      </c>
      <c r="V11" s="25">
        <v>107.1</v>
      </c>
      <c r="W11" s="25">
        <v>108.25</v>
      </c>
      <c r="X11" s="25">
        <v>23.5</v>
      </c>
      <c r="Y11" s="25">
        <v>61.9</v>
      </c>
      <c r="Z11" s="25">
        <v>69</v>
      </c>
      <c r="AA11" s="153">
        <f t="shared" si="8"/>
        <v>-1.4285714285714235</v>
      </c>
    </row>
    <row r="12" spans="1:27" x14ac:dyDescent="0.25">
      <c r="A12" s="138" t="s">
        <v>33</v>
      </c>
      <c r="B12" s="189">
        <v>53</v>
      </c>
      <c r="C12" s="25">
        <v>36</v>
      </c>
      <c r="D12" s="25">
        <v>15</v>
      </c>
      <c r="E12" s="25">
        <v>35</v>
      </c>
      <c r="F12" s="354">
        <v>11</v>
      </c>
      <c r="G12" s="354">
        <v>0</v>
      </c>
      <c r="H12" s="354">
        <v>0</v>
      </c>
      <c r="I12" s="25">
        <v>1.5</v>
      </c>
      <c r="J12" s="25">
        <v>14</v>
      </c>
      <c r="K12" s="25">
        <v>34.74</v>
      </c>
      <c r="L12" s="25">
        <v>107</v>
      </c>
      <c r="M12" s="24">
        <v>22.5</v>
      </c>
      <c r="N12" s="162">
        <v>14.11</v>
      </c>
      <c r="O12" s="25">
        <v>6.5</v>
      </c>
      <c r="P12" s="25">
        <v>13.5</v>
      </c>
      <c r="Q12" s="25">
        <v>3</v>
      </c>
      <c r="R12" s="25">
        <v>27.5</v>
      </c>
      <c r="S12" s="25">
        <v>6.7</v>
      </c>
      <c r="T12" s="25">
        <v>9</v>
      </c>
      <c r="U12" s="25">
        <v>0</v>
      </c>
      <c r="V12" s="25">
        <v>16.3</v>
      </c>
      <c r="W12" s="25">
        <v>21</v>
      </c>
      <c r="X12" s="25">
        <v>22.4</v>
      </c>
      <c r="Y12" s="25">
        <v>22.5</v>
      </c>
      <c r="Z12" s="25">
        <v>14</v>
      </c>
      <c r="AA12" s="153">
        <f t="shared" si="8"/>
        <v>-0.7795889440113335</v>
      </c>
    </row>
    <row r="13" spans="1:27" x14ac:dyDescent="0.25">
      <c r="A13" s="184" t="s">
        <v>137</v>
      </c>
      <c r="B13" s="189">
        <v>34</v>
      </c>
      <c r="C13" s="25">
        <v>32</v>
      </c>
      <c r="D13" s="25">
        <v>11</v>
      </c>
      <c r="E13" s="25">
        <v>23</v>
      </c>
      <c r="F13" s="354">
        <v>53</v>
      </c>
      <c r="G13" s="354">
        <v>51</v>
      </c>
      <c r="H13" s="354">
        <v>73.400000000000006</v>
      </c>
      <c r="I13" s="25">
        <v>50.85</v>
      </c>
      <c r="J13" s="25">
        <v>58</v>
      </c>
      <c r="K13" s="25">
        <v>87.6</v>
      </c>
      <c r="L13" s="25">
        <v>55.7</v>
      </c>
      <c r="M13" s="24">
        <v>66</v>
      </c>
      <c r="N13" s="192">
        <v>77.7</v>
      </c>
      <c r="O13" s="25">
        <v>59.5</v>
      </c>
      <c r="P13" s="25">
        <v>53.5</v>
      </c>
      <c r="Q13" s="25">
        <v>85.2</v>
      </c>
      <c r="R13" s="25">
        <v>75.900000000000006</v>
      </c>
      <c r="S13" s="25">
        <v>57.7</v>
      </c>
      <c r="T13" s="25">
        <v>33.5</v>
      </c>
      <c r="U13" s="25">
        <v>54.3</v>
      </c>
      <c r="V13" s="25">
        <v>42.2</v>
      </c>
      <c r="W13" s="25">
        <v>8.15</v>
      </c>
      <c r="X13" s="25">
        <v>11.5</v>
      </c>
      <c r="Y13" s="25">
        <v>16.5</v>
      </c>
      <c r="Z13" s="25">
        <v>7</v>
      </c>
      <c r="AA13" s="153">
        <f t="shared" si="8"/>
        <v>-90.990990990990994</v>
      </c>
    </row>
    <row r="14" spans="1:27" x14ac:dyDescent="0.25">
      <c r="A14" s="184" t="s">
        <v>53</v>
      </c>
      <c r="B14" s="189">
        <v>199</v>
      </c>
      <c r="C14" s="25">
        <v>175</v>
      </c>
      <c r="D14" s="25">
        <v>62</v>
      </c>
      <c r="E14" s="25">
        <v>97</v>
      </c>
      <c r="F14" s="354">
        <v>61</v>
      </c>
      <c r="G14" s="354">
        <v>76</v>
      </c>
      <c r="H14" s="354">
        <v>58.9</v>
      </c>
      <c r="I14" s="25">
        <v>80.400000000000006</v>
      </c>
      <c r="J14" s="25">
        <v>99</v>
      </c>
      <c r="K14" s="25">
        <v>58.67</v>
      </c>
      <c r="L14" s="25">
        <v>51.5</v>
      </c>
      <c r="M14" s="24">
        <v>81</v>
      </c>
      <c r="N14" s="192">
        <v>61.8</v>
      </c>
      <c r="O14" s="25">
        <v>40</v>
      </c>
      <c r="P14" s="25">
        <v>51.4</v>
      </c>
      <c r="Q14" s="25">
        <v>14.5</v>
      </c>
      <c r="R14" s="25">
        <v>9.5</v>
      </c>
      <c r="S14" s="25">
        <v>15.5</v>
      </c>
      <c r="T14" s="25">
        <v>8.3000000000000007</v>
      </c>
      <c r="U14" s="25">
        <v>8.5</v>
      </c>
      <c r="V14" s="25">
        <v>4</v>
      </c>
      <c r="W14" s="25">
        <v>7.23</v>
      </c>
      <c r="X14" s="25">
        <v>2.85</v>
      </c>
      <c r="Y14" s="25">
        <v>1</v>
      </c>
      <c r="Z14" s="25">
        <v>11</v>
      </c>
      <c r="AA14" s="153">
        <f t="shared" si="8"/>
        <v>-82.200647249190936</v>
      </c>
    </row>
    <row r="15" spans="1:27" s="512" customFormat="1" x14ac:dyDescent="0.25">
      <c r="A15" s="184" t="s">
        <v>54</v>
      </c>
      <c r="B15" s="189"/>
      <c r="C15" s="25"/>
      <c r="D15" s="25"/>
      <c r="E15" s="25"/>
      <c r="F15" s="354"/>
      <c r="G15" s="354"/>
      <c r="H15" s="354"/>
      <c r="I15" s="25"/>
      <c r="J15" s="25"/>
      <c r="K15" s="25"/>
      <c r="L15" s="25"/>
      <c r="M15" s="24"/>
      <c r="N15" s="192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>
        <v>37</v>
      </c>
      <c r="AA15" s="153"/>
    </row>
    <row r="16" spans="1:27" s="495" customFormat="1" x14ac:dyDescent="0.25">
      <c r="A16" s="184" t="s">
        <v>232</v>
      </c>
      <c r="B16" s="189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4">
        <v>0</v>
      </c>
      <c r="N16" s="518">
        <v>13</v>
      </c>
      <c r="O16" s="519">
        <v>21</v>
      </c>
      <c r="P16" s="519">
        <v>17.5</v>
      </c>
      <c r="Q16" s="519">
        <v>23.7</v>
      </c>
      <c r="R16" s="519">
        <v>21.5</v>
      </c>
      <c r="S16" s="519">
        <v>23</v>
      </c>
      <c r="T16" s="519">
        <v>7</v>
      </c>
      <c r="U16" s="519">
        <v>23.5</v>
      </c>
      <c r="V16" s="519">
        <v>19.559999999999999</v>
      </c>
      <c r="W16" s="519">
        <v>56.06</v>
      </c>
      <c r="X16" s="519">
        <v>17</v>
      </c>
      <c r="Y16" s="519">
        <v>71.849999999999994</v>
      </c>
      <c r="Z16" s="519">
        <v>0</v>
      </c>
      <c r="AA16" s="153">
        <f>+IFERROR((Z16/N16-1)*100,"-")</f>
        <v>-100</v>
      </c>
    </row>
    <row r="17" spans="1:27" x14ac:dyDescent="0.25">
      <c r="A17" s="138" t="s">
        <v>34</v>
      </c>
      <c r="B17" s="189">
        <v>416</v>
      </c>
      <c r="C17" s="25">
        <v>291</v>
      </c>
      <c r="D17" s="25">
        <v>255</v>
      </c>
      <c r="E17" s="25">
        <v>335</v>
      </c>
      <c r="F17" s="354">
        <v>395</v>
      </c>
      <c r="G17" s="354">
        <v>393</v>
      </c>
      <c r="H17" s="354">
        <v>481.8</v>
      </c>
      <c r="I17" s="25">
        <v>455.2</v>
      </c>
      <c r="J17" s="25">
        <v>875</v>
      </c>
      <c r="K17" s="25">
        <v>549.67999999999995</v>
      </c>
      <c r="L17" s="25">
        <v>346</v>
      </c>
      <c r="M17" s="24">
        <v>276.5</v>
      </c>
      <c r="N17" s="162">
        <v>221.37</v>
      </c>
      <c r="O17" s="25">
        <v>77.84</v>
      </c>
      <c r="P17" s="25">
        <v>130.79</v>
      </c>
      <c r="Q17" s="25">
        <v>123.2</v>
      </c>
      <c r="R17" s="25">
        <v>162.80000000000001</v>
      </c>
      <c r="S17" s="25">
        <v>219.82</v>
      </c>
      <c r="T17" s="25">
        <v>349.64</v>
      </c>
      <c r="U17" s="25">
        <v>850.61</v>
      </c>
      <c r="V17" s="25">
        <v>430.4</v>
      </c>
      <c r="W17" s="25">
        <v>660.32</v>
      </c>
      <c r="X17" s="25">
        <v>297.89999999999998</v>
      </c>
      <c r="Y17" s="25">
        <v>529</v>
      </c>
      <c r="Z17" s="25">
        <v>702</v>
      </c>
      <c r="AA17" s="153">
        <f>+IFERROR((Z17/N17-1)*100,"-")</f>
        <v>217.11614039842794</v>
      </c>
    </row>
    <row r="18" spans="1:27" x14ac:dyDescent="0.25">
      <c r="A18" s="138" t="s">
        <v>42</v>
      </c>
      <c r="B18" s="189">
        <v>253</v>
      </c>
      <c r="C18" s="25">
        <v>198</v>
      </c>
      <c r="D18" s="25">
        <v>136</v>
      </c>
      <c r="E18" s="25">
        <v>254</v>
      </c>
      <c r="F18" s="354">
        <v>207</v>
      </c>
      <c r="G18" s="354">
        <v>156</v>
      </c>
      <c r="H18" s="354">
        <v>150.06</v>
      </c>
      <c r="I18" s="25">
        <v>182.53</v>
      </c>
      <c r="J18" s="25">
        <v>135</v>
      </c>
      <c r="K18" s="25">
        <v>143.52000000000001</v>
      </c>
      <c r="L18" s="25">
        <v>143.24</v>
      </c>
      <c r="M18" s="24">
        <v>209.75</v>
      </c>
      <c r="N18" s="162">
        <v>229.01</v>
      </c>
      <c r="O18" s="25">
        <v>247.78</v>
      </c>
      <c r="P18" s="25">
        <v>270.57</v>
      </c>
      <c r="Q18" s="25">
        <v>231.97</v>
      </c>
      <c r="R18" s="25">
        <v>246.57</v>
      </c>
      <c r="S18" s="25">
        <v>215.73</v>
      </c>
      <c r="T18" s="25">
        <v>242.32</v>
      </c>
      <c r="U18" s="25">
        <v>244.88</v>
      </c>
      <c r="V18" s="25">
        <v>191.18</v>
      </c>
      <c r="W18" s="25">
        <v>237.35</v>
      </c>
      <c r="X18" s="25">
        <v>227.57</v>
      </c>
      <c r="Y18" s="25">
        <v>222.22</v>
      </c>
      <c r="Z18" s="25">
        <v>232</v>
      </c>
      <c r="AA18" s="153">
        <f>+IFERROR((Z18/N18-1)*100,"-")</f>
        <v>1.3056198419282961</v>
      </c>
    </row>
    <row r="19" spans="1:27" x14ac:dyDescent="0.25">
      <c r="A19" s="138" t="s">
        <v>48</v>
      </c>
      <c r="B19" s="189">
        <v>475</v>
      </c>
      <c r="C19" s="25">
        <v>370</v>
      </c>
      <c r="D19" s="25">
        <v>390</v>
      </c>
      <c r="E19" s="25">
        <v>581</v>
      </c>
      <c r="F19" s="354">
        <v>263</v>
      </c>
      <c r="G19" s="354">
        <v>368</v>
      </c>
      <c r="H19" s="354">
        <v>358.8</v>
      </c>
      <c r="I19" s="25">
        <v>446.2</v>
      </c>
      <c r="J19" s="25">
        <v>172</v>
      </c>
      <c r="K19" s="25">
        <v>284.11</v>
      </c>
      <c r="L19" s="25">
        <v>329.62</v>
      </c>
      <c r="M19" s="24">
        <v>226.4</v>
      </c>
      <c r="N19" s="162">
        <v>232.54</v>
      </c>
      <c r="O19" s="25">
        <v>124.3</v>
      </c>
      <c r="P19" s="25">
        <v>185.1</v>
      </c>
      <c r="Q19" s="25">
        <v>324.82</v>
      </c>
      <c r="R19" s="25">
        <v>305.7</v>
      </c>
      <c r="S19" s="25">
        <v>346.1</v>
      </c>
      <c r="T19" s="25">
        <v>258.7</v>
      </c>
      <c r="U19" s="25">
        <v>227.1</v>
      </c>
      <c r="V19" s="25">
        <v>265.5</v>
      </c>
      <c r="W19" s="25">
        <v>233.2</v>
      </c>
      <c r="X19" s="25">
        <v>87.1</v>
      </c>
      <c r="Y19" s="25">
        <v>122.52</v>
      </c>
      <c r="Z19" s="25">
        <v>153</v>
      </c>
      <c r="AA19" s="153">
        <f>+IFERROR((Z19/N19-1)*100,"-")</f>
        <v>-34.204867979702414</v>
      </c>
    </row>
    <row r="20" spans="1:27" x14ac:dyDescent="0.25">
      <c r="A20" s="138" t="s">
        <v>56</v>
      </c>
      <c r="B20" s="189">
        <v>50</v>
      </c>
      <c r="C20" s="25">
        <v>66</v>
      </c>
      <c r="D20" s="25">
        <v>77</v>
      </c>
      <c r="E20" s="25">
        <v>81</v>
      </c>
      <c r="F20" s="354">
        <v>24</v>
      </c>
      <c r="G20" s="354">
        <v>53</v>
      </c>
      <c r="H20" s="354">
        <v>53.5</v>
      </c>
      <c r="I20" s="25">
        <v>155.29</v>
      </c>
      <c r="J20" s="25">
        <v>142</v>
      </c>
      <c r="K20" s="25">
        <v>100.33</v>
      </c>
      <c r="L20" s="25">
        <v>91.43</v>
      </c>
      <c r="M20" s="24">
        <v>51.2</v>
      </c>
      <c r="N20" s="162">
        <v>62.2</v>
      </c>
      <c r="O20" s="25">
        <v>49.7</v>
      </c>
      <c r="P20" s="25">
        <v>52.2</v>
      </c>
      <c r="Q20" s="25">
        <v>70.5</v>
      </c>
      <c r="R20" s="25">
        <v>65.8</v>
      </c>
      <c r="S20" s="25">
        <v>62</v>
      </c>
      <c r="T20" s="25">
        <v>97.1</v>
      </c>
      <c r="U20" s="25">
        <v>52.5</v>
      </c>
      <c r="V20" s="25">
        <v>75.2</v>
      </c>
      <c r="W20" s="25">
        <v>67.900000000000006</v>
      </c>
      <c r="X20" s="25">
        <v>61.2</v>
      </c>
      <c r="Y20" s="25">
        <v>32.9</v>
      </c>
      <c r="Z20" s="25">
        <v>40</v>
      </c>
      <c r="AA20" s="153">
        <f t="shared" ref="AA20:AA21" si="9">+IFERROR((Z20/N20-1)*100,"-")</f>
        <v>-35.691318327974273</v>
      </c>
    </row>
    <row r="21" spans="1:27" x14ac:dyDescent="0.25">
      <c r="A21" s="138" t="s">
        <v>43</v>
      </c>
      <c r="B21" s="189">
        <v>436</v>
      </c>
      <c r="C21" s="25">
        <v>409</v>
      </c>
      <c r="D21" s="25">
        <v>260</v>
      </c>
      <c r="E21" s="25">
        <v>374</v>
      </c>
      <c r="F21" s="354">
        <v>550</v>
      </c>
      <c r="G21" s="354">
        <v>486</v>
      </c>
      <c r="H21" s="354">
        <v>414.1</v>
      </c>
      <c r="I21" s="25">
        <v>551.34</v>
      </c>
      <c r="J21" s="25">
        <v>185</v>
      </c>
      <c r="K21" s="25">
        <v>371.54</v>
      </c>
      <c r="L21" s="25">
        <v>394.34</v>
      </c>
      <c r="M21" s="24">
        <v>383.05</v>
      </c>
      <c r="N21" s="162">
        <v>513.52</v>
      </c>
      <c r="O21" s="25">
        <v>466.75</v>
      </c>
      <c r="P21" s="25">
        <v>409.72</v>
      </c>
      <c r="Q21" s="25">
        <v>452.56</v>
      </c>
      <c r="R21" s="25">
        <v>627.72</v>
      </c>
      <c r="S21" s="25">
        <v>578.20000000000005</v>
      </c>
      <c r="T21" s="25">
        <v>554.79999999999995</v>
      </c>
      <c r="U21" s="25">
        <v>532.4</v>
      </c>
      <c r="V21" s="25">
        <v>371.1</v>
      </c>
      <c r="W21" s="25">
        <v>345.1</v>
      </c>
      <c r="X21" s="25">
        <v>238.9</v>
      </c>
      <c r="Y21" s="25">
        <v>273.60000000000002</v>
      </c>
      <c r="Z21" s="25">
        <v>316</v>
      </c>
      <c r="AA21" s="153">
        <f t="shared" si="9"/>
        <v>-38.463935192397571</v>
      </c>
    </row>
    <row r="22" spans="1:27" s="512" customFormat="1" x14ac:dyDescent="0.25">
      <c r="A22" s="138" t="s">
        <v>44</v>
      </c>
      <c r="B22" s="189"/>
      <c r="C22" s="25"/>
      <c r="D22" s="25"/>
      <c r="E22" s="25"/>
      <c r="F22" s="354"/>
      <c r="G22" s="354"/>
      <c r="H22" s="354"/>
      <c r="I22" s="25"/>
      <c r="J22" s="25"/>
      <c r="K22" s="25"/>
      <c r="L22" s="25"/>
      <c r="M22" s="24"/>
      <c r="N22" s="162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>
        <v>0</v>
      </c>
      <c r="AA22" s="153"/>
    </row>
    <row r="23" spans="1:27" x14ac:dyDescent="0.25">
      <c r="A23" s="138" t="s">
        <v>45</v>
      </c>
      <c r="B23" s="191">
        <v>336</v>
      </c>
      <c r="C23" s="190">
        <v>203</v>
      </c>
      <c r="D23" s="190">
        <v>90</v>
      </c>
      <c r="E23" s="190">
        <v>9</v>
      </c>
      <c r="F23" s="355">
        <v>0</v>
      </c>
      <c r="G23" s="355">
        <v>0</v>
      </c>
      <c r="H23" s="355">
        <v>0</v>
      </c>
      <c r="I23" s="190">
        <v>0</v>
      </c>
      <c r="J23" s="190">
        <v>0</v>
      </c>
      <c r="K23" s="190">
        <v>211.3</v>
      </c>
      <c r="L23" s="190">
        <v>259.60000000000002</v>
      </c>
      <c r="M23" s="24">
        <v>555.9</v>
      </c>
      <c r="N23" s="162">
        <v>863.96</v>
      </c>
      <c r="O23" s="190">
        <v>672.1</v>
      </c>
      <c r="P23" s="190">
        <v>220.4</v>
      </c>
      <c r="Q23" s="190">
        <v>33.5</v>
      </c>
      <c r="R23" s="190">
        <v>0</v>
      </c>
      <c r="S23" s="190">
        <v>0</v>
      </c>
      <c r="T23" s="190">
        <v>0</v>
      </c>
      <c r="U23" s="190">
        <v>0</v>
      </c>
      <c r="V23" s="190">
        <v>0</v>
      </c>
      <c r="W23" s="190">
        <v>763.6</v>
      </c>
      <c r="X23" s="190">
        <v>841.9</v>
      </c>
      <c r="Y23" s="190">
        <v>2227.7600000000002</v>
      </c>
      <c r="Z23" s="190">
        <v>1097</v>
      </c>
      <c r="AA23" s="153">
        <f>+IFERROR((Z23/N23-1)*100,"-")</f>
        <v>26.973470994027494</v>
      </c>
    </row>
    <row r="24" spans="1:27" x14ac:dyDescent="0.25">
      <c r="A24" s="184" t="s">
        <v>36</v>
      </c>
      <c r="B24" s="189">
        <v>1015</v>
      </c>
      <c r="C24" s="25">
        <v>849</v>
      </c>
      <c r="D24" s="25">
        <v>1091</v>
      </c>
      <c r="E24" s="25">
        <v>833</v>
      </c>
      <c r="F24" s="354">
        <v>810</v>
      </c>
      <c r="G24" s="354">
        <v>864</v>
      </c>
      <c r="H24" s="354">
        <v>1036.1500000000001</v>
      </c>
      <c r="I24" s="25">
        <v>825.82</v>
      </c>
      <c r="J24" s="25">
        <v>775</v>
      </c>
      <c r="K24" s="25">
        <v>580.54</v>
      </c>
      <c r="L24" s="25">
        <v>665.5</v>
      </c>
      <c r="M24" s="24">
        <v>798.48</v>
      </c>
      <c r="N24" s="192">
        <v>720.89</v>
      </c>
      <c r="O24" s="25">
        <v>719.74</v>
      </c>
      <c r="P24" s="25">
        <v>949.12</v>
      </c>
      <c r="Q24" s="25">
        <v>895.94</v>
      </c>
      <c r="R24" s="25">
        <v>899.13</v>
      </c>
      <c r="S24" s="25">
        <v>824.92</v>
      </c>
      <c r="T24" s="25">
        <v>776.81</v>
      </c>
      <c r="U24" s="25">
        <v>670.6</v>
      </c>
      <c r="V24" s="25">
        <v>759</v>
      </c>
      <c r="W24" s="25">
        <v>760.6</v>
      </c>
      <c r="X24" s="25">
        <v>771.1</v>
      </c>
      <c r="Y24" s="25">
        <v>411.73</v>
      </c>
      <c r="Z24" s="25">
        <v>654</v>
      </c>
      <c r="AA24" s="153">
        <f>+IFERROR((Z24/N24-1)*100,"-")</f>
        <v>-9.2788081399381319</v>
      </c>
    </row>
    <row r="25" spans="1:27" x14ac:dyDescent="0.25">
      <c r="A25" s="138" t="s">
        <v>49</v>
      </c>
      <c r="B25" s="192">
        <v>103</v>
      </c>
      <c r="C25" s="50">
        <v>94</v>
      </c>
      <c r="D25" s="50">
        <v>174</v>
      </c>
      <c r="E25" s="50">
        <v>189</v>
      </c>
      <c r="F25" s="224">
        <v>210</v>
      </c>
      <c r="G25" s="224">
        <v>203</v>
      </c>
      <c r="H25" s="224">
        <v>125.9</v>
      </c>
      <c r="I25" s="50">
        <v>179.1</v>
      </c>
      <c r="J25" s="50">
        <v>188</v>
      </c>
      <c r="K25" s="50">
        <v>205.5</v>
      </c>
      <c r="L25" s="50">
        <v>149.35</v>
      </c>
      <c r="M25" s="24">
        <v>154.5</v>
      </c>
      <c r="N25" s="162">
        <v>51.2</v>
      </c>
      <c r="O25" s="50">
        <v>70.400000000000006</v>
      </c>
      <c r="P25" s="50">
        <v>181.6</v>
      </c>
      <c r="Q25" s="50">
        <v>217.6</v>
      </c>
      <c r="R25" s="50">
        <v>181.5</v>
      </c>
      <c r="S25" s="50">
        <v>212.9</v>
      </c>
      <c r="T25" s="50">
        <v>191.3</v>
      </c>
      <c r="U25" s="50">
        <v>206.6</v>
      </c>
      <c r="V25" s="50">
        <v>78.25</v>
      </c>
      <c r="W25" s="50">
        <v>0</v>
      </c>
      <c r="X25" s="50">
        <v>0</v>
      </c>
      <c r="Y25" s="50">
        <v>0</v>
      </c>
      <c r="Z25" s="50">
        <v>1</v>
      </c>
      <c r="AA25" s="153">
        <f>+IFERROR((Z25/N25-1)*100,"-")</f>
        <v>-98.046875</v>
      </c>
    </row>
    <row r="26" spans="1:27" x14ac:dyDescent="0.25">
      <c r="A26" s="184" t="s">
        <v>57</v>
      </c>
      <c r="B26" s="192">
        <v>44</v>
      </c>
      <c r="C26" s="190">
        <v>0</v>
      </c>
      <c r="D26" s="190">
        <v>0</v>
      </c>
      <c r="E26" s="190">
        <v>0</v>
      </c>
      <c r="F26" s="355">
        <v>3</v>
      </c>
      <c r="G26" s="355">
        <v>0</v>
      </c>
      <c r="H26" s="355">
        <v>0</v>
      </c>
      <c r="I26" s="190">
        <v>29.2</v>
      </c>
      <c r="J26" s="190">
        <v>383</v>
      </c>
      <c r="K26" s="190">
        <v>9</v>
      </c>
      <c r="L26" s="190">
        <v>442.4</v>
      </c>
      <c r="M26" s="190">
        <v>0</v>
      </c>
      <c r="N26" s="192">
        <v>17.3</v>
      </c>
      <c r="O26" s="190">
        <v>0</v>
      </c>
      <c r="P26" s="190">
        <v>0</v>
      </c>
      <c r="Q26" s="190">
        <v>0</v>
      </c>
      <c r="R26" s="190">
        <v>0</v>
      </c>
      <c r="S26" s="190">
        <v>0</v>
      </c>
      <c r="T26" s="190">
        <v>0</v>
      </c>
      <c r="U26" s="190">
        <v>0</v>
      </c>
      <c r="V26" s="190">
        <v>0</v>
      </c>
      <c r="W26" s="190">
        <v>0</v>
      </c>
      <c r="X26" s="190">
        <v>0</v>
      </c>
      <c r="Y26" s="190">
        <v>0</v>
      </c>
      <c r="Z26" s="190">
        <v>0</v>
      </c>
      <c r="AA26" s="153">
        <f>+IFERROR((Z26/N26-1)*100,"-")</f>
        <v>-100</v>
      </c>
    </row>
    <row r="27" spans="1:27" x14ac:dyDescent="0.25">
      <c r="A27" s="185" t="s">
        <v>73</v>
      </c>
      <c r="B27" s="193">
        <v>2221</v>
      </c>
      <c r="C27" s="194">
        <v>2125</v>
      </c>
      <c r="D27" s="194">
        <v>2043</v>
      </c>
      <c r="E27" s="194">
        <v>2259</v>
      </c>
      <c r="F27" s="226">
        <v>1930</v>
      </c>
      <c r="G27" s="226">
        <v>1939</v>
      </c>
      <c r="H27" s="226">
        <v>2356.31</v>
      </c>
      <c r="I27" s="194">
        <v>2057.89</v>
      </c>
      <c r="J27" s="194">
        <v>1830</v>
      </c>
      <c r="K27" s="194">
        <v>2369.17</v>
      </c>
      <c r="L27" s="194">
        <v>1703.24</v>
      </c>
      <c r="M27" s="194">
        <v>2197.15</v>
      </c>
      <c r="N27" s="193">
        <v>2274.4899999999998</v>
      </c>
      <c r="O27" s="194">
        <v>2102.58</v>
      </c>
      <c r="P27" s="194">
        <v>2540.5500000000002</v>
      </c>
      <c r="Q27" s="194">
        <v>2142.2199999999998</v>
      </c>
      <c r="R27" s="194">
        <v>2368.9499999999998</v>
      </c>
      <c r="S27" s="194">
        <v>2251.11</v>
      </c>
      <c r="T27" s="194">
        <v>2455.34</v>
      </c>
      <c r="U27" s="194">
        <v>2347.67</v>
      </c>
      <c r="V27" s="194">
        <v>2810.31</v>
      </c>
      <c r="W27" s="194">
        <v>2328.29</v>
      </c>
      <c r="X27" s="194">
        <v>1999.68</v>
      </c>
      <c r="Y27" s="194">
        <v>2189.58</v>
      </c>
      <c r="Z27" s="194">
        <v>1802</v>
      </c>
      <c r="AA27" s="188">
        <f>+IFERROR((Z27/N27-1)*100,"-")</f>
        <v>-20.773448113643056</v>
      </c>
    </row>
    <row r="28" spans="1:27" x14ac:dyDescent="0.25">
      <c r="A28" s="2" t="s">
        <v>23</v>
      </c>
      <c r="AA28" s="283"/>
    </row>
    <row r="29" spans="1:27" x14ac:dyDescent="0.25">
      <c r="A29" s="601" t="s">
        <v>138</v>
      </c>
      <c r="B29" s="4"/>
      <c r="C29" s="4"/>
      <c r="D29" s="4"/>
      <c r="E29" s="4"/>
      <c r="F29" s="317"/>
      <c r="G29" s="317"/>
      <c r="H29" s="317"/>
      <c r="I29" s="28"/>
      <c r="J29" s="28"/>
      <c r="K29" s="28"/>
      <c r="L29" s="28"/>
      <c r="M29" s="28"/>
    </row>
    <row r="30" spans="1:27" x14ac:dyDescent="0.25">
      <c r="A30" s="601" t="s">
        <v>210</v>
      </c>
      <c r="B30" s="5"/>
      <c r="C30" s="5"/>
      <c r="D30" s="5"/>
      <c r="E30" s="5"/>
      <c r="F30" s="318"/>
      <c r="G30" s="318"/>
      <c r="H30" s="318"/>
      <c r="I30" s="292"/>
      <c r="J30" s="292"/>
      <c r="K30" s="292"/>
      <c r="L30" s="292"/>
      <c r="M30" s="292"/>
    </row>
    <row r="31" spans="1:27" x14ac:dyDescent="0.25">
      <c r="B31" s="29"/>
      <c r="C31" s="29"/>
      <c r="D31" s="29"/>
      <c r="E31" s="29"/>
      <c r="F31" s="318"/>
      <c r="G31" s="318"/>
      <c r="H31" s="318"/>
      <c r="I31" s="393"/>
      <c r="J31" s="393"/>
      <c r="K31" s="393"/>
      <c r="L31" s="393"/>
      <c r="M31" s="393"/>
    </row>
    <row r="32" spans="1:27" x14ac:dyDescent="0.25">
      <c r="F32" s="318"/>
      <c r="G32" s="318"/>
      <c r="H32" s="318"/>
    </row>
    <row r="33" spans="6:20" x14ac:dyDescent="0.25">
      <c r="F33" s="318"/>
      <c r="G33" s="318"/>
      <c r="H33" s="318"/>
    </row>
    <row r="34" spans="6:20" x14ac:dyDescent="0.25">
      <c r="F34" s="318"/>
      <c r="G34" s="318"/>
      <c r="H34" s="318"/>
    </row>
    <row r="35" spans="6:20" x14ac:dyDescent="0.25">
      <c r="F35" s="318"/>
      <c r="G35" s="318"/>
      <c r="H35" s="318"/>
    </row>
    <row r="36" spans="6:20" x14ac:dyDescent="0.25">
      <c r="F36" s="318"/>
      <c r="G36" s="318"/>
      <c r="H36" s="318"/>
    </row>
    <row r="37" spans="6:20" x14ac:dyDescent="0.25">
      <c r="F37" s="318"/>
      <c r="G37" s="318"/>
      <c r="H37" s="318"/>
    </row>
    <row r="38" spans="6:20" x14ac:dyDescent="0.25">
      <c r="F38" s="318"/>
      <c r="G38" s="318"/>
      <c r="H38" s="318"/>
      <c r="T38" s="512" t="s">
        <v>211</v>
      </c>
    </row>
    <row r="39" spans="6:20" x14ac:dyDescent="0.25">
      <c r="F39" s="318"/>
      <c r="G39" s="318"/>
      <c r="H39" s="318"/>
    </row>
    <row r="40" spans="6:20" x14ac:dyDescent="0.25">
      <c r="F40" s="318"/>
      <c r="G40" s="318"/>
      <c r="H40" s="318"/>
    </row>
    <row r="41" spans="6:20" x14ac:dyDescent="0.25">
      <c r="F41" s="318"/>
      <c r="G41" s="318"/>
      <c r="H41" s="318"/>
    </row>
    <row r="42" spans="6:20" x14ac:dyDescent="0.25">
      <c r="F42" s="318"/>
      <c r="G42" s="318"/>
      <c r="H42" s="318"/>
    </row>
    <row r="43" spans="6:20" x14ac:dyDescent="0.25">
      <c r="F43" s="318"/>
      <c r="G43" s="318"/>
      <c r="H43" s="318"/>
    </row>
    <row r="44" spans="6:20" x14ac:dyDescent="0.25">
      <c r="F44" s="318"/>
      <c r="G44" s="318"/>
      <c r="H44" s="318"/>
    </row>
    <row r="45" spans="6:20" x14ac:dyDescent="0.25">
      <c r="F45" s="318"/>
      <c r="G45" s="318"/>
      <c r="H45" s="318"/>
    </row>
    <row r="46" spans="6:20" x14ac:dyDescent="0.25">
      <c r="F46" s="318"/>
      <c r="G46" s="318"/>
      <c r="H46" s="318"/>
    </row>
    <row r="47" spans="6:20" x14ac:dyDescent="0.25">
      <c r="F47" s="318"/>
      <c r="G47" s="318"/>
      <c r="H47" s="318"/>
    </row>
    <row r="48" spans="6:20" x14ac:dyDescent="0.25">
      <c r="F48" s="318"/>
      <c r="G48" s="318"/>
      <c r="H48" s="318"/>
    </row>
    <row r="49" spans="6:8" x14ac:dyDescent="0.25">
      <c r="F49" s="318"/>
      <c r="G49" s="318"/>
      <c r="H49" s="318"/>
    </row>
    <row r="50" spans="6:8" x14ac:dyDescent="0.25">
      <c r="F50" s="318"/>
      <c r="G50" s="318"/>
      <c r="H50" s="318"/>
    </row>
    <row r="51" spans="6:8" x14ac:dyDescent="0.25">
      <c r="F51" s="318"/>
      <c r="G51" s="318"/>
      <c r="H51" s="318"/>
    </row>
    <row r="52" spans="6:8" x14ac:dyDescent="0.25">
      <c r="F52" s="318"/>
      <c r="G52" s="318"/>
      <c r="H52" s="318"/>
    </row>
    <row r="53" spans="6:8" x14ac:dyDescent="0.25">
      <c r="F53" s="318"/>
      <c r="G53" s="318"/>
      <c r="H53" s="318"/>
    </row>
    <row r="54" spans="6:8" x14ac:dyDescent="0.25">
      <c r="F54" s="318"/>
      <c r="G54" s="318"/>
      <c r="H54" s="318"/>
    </row>
    <row r="55" spans="6:8" x14ac:dyDescent="0.25">
      <c r="F55" s="318"/>
      <c r="G55" s="318"/>
      <c r="H55" s="318"/>
    </row>
    <row r="56" spans="6:8" x14ac:dyDescent="0.25">
      <c r="F56" s="318"/>
      <c r="G56" s="318"/>
      <c r="H56" s="318"/>
    </row>
    <row r="57" spans="6:8" x14ac:dyDescent="0.25">
      <c r="F57" s="318"/>
      <c r="G57" s="318"/>
      <c r="H57" s="318"/>
    </row>
    <row r="58" spans="6:8" x14ac:dyDescent="0.25">
      <c r="F58" s="318"/>
      <c r="G58" s="318"/>
      <c r="H58" s="318"/>
    </row>
    <row r="59" spans="6:8" x14ac:dyDescent="0.25">
      <c r="F59" s="318"/>
      <c r="G59" s="318"/>
      <c r="H59" s="318"/>
    </row>
    <row r="60" spans="6:8" x14ac:dyDescent="0.25">
      <c r="F60" s="318"/>
      <c r="G60" s="318"/>
      <c r="H60" s="318"/>
    </row>
    <row r="61" spans="6:8" x14ac:dyDescent="0.25">
      <c r="F61" s="318"/>
      <c r="G61" s="318"/>
      <c r="H61" s="318"/>
    </row>
    <row r="62" spans="6:8" x14ac:dyDescent="0.25">
      <c r="F62" s="318"/>
      <c r="G62" s="318"/>
      <c r="H62" s="318"/>
    </row>
    <row r="63" spans="6:8" x14ac:dyDescent="0.25">
      <c r="F63" s="318"/>
      <c r="G63" s="318"/>
      <c r="H63" s="318"/>
    </row>
    <row r="64" spans="6:8" x14ac:dyDescent="0.25">
      <c r="F64" s="318"/>
      <c r="G64" s="318"/>
      <c r="H64" s="318"/>
    </row>
    <row r="65" spans="6:8" x14ac:dyDescent="0.25">
      <c r="F65" s="318"/>
      <c r="G65" s="318"/>
      <c r="H65" s="318"/>
    </row>
    <row r="66" spans="6:8" x14ac:dyDescent="0.25">
      <c r="F66" s="318"/>
      <c r="G66" s="318"/>
      <c r="H66" s="318"/>
    </row>
    <row r="67" spans="6:8" x14ac:dyDescent="0.25">
      <c r="F67" s="318"/>
      <c r="G67" s="318"/>
      <c r="H67" s="318"/>
    </row>
    <row r="68" spans="6:8" x14ac:dyDescent="0.25">
      <c r="F68" s="318"/>
      <c r="G68" s="318"/>
      <c r="H68" s="318"/>
    </row>
    <row r="69" spans="6:8" x14ac:dyDescent="0.25">
      <c r="F69" s="318"/>
      <c r="G69" s="318"/>
      <c r="H69" s="318"/>
    </row>
    <row r="70" spans="6:8" x14ac:dyDescent="0.25">
      <c r="F70" s="318"/>
      <c r="G70" s="318"/>
      <c r="H70" s="318"/>
    </row>
    <row r="71" spans="6:8" x14ac:dyDescent="0.25">
      <c r="F71" s="318"/>
      <c r="G71" s="318"/>
      <c r="H71" s="318"/>
    </row>
    <row r="72" spans="6:8" x14ac:dyDescent="0.25">
      <c r="F72" s="318"/>
      <c r="G72" s="318"/>
      <c r="H72" s="318"/>
    </row>
    <row r="73" spans="6:8" x14ac:dyDescent="0.25">
      <c r="F73" s="318"/>
      <c r="G73" s="318"/>
      <c r="H73" s="318"/>
    </row>
    <row r="74" spans="6:8" x14ac:dyDescent="0.25">
      <c r="F74" s="318"/>
      <c r="G74" s="318"/>
      <c r="H74" s="318"/>
    </row>
    <row r="75" spans="6:8" x14ac:dyDescent="0.25">
      <c r="F75" s="318"/>
      <c r="G75" s="318"/>
      <c r="H75" s="318"/>
    </row>
    <row r="76" spans="6:8" x14ac:dyDescent="0.25">
      <c r="F76" s="318"/>
      <c r="G76" s="318"/>
      <c r="H76" s="318"/>
    </row>
    <row r="77" spans="6:8" x14ac:dyDescent="0.25">
      <c r="F77" s="318"/>
      <c r="G77" s="318"/>
      <c r="H77" s="318"/>
    </row>
    <row r="78" spans="6:8" x14ac:dyDescent="0.25">
      <c r="F78" s="318"/>
      <c r="G78" s="318"/>
      <c r="H78" s="318"/>
    </row>
    <row r="79" spans="6:8" x14ac:dyDescent="0.25">
      <c r="F79" s="318"/>
      <c r="G79" s="318"/>
      <c r="H79" s="318"/>
    </row>
    <row r="80" spans="6:8" x14ac:dyDescent="0.25">
      <c r="F80" s="318"/>
      <c r="G80" s="318"/>
      <c r="H80" s="318"/>
    </row>
    <row r="81" spans="6:8" x14ac:dyDescent="0.25">
      <c r="F81" s="318"/>
      <c r="G81" s="318"/>
      <c r="H81" s="318"/>
    </row>
    <row r="82" spans="6:8" x14ac:dyDescent="0.25">
      <c r="F82" s="318"/>
      <c r="G82" s="318"/>
      <c r="H82" s="318"/>
    </row>
    <row r="83" spans="6:8" x14ac:dyDescent="0.25">
      <c r="F83" s="318"/>
      <c r="G83" s="318"/>
      <c r="H83" s="318"/>
    </row>
    <row r="84" spans="6:8" x14ac:dyDescent="0.25">
      <c r="F84" s="318"/>
      <c r="G84" s="318"/>
      <c r="H84" s="318"/>
    </row>
    <row r="85" spans="6:8" x14ac:dyDescent="0.25">
      <c r="F85" s="318"/>
      <c r="G85" s="318"/>
      <c r="H85" s="318"/>
    </row>
    <row r="86" spans="6:8" x14ac:dyDescent="0.25">
      <c r="F86" s="318"/>
      <c r="G86" s="318"/>
      <c r="H86" s="318"/>
    </row>
    <row r="87" spans="6:8" x14ac:dyDescent="0.25">
      <c r="F87" s="318"/>
      <c r="G87" s="318"/>
      <c r="H87" s="318"/>
    </row>
    <row r="88" spans="6:8" x14ac:dyDescent="0.25">
      <c r="F88" s="318"/>
      <c r="G88" s="318"/>
      <c r="H88" s="318"/>
    </row>
    <row r="89" spans="6:8" x14ac:dyDescent="0.25">
      <c r="F89" s="318"/>
      <c r="G89" s="318"/>
      <c r="H89" s="318"/>
    </row>
    <row r="90" spans="6:8" x14ac:dyDescent="0.25">
      <c r="F90" s="318"/>
      <c r="G90" s="318"/>
      <c r="H90" s="318"/>
    </row>
    <row r="91" spans="6:8" x14ac:dyDescent="0.25">
      <c r="F91" s="318"/>
      <c r="G91" s="318"/>
      <c r="H91" s="318"/>
    </row>
    <row r="92" spans="6:8" x14ac:dyDescent="0.25">
      <c r="F92" s="318"/>
      <c r="G92" s="318"/>
      <c r="H92" s="318"/>
    </row>
    <row r="93" spans="6:8" x14ac:dyDescent="0.25">
      <c r="F93" s="318"/>
      <c r="G93" s="318"/>
      <c r="H93" s="318"/>
    </row>
    <row r="94" spans="6:8" x14ac:dyDescent="0.25">
      <c r="F94" s="318"/>
      <c r="G94" s="318"/>
      <c r="H94" s="318"/>
    </row>
    <row r="95" spans="6:8" x14ac:dyDescent="0.25">
      <c r="F95" s="318"/>
      <c r="G95" s="318"/>
      <c r="H95" s="318"/>
    </row>
    <row r="96" spans="6:8" x14ac:dyDescent="0.25">
      <c r="F96" s="318"/>
      <c r="G96" s="318"/>
      <c r="H96" s="318"/>
    </row>
  </sheetData>
  <mergeCells count="4">
    <mergeCell ref="N6:Y6"/>
    <mergeCell ref="Z6:AA6"/>
    <mergeCell ref="A6:A7"/>
    <mergeCell ref="B6:M6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showGridLines="0" zoomScale="69" zoomScaleNormal="69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Y1048576"/>
    </sheetView>
  </sheetViews>
  <sheetFormatPr baseColWidth="10" defaultColWidth="9.140625" defaultRowHeight="15" x14ac:dyDescent="0.25"/>
  <cols>
    <col min="1" max="1" width="25.5703125" customWidth="1"/>
    <col min="2" max="4" width="10.5703125" customWidth="1"/>
    <col min="5" max="8" width="10.5703125" style="281" customWidth="1"/>
    <col min="9" max="9" width="10.5703125" style="366" customWidth="1"/>
    <col min="10" max="10" width="11.42578125" style="366" customWidth="1"/>
    <col min="11" max="12" width="11.42578125" style="281" customWidth="1"/>
    <col min="13" max="13" width="14.7109375" style="281" customWidth="1"/>
    <col min="16" max="16" width="9.140625" style="512"/>
    <col min="17" max="17" width="10" style="512" bestFit="1" customWidth="1"/>
    <col min="18" max="26" width="10" style="512" customWidth="1"/>
    <col min="27" max="27" width="12.140625" customWidth="1"/>
  </cols>
  <sheetData>
    <row r="1" spans="1:27" x14ac:dyDescent="0.25">
      <c r="A1" s="231" t="s">
        <v>201</v>
      </c>
    </row>
    <row r="2" spans="1:27" x14ac:dyDescent="0.25">
      <c r="A2" s="42"/>
    </row>
    <row r="3" spans="1:27" x14ac:dyDescent="0.25">
      <c r="A3" s="47" t="s">
        <v>235</v>
      </c>
    </row>
    <row r="4" spans="1:27" x14ac:dyDescent="0.25">
      <c r="A4" s="46" t="s">
        <v>255</v>
      </c>
    </row>
    <row r="5" spans="1:27" x14ac:dyDescent="0.25">
      <c r="A5" s="46" t="s">
        <v>213</v>
      </c>
    </row>
    <row r="6" spans="1:27" x14ac:dyDescent="0.25">
      <c r="A6" s="655" t="s">
        <v>0</v>
      </c>
      <c r="B6" s="653">
        <v>2017</v>
      </c>
      <c r="C6" s="654"/>
      <c r="D6" s="654"/>
      <c r="E6" s="654"/>
      <c r="F6" s="654"/>
      <c r="G6" s="654"/>
      <c r="H6" s="654"/>
      <c r="I6" s="654"/>
      <c r="J6" s="654"/>
      <c r="K6" s="654"/>
      <c r="L6" s="654"/>
      <c r="M6" s="657"/>
      <c r="N6" s="653">
        <v>2018</v>
      </c>
      <c r="O6" s="654"/>
      <c r="P6" s="654"/>
      <c r="Q6" s="654"/>
      <c r="R6" s="654"/>
      <c r="S6" s="654"/>
      <c r="T6" s="654"/>
      <c r="U6" s="654"/>
      <c r="V6" s="654"/>
      <c r="W6" s="654"/>
      <c r="X6" s="654"/>
      <c r="Y6" s="657"/>
      <c r="Z6" s="653">
        <v>2019</v>
      </c>
      <c r="AA6" s="654"/>
    </row>
    <row r="7" spans="1:27" ht="35.25" customHeight="1" x14ac:dyDescent="0.25">
      <c r="A7" s="656"/>
      <c r="B7" s="141" t="s">
        <v>1</v>
      </c>
      <c r="C7" s="121" t="s">
        <v>2</v>
      </c>
      <c r="D7" s="121" t="s">
        <v>3</v>
      </c>
      <c r="E7" s="334" t="s">
        <v>4</v>
      </c>
      <c r="F7" s="121" t="s">
        <v>5</v>
      </c>
      <c r="G7" s="121" t="s">
        <v>6</v>
      </c>
      <c r="H7" s="334" t="s">
        <v>7</v>
      </c>
      <c r="I7" s="121" t="s">
        <v>8</v>
      </c>
      <c r="J7" s="121" t="s">
        <v>9</v>
      </c>
      <c r="K7" s="430" t="s">
        <v>10</v>
      </c>
      <c r="L7" s="430" t="s">
        <v>11</v>
      </c>
      <c r="M7" s="483" t="s">
        <v>12</v>
      </c>
      <c r="N7" s="483" t="s">
        <v>1</v>
      </c>
      <c r="O7" s="489" t="s">
        <v>2</v>
      </c>
      <c r="P7" s="520" t="s">
        <v>3</v>
      </c>
      <c r="Q7" s="525" t="s">
        <v>4</v>
      </c>
      <c r="R7" s="533" t="s">
        <v>5</v>
      </c>
      <c r="S7" s="537" t="s">
        <v>6</v>
      </c>
      <c r="T7" s="548" t="s">
        <v>7</v>
      </c>
      <c r="U7" s="555" t="s">
        <v>8</v>
      </c>
      <c r="V7" s="557" t="s">
        <v>9</v>
      </c>
      <c r="W7" s="562" t="s">
        <v>10</v>
      </c>
      <c r="X7" s="569" t="s">
        <v>11</v>
      </c>
      <c r="Y7" s="573" t="s">
        <v>12</v>
      </c>
      <c r="Z7" s="580" t="s">
        <v>1</v>
      </c>
      <c r="AA7" s="483" t="s">
        <v>245</v>
      </c>
    </row>
    <row r="8" spans="1:27" x14ac:dyDescent="0.25">
      <c r="A8" s="217" t="s">
        <v>13</v>
      </c>
      <c r="B8" s="6">
        <f>+B9+B20</f>
        <v>723.28</v>
      </c>
      <c r="C8" s="6">
        <f>+C9+C20</f>
        <v>161.99</v>
      </c>
      <c r="D8" s="6">
        <f>+D9+D20</f>
        <v>177.65</v>
      </c>
      <c r="E8" s="6">
        <f>+SUM(E9+E20)</f>
        <v>480.91</v>
      </c>
      <c r="F8" s="6">
        <f>+SUM(F9+F20)</f>
        <v>1310.27</v>
      </c>
      <c r="G8" s="6">
        <f>+SUM(G9+G20)</f>
        <v>771.48</v>
      </c>
      <c r="H8" s="6">
        <f>SUM(H9+H20)</f>
        <v>257.34000000000003</v>
      </c>
      <c r="I8" s="367">
        <f>SUM(I9+I20)</f>
        <v>68.499999999999986</v>
      </c>
      <c r="J8" s="200">
        <f>SUM(J9+J20)</f>
        <v>48.607849999999999</v>
      </c>
      <c r="K8" s="6">
        <f t="shared" ref="K8:M8" si="0">SUM(K9+K20)</f>
        <v>58.230000000000004</v>
      </c>
      <c r="L8" s="6">
        <f t="shared" si="0"/>
        <v>83.06</v>
      </c>
      <c r="M8" s="166">
        <f t="shared" si="0"/>
        <v>83.21</v>
      </c>
      <c r="N8" s="6">
        <f>+N9+N20</f>
        <v>777.34</v>
      </c>
      <c r="O8" s="6">
        <f>+O9+O20</f>
        <v>185.435</v>
      </c>
      <c r="P8" s="6">
        <f>+P9+P20</f>
        <v>153.77000000000001</v>
      </c>
      <c r="Q8" s="6">
        <f t="shared" ref="Q8" si="1">+Q9+Q20</f>
        <v>1209.4299999999998</v>
      </c>
      <c r="R8" s="6">
        <f>+R9+R20</f>
        <v>1748.76</v>
      </c>
      <c r="S8" s="6">
        <f>+S9+S20</f>
        <v>679.92000000000007</v>
      </c>
      <c r="T8" s="6">
        <f>+T9+T20</f>
        <v>133.94</v>
      </c>
      <c r="U8" s="6">
        <f>+U9+U20</f>
        <v>81.41</v>
      </c>
      <c r="V8" s="6">
        <f t="shared" ref="V8" si="2">+V9+V20</f>
        <v>57.64</v>
      </c>
      <c r="W8" s="6">
        <f>+W9+W20</f>
        <v>96.629999999999981</v>
      </c>
      <c r="X8" s="6">
        <f t="shared" ref="X8" si="3">+X9+X20</f>
        <v>958.22</v>
      </c>
      <c r="Y8" s="6">
        <f>+Y9+Y20</f>
        <v>1111.5899999999999</v>
      </c>
      <c r="Z8" s="6">
        <f>+Z9+Z20</f>
        <v>439.19000000000005</v>
      </c>
      <c r="AA8" s="166">
        <f>+IFERROR((Z8/N8-1)*100,"-")</f>
        <v>-43.500913371240379</v>
      </c>
    </row>
    <row r="9" spans="1:27" x14ac:dyDescent="0.25">
      <c r="A9" s="250" t="s">
        <v>240</v>
      </c>
      <c r="B9" s="36">
        <f>+B10+B11+B14+B17</f>
        <v>107.60000000000002</v>
      </c>
      <c r="C9" s="36">
        <f>+C10+C11+C14+C17</f>
        <v>128</v>
      </c>
      <c r="D9" s="36">
        <f>+D10+D11+D14+D17</f>
        <v>117.91</v>
      </c>
      <c r="E9" s="36">
        <f>+SUM(E10+E11+E14+E17)</f>
        <v>98.25</v>
      </c>
      <c r="F9" s="36">
        <f>+SUM(F10+F11+F14+F17)</f>
        <v>94.910000000000011</v>
      </c>
      <c r="G9" s="36">
        <f>+SUM(G10+G11+G14+G17)</f>
        <v>103.02000000000001</v>
      </c>
      <c r="H9" s="36">
        <f t="shared" ref="H9:M9" si="4">SUM(H10+H11+H14+H17)</f>
        <v>76.400000000000006</v>
      </c>
      <c r="I9" s="368">
        <f t="shared" si="4"/>
        <v>65.789999999999992</v>
      </c>
      <c r="J9" s="400">
        <f t="shared" si="4"/>
        <v>47.92</v>
      </c>
      <c r="K9" s="36">
        <f t="shared" si="4"/>
        <v>57.67</v>
      </c>
      <c r="L9" s="36">
        <f t="shared" si="4"/>
        <v>76.7</v>
      </c>
      <c r="M9" s="248">
        <f t="shared" si="4"/>
        <v>83.21</v>
      </c>
      <c r="N9" s="36">
        <f>+N10+N11+N14+N17</f>
        <v>90.9</v>
      </c>
      <c r="O9" s="36">
        <f>+O10+O11+O14+O17</f>
        <v>110.66500000000001</v>
      </c>
      <c r="P9" s="36">
        <f>+P10+P11+P14+P17</f>
        <v>132.45000000000002</v>
      </c>
      <c r="Q9" s="36">
        <f t="shared" ref="Q9" si="5">+Q10+Q11+Q14+Q17</f>
        <v>116.82000000000001</v>
      </c>
      <c r="R9" s="36">
        <f>+R10+R11+R14+R17</f>
        <v>104.77</v>
      </c>
      <c r="S9" s="36">
        <f>+S10+S11+S14+S17</f>
        <v>112.57999999999998</v>
      </c>
      <c r="T9" s="36">
        <f>+T10+T11+T14+T17</f>
        <v>73.789999999999992</v>
      </c>
      <c r="U9" s="36">
        <f t="shared" ref="U9:V9" si="6">+U10+U11+U14+U17</f>
        <v>80.03</v>
      </c>
      <c r="V9" s="36">
        <f t="shared" si="6"/>
        <v>57.64</v>
      </c>
      <c r="W9" s="36">
        <f>+W10+W11+W14+W17</f>
        <v>91.109999999999985</v>
      </c>
      <c r="X9" s="36">
        <f t="shared" ref="X9" si="7">+X10+X11+X14+X17</f>
        <v>91.31</v>
      </c>
      <c r="Y9" s="36">
        <f>+Y10+Y11+Y14+Y17</f>
        <v>77.989999999999995</v>
      </c>
      <c r="Z9" s="36">
        <f>+Z10+Z11+Z14+Z17</f>
        <v>137.34</v>
      </c>
      <c r="AA9" s="36">
        <f>+IFERROR((Z9/N9-1)*100,"-")</f>
        <v>51.089108910891092</v>
      </c>
    </row>
    <row r="10" spans="1:27" x14ac:dyDescent="0.25">
      <c r="A10" s="138" t="s">
        <v>15</v>
      </c>
      <c r="B10" s="24">
        <v>11.47</v>
      </c>
      <c r="C10" s="24">
        <v>13.36</v>
      </c>
      <c r="D10" s="24">
        <v>8.14</v>
      </c>
      <c r="E10" s="24">
        <v>7.44</v>
      </c>
      <c r="F10" s="24">
        <v>7.46</v>
      </c>
      <c r="G10" s="24">
        <v>6.57</v>
      </c>
      <c r="H10" s="24">
        <v>5.58</v>
      </c>
      <c r="I10" s="369">
        <v>8.68</v>
      </c>
      <c r="J10" s="202">
        <v>5.1100000000000003</v>
      </c>
      <c r="K10" s="24">
        <v>4.42</v>
      </c>
      <c r="L10" s="24">
        <v>6.14</v>
      </c>
      <c r="M10" s="170">
        <v>8.01</v>
      </c>
      <c r="N10" s="24">
        <v>7.85</v>
      </c>
      <c r="O10" s="24">
        <v>9.69</v>
      </c>
      <c r="P10" s="24">
        <v>16.48</v>
      </c>
      <c r="Q10" s="24">
        <v>13.64</v>
      </c>
      <c r="R10" s="24">
        <v>12.26</v>
      </c>
      <c r="S10" s="24">
        <v>6.08</v>
      </c>
      <c r="T10" s="24">
        <v>4.6500000000000004</v>
      </c>
      <c r="U10" s="24">
        <v>11.59</v>
      </c>
      <c r="V10" s="24">
        <v>7.43</v>
      </c>
      <c r="W10" s="24">
        <v>15.76</v>
      </c>
      <c r="X10" s="24">
        <v>16.23</v>
      </c>
      <c r="Y10" s="24">
        <v>10.15</v>
      </c>
      <c r="Z10" s="24">
        <v>14.74</v>
      </c>
      <c r="AA10" s="36">
        <f t="shared" ref="AA10:AA22" si="8">+IFERROR((Z10/N10-1)*100,"-")</f>
        <v>87.770700636942678</v>
      </c>
    </row>
    <row r="11" spans="1:27" x14ac:dyDescent="0.25">
      <c r="A11" s="138" t="s">
        <v>16</v>
      </c>
      <c r="B11" s="24">
        <f>+B12+B13</f>
        <v>55.35</v>
      </c>
      <c r="C11" s="24">
        <f>+C12+C13</f>
        <v>71.19</v>
      </c>
      <c r="D11" s="24">
        <f>+D12+D13</f>
        <v>66</v>
      </c>
      <c r="E11" s="24">
        <f>+SUM(E12+E13)</f>
        <v>47.51</v>
      </c>
      <c r="F11" s="24">
        <f>+SUM(F12+F13)</f>
        <v>47.67</v>
      </c>
      <c r="G11" s="24">
        <f>+SUM(G12+G13)</f>
        <v>58.050000000000004</v>
      </c>
      <c r="H11" s="24">
        <f>SUM(H12+H13)</f>
        <v>34.910000000000004</v>
      </c>
      <c r="I11" s="369">
        <f>SUM(I12+I13)</f>
        <v>21.029999999999998</v>
      </c>
      <c r="J11" s="202">
        <f>SUM(J12+J13)</f>
        <v>8.9699999999999989</v>
      </c>
      <c r="K11" s="24">
        <f>SUM(K12+K13)</f>
        <v>16.62</v>
      </c>
      <c r="L11" s="24">
        <f>SUM(L12+L13)</f>
        <v>28.43</v>
      </c>
      <c r="M11" s="170">
        <f>SUM(M12:M13)</f>
        <v>32.29</v>
      </c>
      <c r="N11" s="24">
        <f>SUM(N12:N13)</f>
        <v>38.03</v>
      </c>
      <c r="O11" s="24">
        <f>SUM(O12:O13)</f>
        <v>59.905000000000001</v>
      </c>
      <c r="P11" s="24">
        <f>SUM(P12:P13)</f>
        <v>75.099999999999994</v>
      </c>
      <c r="Q11" s="24">
        <f t="shared" ref="Q11:R11" si="9">SUM(Q12:Q13)</f>
        <v>67.14</v>
      </c>
      <c r="R11" s="24">
        <f t="shared" si="9"/>
        <v>56.8</v>
      </c>
      <c r="S11" s="24">
        <f>SUM(S12:S13)</f>
        <v>72.22999999999999</v>
      </c>
      <c r="T11" s="24">
        <f>SUM(T12:T13)</f>
        <v>35.369999999999997</v>
      </c>
      <c r="U11" s="24">
        <f t="shared" ref="U11" si="10">SUM(U12:U13)</f>
        <v>33.86</v>
      </c>
      <c r="V11" s="24">
        <f t="shared" ref="V11" si="11">SUM(V12:V13)</f>
        <v>20.029999999999998</v>
      </c>
      <c r="W11" s="24">
        <f t="shared" ref="W11" si="12">SUM(W12:W13)</f>
        <v>39.019999999999996</v>
      </c>
      <c r="X11" s="24">
        <f>SUM(X12:X13)</f>
        <v>35.57</v>
      </c>
      <c r="Y11" s="24">
        <f>SUM(Y12:Y13)</f>
        <v>25.060000000000002</v>
      </c>
      <c r="Z11" s="24">
        <f>SUM(Z12:Z13)</f>
        <v>83.58</v>
      </c>
      <c r="AA11" s="36">
        <f t="shared" si="8"/>
        <v>119.77386273994215</v>
      </c>
    </row>
    <row r="12" spans="1:27" x14ac:dyDescent="0.25">
      <c r="A12" s="139" t="s">
        <v>17</v>
      </c>
      <c r="B12" s="24">
        <v>55.1</v>
      </c>
      <c r="C12" s="24">
        <v>70.989999999999995</v>
      </c>
      <c r="D12" s="24">
        <v>65.739999999999995</v>
      </c>
      <c r="E12" s="24">
        <v>47.23</v>
      </c>
      <c r="F12" s="24">
        <v>47.42</v>
      </c>
      <c r="G12" s="24">
        <v>57.77</v>
      </c>
      <c r="H12" s="24">
        <v>34.56</v>
      </c>
      <c r="I12" s="369">
        <v>20.65</v>
      </c>
      <c r="J12" s="202">
        <v>8.6</v>
      </c>
      <c r="K12" s="24">
        <v>16.27</v>
      </c>
      <c r="L12" s="24">
        <v>28.11</v>
      </c>
      <c r="M12" s="170">
        <v>31.99</v>
      </c>
      <c r="N12" s="24">
        <v>37.68</v>
      </c>
      <c r="O12" s="24">
        <v>59.61</v>
      </c>
      <c r="P12" s="24">
        <v>74.83</v>
      </c>
      <c r="Q12" s="24">
        <v>66.849999999999994</v>
      </c>
      <c r="R12" s="24">
        <v>56.47</v>
      </c>
      <c r="S12" s="24">
        <v>71.88</v>
      </c>
      <c r="T12" s="24">
        <v>34.97</v>
      </c>
      <c r="U12" s="24">
        <v>33.479999999999997</v>
      </c>
      <c r="V12" s="24">
        <v>19.329999999999998</v>
      </c>
      <c r="W12" s="24">
        <v>38.369999999999997</v>
      </c>
      <c r="X12" s="24">
        <v>35.07</v>
      </c>
      <c r="Y12" s="24">
        <v>24.46</v>
      </c>
      <c r="Z12" s="24">
        <v>83.26</v>
      </c>
      <c r="AA12" s="36">
        <f t="shared" si="8"/>
        <v>120.96602972399153</v>
      </c>
    </row>
    <row r="13" spans="1:27" x14ac:dyDescent="0.25">
      <c r="A13" s="139" t="s">
        <v>18</v>
      </c>
      <c r="B13" s="24">
        <v>0.25</v>
      </c>
      <c r="C13" s="24">
        <v>0.2</v>
      </c>
      <c r="D13" s="24">
        <v>0.26</v>
      </c>
      <c r="E13" s="24">
        <v>0.28000000000000003</v>
      </c>
      <c r="F13" s="24">
        <v>0.25</v>
      </c>
      <c r="G13" s="24">
        <v>0.28000000000000003</v>
      </c>
      <c r="H13" s="24">
        <v>0.35</v>
      </c>
      <c r="I13" s="369">
        <v>0.38</v>
      </c>
      <c r="J13" s="202">
        <v>0.37</v>
      </c>
      <c r="K13" s="24">
        <v>0.35</v>
      </c>
      <c r="L13" s="24">
        <v>0.32</v>
      </c>
      <c r="M13" s="170">
        <v>0.3</v>
      </c>
      <c r="N13" s="24">
        <v>0.35</v>
      </c>
      <c r="O13" s="24">
        <v>0.29499999999999998</v>
      </c>
      <c r="P13" s="24">
        <v>0.27</v>
      </c>
      <c r="Q13" s="24">
        <v>0.28999999999999998</v>
      </c>
      <c r="R13" s="24">
        <v>0.33</v>
      </c>
      <c r="S13" s="24">
        <v>0.35</v>
      </c>
      <c r="T13" s="24">
        <v>0.4</v>
      </c>
      <c r="U13" s="24">
        <v>0.38</v>
      </c>
      <c r="V13" s="24">
        <v>0.7</v>
      </c>
      <c r="W13" s="24">
        <v>0.65</v>
      </c>
      <c r="X13" s="24">
        <v>0.5</v>
      </c>
      <c r="Y13" s="24">
        <v>0.6</v>
      </c>
      <c r="Z13" s="24">
        <v>0.32</v>
      </c>
      <c r="AA13" s="36">
        <f t="shared" si="8"/>
        <v>-8.5714285714285623</v>
      </c>
    </row>
    <row r="14" spans="1:27" x14ac:dyDescent="0.25">
      <c r="A14" s="138" t="s">
        <v>19</v>
      </c>
      <c r="B14" s="24">
        <f>+B15+B16</f>
        <v>1.73</v>
      </c>
      <c r="C14" s="24">
        <f>+C15+C16</f>
        <v>1.95</v>
      </c>
      <c r="D14" s="24">
        <f>+D15+D16</f>
        <v>2.12</v>
      </c>
      <c r="E14" s="24">
        <f>+SUM(E15+E16)</f>
        <v>2.17</v>
      </c>
      <c r="F14" s="24">
        <f>+SUM(F15+F16)</f>
        <v>1.9100000000000001</v>
      </c>
      <c r="G14" s="24">
        <f>+SUM(G15+G16)</f>
        <v>2.31</v>
      </c>
      <c r="H14" s="24">
        <f>SUM(H15+H16)</f>
        <v>2.2999999999999998</v>
      </c>
      <c r="I14" s="369">
        <f>SUM(I15+I16)</f>
        <v>2.69</v>
      </c>
      <c r="J14" s="202">
        <f>SUM(J15+J16)</f>
        <v>2.5</v>
      </c>
      <c r="K14" s="24">
        <f>SUM(K15+K16)</f>
        <v>2.04</v>
      </c>
      <c r="L14" s="24">
        <f>SUM(L15+L16)</f>
        <v>2.78</v>
      </c>
      <c r="M14" s="170">
        <f>+M15+M16</f>
        <v>2.31</v>
      </c>
      <c r="N14" s="24">
        <f>+N15+N16</f>
        <v>2.4</v>
      </c>
      <c r="O14" s="24">
        <f>+O15+O16</f>
        <v>2.5099999999999998</v>
      </c>
      <c r="P14" s="24">
        <f>+P15+P16</f>
        <v>1.93</v>
      </c>
      <c r="Q14" s="24">
        <f t="shared" ref="Q14:R14" si="13">+Q15+Q16</f>
        <v>2.48</v>
      </c>
      <c r="R14" s="24">
        <f t="shared" si="13"/>
        <v>2.74</v>
      </c>
      <c r="S14" s="24">
        <f>+S15+S16</f>
        <v>2.46</v>
      </c>
      <c r="T14" s="24">
        <f>+T15+T16</f>
        <v>2.7</v>
      </c>
      <c r="U14" s="24">
        <f t="shared" ref="U14:X14" si="14">+U15+U16</f>
        <v>2.6799999999999997</v>
      </c>
      <c r="V14" s="24">
        <f t="shared" si="14"/>
        <v>2.46</v>
      </c>
      <c r="W14" s="24">
        <f t="shared" si="14"/>
        <v>2.73</v>
      </c>
      <c r="X14" s="24">
        <f t="shared" si="14"/>
        <v>2.88</v>
      </c>
      <c r="Y14" s="24">
        <f>+Y15+Y16</f>
        <v>2.8</v>
      </c>
      <c r="Z14" s="24">
        <f>+Z15+Z16</f>
        <v>2.9299999999999997</v>
      </c>
      <c r="AA14" s="36">
        <f t="shared" si="8"/>
        <v>22.083333333333321</v>
      </c>
    </row>
    <row r="15" spans="1:27" x14ac:dyDescent="0.25">
      <c r="A15" s="139" t="s">
        <v>17</v>
      </c>
      <c r="B15" s="24">
        <v>0.83</v>
      </c>
      <c r="C15" s="24">
        <v>1.1499999999999999</v>
      </c>
      <c r="D15" s="24">
        <v>1.02</v>
      </c>
      <c r="E15" s="24">
        <v>0.87</v>
      </c>
      <c r="F15" s="24">
        <v>1.01</v>
      </c>
      <c r="G15" s="24">
        <v>1.21</v>
      </c>
      <c r="H15" s="24">
        <v>1.1000000000000001</v>
      </c>
      <c r="I15" s="369">
        <v>1.49</v>
      </c>
      <c r="J15" s="202">
        <v>1.4</v>
      </c>
      <c r="K15" s="24">
        <v>1.1399999999999999</v>
      </c>
      <c r="L15" s="24">
        <v>1.88</v>
      </c>
      <c r="M15" s="170">
        <v>1.21</v>
      </c>
      <c r="N15" s="24">
        <v>1.65</v>
      </c>
      <c r="O15" s="24">
        <v>1.66</v>
      </c>
      <c r="P15" s="24">
        <v>1.18</v>
      </c>
      <c r="Q15" s="24">
        <v>1.53</v>
      </c>
      <c r="R15" s="24">
        <v>1.64</v>
      </c>
      <c r="S15" s="24">
        <v>1.46</v>
      </c>
      <c r="T15" s="24">
        <v>1.5</v>
      </c>
      <c r="U15" s="24">
        <v>1.73</v>
      </c>
      <c r="V15" s="24">
        <v>1.46</v>
      </c>
      <c r="W15" s="24">
        <v>1.83</v>
      </c>
      <c r="X15" s="24">
        <v>2.0299999999999998</v>
      </c>
      <c r="Y15" s="24">
        <v>1.85</v>
      </c>
      <c r="Z15" s="24">
        <v>2.23</v>
      </c>
      <c r="AA15" s="36">
        <f t="shared" si="8"/>
        <v>35.151515151515156</v>
      </c>
    </row>
    <row r="16" spans="1:27" x14ac:dyDescent="0.25">
      <c r="A16" s="139" t="s">
        <v>18</v>
      </c>
      <c r="B16" s="24">
        <v>0.9</v>
      </c>
      <c r="C16" s="24">
        <v>0.8</v>
      </c>
      <c r="D16" s="24">
        <v>1.1000000000000001</v>
      </c>
      <c r="E16" s="24">
        <v>1.3</v>
      </c>
      <c r="F16" s="24">
        <v>0.9</v>
      </c>
      <c r="G16" s="24">
        <v>1.1000000000000001</v>
      </c>
      <c r="H16" s="24">
        <v>1.2</v>
      </c>
      <c r="I16" s="369">
        <v>1.2</v>
      </c>
      <c r="J16" s="202">
        <v>1.1000000000000001</v>
      </c>
      <c r="K16" s="24">
        <v>0.9</v>
      </c>
      <c r="L16" s="24">
        <v>0.9</v>
      </c>
      <c r="M16" s="170">
        <v>1.1000000000000001</v>
      </c>
      <c r="N16" s="24">
        <v>0.75</v>
      </c>
      <c r="O16" s="24">
        <v>0.85</v>
      </c>
      <c r="P16" s="24">
        <v>0.75</v>
      </c>
      <c r="Q16" s="24">
        <v>0.95</v>
      </c>
      <c r="R16" s="24">
        <v>1.1000000000000001</v>
      </c>
      <c r="S16" s="24">
        <v>1</v>
      </c>
      <c r="T16" s="24">
        <v>1.2</v>
      </c>
      <c r="U16" s="24">
        <v>0.95</v>
      </c>
      <c r="V16" s="24">
        <v>1</v>
      </c>
      <c r="W16" s="24">
        <v>0.9</v>
      </c>
      <c r="X16" s="24">
        <v>0.85</v>
      </c>
      <c r="Y16" s="24">
        <v>0.95</v>
      </c>
      <c r="Z16" s="24">
        <v>0.7</v>
      </c>
      <c r="AA16" s="36">
        <f t="shared" si="8"/>
        <v>-6.6666666666666767</v>
      </c>
    </row>
    <row r="17" spans="1:27" x14ac:dyDescent="0.25">
      <c r="A17" s="138" t="s">
        <v>20</v>
      </c>
      <c r="B17" s="24">
        <f>+B18+B19</f>
        <v>39.050000000000004</v>
      </c>
      <c r="C17" s="24">
        <f>+C18+C19</f>
        <v>41.5</v>
      </c>
      <c r="D17" s="24">
        <f>+D18+D19</f>
        <v>41.65</v>
      </c>
      <c r="E17" s="24">
        <f>+SUM(E18+E19)</f>
        <v>41.13</v>
      </c>
      <c r="F17" s="24">
        <f>+SUM(F18+F19)</f>
        <v>37.870000000000005</v>
      </c>
      <c r="G17" s="24">
        <f>+SUM(G18+G19)</f>
        <v>36.089999999999996</v>
      </c>
      <c r="H17" s="24">
        <f>SUM(H19+H18)</f>
        <v>33.61</v>
      </c>
      <c r="I17" s="369">
        <f>SUM(I19+I18)</f>
        <v>33.39</v>
      </c>
      <c r="J17" s="202">
        <f>SUM(J19+J18)</f>
        <v>31.34</v>
      </c>
      <c r="K17" s="24">
        <f>SUM(K19+K18)</f>
        <v>34.590000000000003</v>
      </c>
      <c r="L17" s="24">
        <f>SUM(L19+L18)</f>
        <v>39.35</v>
      </c>
      <c r="M17" s="170">
        <f>+M18+M19</f>
        <v>40.599999999999994</v>
      </c>
      <c r="N17" s="24">
        <f>+N18+N19</f>
        <v>42.62</v>
      </c>
      <c r="O17" s="24">
        <f>+O18+O19</f>
        <v>38.56</v>
      </c>
      <c r="P17" s="24">
        <f>+P18+P19</f>
        <v>38.940000000000005</v>
      </c>
      <c r="Q17" s="24">
        <f t="shared" ref="Q17:R17" si="15">+Q18+Q19</f>
        <v>33.56</v>
      </c>
      <c r="R17" s="24">
        <f t="shared" si="15"/>
        <v>32.97</v>
      </c>
      <c r="S17" s="24">
        <f>+S18+S19</f>
        <v>31.81</v>
      </c>
      <c r="T17" s="24">
        <f>+T18+T19</f>
        <v>31.07</v>
      </c>
      <c r="U17" s="24">
        <f t="shared" ref="U17:X17" si="16">+U18+U19</f>
        <v>31.9</v>
      </c>
      <c r="V17" s="24">
        <f t="shared" si="16"/>
        <v>27.72</v>
      </c>
      <c r="W17" s="24">
        <f t="shared" si="16"/>
        <v>33.6</v>
      </c>
      <c r="X17" s="24">
        <f t="shared" si="16"/>
        <v>36.630000000000003</v>
      </c>
      <c r="Y17" s="24">
        <f>+Y18+Y19</f>
        <v>39.979999999999997</v>
      </c>
      <c r="Z17" s="24">
        <f>+Z18+Z19</f>
        <v>36.089999999999996</v>
      </c>
      <c r="AA17" s="36">
        <f t="shared" si="8"/>
        <v>-15.321445330830596</v>
      </c>
    </row>
    <row r="18" spans="1:27" x14ac:dyDescent="0.25">
      <c r="A18" s="139" t="s">
        <v>17</v>
      </c>
      <c r="B18" s="24">
        <v>35.35</v>
      </c>
      <c r="C18" s="24">
        <v>38</v>
      </c>
      <c r="D18" s="24">
        <v>37.85</v>
      </c>
      <c r="E18" s="24">
        <v>37.130000000000003</v>
      </c>
      <c r="F18" s="24">
        <v>33.67</v>
      </c>
      <c r="G18" s="24">
        <v>31.79</v>
      </c>
      <c r="H18" s="24">
        <v>29.51</v>
      </c>
      <c r="I18" s="369">
        <v>29.19</v>
      </c>
      <c r="J18" s="202">
        <v>27.04</v>
      </c>
      <c r="K18" s="24">
        <v>30.89</v>
      </c>
      <c r="L18" s="24">
        <v>35.950000000000003</v>
      </c>
      <c r="M18" s="170">
        <v>36.799999999999997</v>
      </c>
      <c r="N18" s="24">
        <v>39.07</v>
      </c>
      <c r="O18" s="24">
        <v>34.96</v>
      </c>
      <c r="P18" s="24">
        <v>35.74</v>
      </c>
      <c r="Q18" s="24">
        <v>30.06</v>
      </c>
      <c r="R18" s="24">
        <v>28.72</v>
      </c>
      <c r="S18" s="24">
        <v>27.31</v>
      </c>
      <c r="T18" s="24">
        <v>26.27</v>
      </c>
      <c r="U18" s="24">
        <v>27.3</v>
      </c>
      <c r="V18" s="24">
        <v>23.22</v>
      </c>
      <c r="W18" s="24">
        <v>29.5</v>
      </c>
      <c r="X18" s="24">
        <v>33.03</v>
      </c>
      <c r="Y18" s="24">
        <v>36.18</v>
      </c>
      <c r="Z18" s="24">
        <v>33.29</v>
      </c>
      <c r="AA18" s="36">
        <f t="shared" si="8"/>
        <v>-14.793959559764524</v>
      </c>
    </row>
    <row r="19" spans="1:27" x14ac:dyDescent="0.25">
      <c r="A19" s="139" t="s">
        <v>18</v>
      </c>
      <c r="B19" s="24">
        <v>3.7</v>
      </c>
      <c r="C19" s="24">
        <v>3.5</v>
      </c>
      <c r="D19" s="24">
        <v>3.8</v>
      </c>
      <c r="E19" s="24">
        <v>4</v>
      </c>
      <c r="F19" s="24">
        <v>4.2</v>
      </c>
      <c r="G19" s="24">
        <v>4.3</v>
      </c>
      <c r="H19" s="24">
        <v>4.0999999999999996</v>
      </c>
      <c r="I19" s="369">
        <v>4.2</v>
      </c>
      <c r="J19" s="202">
        <v>4.3</v>
      </c>
      <c r="K19" s="24">
        <v>3.7</v>
      </c>
      <c r="L19" s="24">
        <v>3.4</v>
      </c>
      <c r="M19" s="170">
        <v>3.8</v>
      </c>
      <c r="N19" s="24">
        <v>3.55</v>
      </c>
      <c r="O19" s="24">
        <v>3.6</v>
      </c>
      <c r="P19" s="24">
        <v>3.2</v>
      </c>
      <c r="Q19" s="24">
        <v>3.5</v>
      </c>
      <c r="R19" s="24">
        <v>4.25</v>
      </c>
      <c r="S19" s="24">
        <v>4.5</v>
      </c>
      <c r="T19" s="24">
        <v>4.8</v>
      </c>
      <c r="U19" s="24">
        <v>4.5999999999999996</v>
      </c>
      <c r="V19" s="24">
        <v>4.5</v>
      </c>
      <c r="W19" s="24">
        <v>4.0999999999999996</v>
      </c>
      <c r="X19" s="24">
        <v>3.6</v>
      </c>
      <c r="Y19" s="24">
        <v>3.8</v>
      </c>
      <c r="Z19" s="24">
        <v>2.8</v>
      </c>
      <c r="AA19" s="36">
        <f t="shared" si="8"/>
        <v>-21.126760563380287</v>
      </c>
    </row>
    <row r="20" spans="1:27" x14ac:dyDescent="0.25">
      <c r="A20" s="250" t="s">
        <v>241</v>
      </c>
      <c r="B20" s="249">
        <f>SUM(B21:B22)</f>
        <v>615.67999999999995</v>
      </c>
      <c r="C20" s="36">
        <f>SUM(C21:C22)</f>
        <v>33.99</v>
      </c>
      <c r="D20" s="36">
        <f>SUM(D21:D22)</f>
        <v>59.74</v>
      </c>
      <c r="E20" s="36">
        <f>+SUM(E21:E22)</f>
        <v>382.66</v>
      </c>
      <c r="F20" s="36">
        <f>+SUM(F21:F22)</f>
        <v>1215.3599999999999</v>
      </c>
      <c r="G20" s="36">
        <f>+SUM(G21:G22)</f>
        <v>668.46</v>
      </c>
      <c r="H20" s="36">
        <f t="shared" ref="H20:M20" si="17">SUM(H21:H22)</f>
        <v>180.94</v>
      </c>
      <c r="I20" s="368">
        <f t="shared" si="17"/>
        <v>2.71</v>
      </c>
      <c r="J20" s="400">
        <f t="shared" si="17"/>
        <v>0.68784999999999996</v>
      </c>
      <c r="K20" s="36">
        <f t="shared" si="17"/>
        <v>0.56000000000000005</v>
      </c>
      <c r="L20" s="36">
        <f t="shared" si="17"/>
        <v>6.36</v>
      </c>
      <c r="M20" s="248">
        <f t="shared" si="17"/>
        <v>0</v>
      </c>
      <c r="N20" s="249">
        <f>SUM(N21:N22)</f>
        <v>686.44</v>
      </c>
      <c r="O20" s="36">
        <f>SUM(O21:O22)</f>
        <v>74.77</v>
      </c>
      <c r="P20" s="36">
        <f>SUM(P21:P22)</f>
        <v>21.32</v>
      </c>
      <c r="Q20" s="36">
        <f t="shared" ref="Q20" si="18">SUM(Q21:Q22)</f>
        <v>1092.6099999999999</v>
      </c>
      <c r="R20" s="36">
        <f>SUM(R21:R22)</f>
        <v>1643.99</v>
      </c>
      <c r="S20" s="36">
        <f>SUM(S21:S22)</f>
        <v>567.34</v>
      </c>
      <c r="T20" s="36">
        <f>SUM(T21:T22)</f>
        <v>60.15</v>
      </c>
      <c r="U20" s="36">
        <f t="shared" ref="U20" si="19">SUM(U21:U22)</f>
        <v>1.38</v>
      </c>
      <c r="V20" s="36">
        <f t="shared" ref="V20" si="20">SUM(V21:V22)</f>
        <v>0</v>
      </c>
      <c r="W20" s="36">
        <f>SUM(W21:W22)</f>
        <v>5.52</v>
      </c>
      <c r="X20" s="36">
        <f>SUM(X21:X22)</f>
        <v>866.91</v>
      </c>
      <c r="Y20" s="36">
        <f>SUM(Y21:Y22)</f>
        <v>1033.5999999999999</v>
      </c>
      <c r="Z20" s="36">
        <f>SUM(Z21:Z22)</f>
        <v>301.85000000000002</v>
      </c>
      <c r="AA20" s="36">
        <f t="shared" si="8"/>
        <v>-56.026746693083155</v>
      </c>
    </row>
    <row r="21" spans="1:27" x14ac:dyDescent="0.25">
      <c r="A21" s="138" t="s">
        <v>21</v>
      </c>
      <c r="B21" s="37">
        <v>615.67999999999995</v>
      </c>
      <c r="C21" s="37">
        <v>33.99</v>
      </c>
      <c r="D21" s="37">
        <v>59.74</v>
      </c>
      <c r="E21" s="37">
        <v>382.66</v>
      </c>
      <c r="F21" s="37">
        <v>1215.3599999999999</v>
      </c>
      <c r="G21" s="37">
        <v>668.46</v>
      </c>
      <c r="H21" s="37">
        <v>180.94</v>
      </c>
      <c r="I21" s="370">
        <v>1.68</v>
      </c>
      <c r="J21" s="77">
        <f>0.05785</f>
        <v>5.7849999999999999E-2</v>
      </c>
      <c r="K21" s="37">
        <v>0.55000000000000004</v>
      </c>
      <c r="L21" s="37">
        <v>6.36</v>
      </c>
      <c r="M21" s="153">
        <v>0</v>
      </c>
      <c r="N21" s="37">
        <v>686.33</v>
      </c>
      <c r="O21" s="37">
        <v>74.77</v>
      </c>
      <c r="P21" s="37">
        <v>21.32</v>
      </c>
      <c r="Q21" s="37">
        <v>1092.6099999999999</v>
      </c>
      <c r="R21" s="37">
        <v>1643.99</v>
      </c>
      <c r="S21" s="37">
        <v>567.34</v>
      </c>
      <c r="T21" s="37">
        <v>60.15</v>
      </c>
      <c r="U21" s="37">
        <v>1.38</v>
      </c>
      <c r="V21" s="37">
        <v>0</v>
      </c>
      <c r="W21" s="37">
        <v>5.52</v>
      </c>
      <c r="X21" s="37">
        <v>866.91</v>
      </c>
      <c r="Y21" s="37">
        <v>1033.5999999999999</v>
      </c>
      <c r="Z21" s="37">
        <v>301.85000000000002</v>
      </c>
      <c r="AA21" s="36">
        <f t="shared" si="8"/>
        <v>-56.019698978625442</v>
      </c>
    </row>
    <row r="22" spans="1:27" x14ac:dyDescent="0.25">
      <c r="A22" s="140" t="s">
        <v>22</v>
      </c>
      <c r="B22" s="155">
        <v>0</v>
      </c>
      <c r="C22" s="155">
        <v>0</v>
      </c>
      <c r="D22" s="155">
        <v>0</v>
      </c>
      <c r="E22" s="155">
        <v>0</v>
      </c>
      <c r="F22" s="155">
        <v>0</v>
      </c>
      <c r="G22" s="155">
        <v>0</v>
      </c>
      <c r="H22" s="155">
        <v>0</v>
      </c>
      <c r="I22" s="371">
        <v>1.03</v>
      </c>
      <c r="J22" s="129">
        <v>0.63</v>
      </c>
      <c r="K22" s="155">
        <v>0.01</v>
      </c>
      <c r="L22" s="155">
        <v>0</v>
      </c>
      <c r="M22" s="156">
        <v>0</v>
      </c>
      <c r="N22" s="155">
        <v>0.11</v>
      </c>
      <c r="O22" s="155">
        <v>0</v>
      </c>
      <c r="P22" s="155">
        <v>0</v>
      </c>
      <c r="Q22" s="155">
        <v>0</v>
      </c>
      <c r="R22" s="155">
        <v>0</v>
      </c>
      <c r="S22" s="155">
        <v>0</v>
      </c>
      <c r="T22" s="155">
        <v>0</v>
      </c>
      <c r="U22" s="155">
        <v>0</v>
      </c>
      <c r="V22" s="155">
        <v>0</v>
      </c>
      <c r="W22" s="155">
        <v>0</v>
      </c>
      <c r="X22" s="155">
        <v>0</v>
      </c>
      <c r="Y22" s="155">
        <v>0</v>
      </c>
      <c r="Z22" s="155">
        <v>0</v>
      </c>
      <c r="AA22" s="36">
        <f t="shared" si="8"/>
        <v>-100</v>
      </c>
    </row>
    <row r="23" spans="1:27" x14ac:dyDescent="0.25">
      <c r="A23" s="2" t="s">
        <v>23</v>
      </c>
    </row>
    <row r="24" spans="1:27" x14ac:dyDescent="0.25">
      <c r="A24" s="2" t="s">
        <v>236</v>
      </c>
      <c r="M24" s="502"/>
      <c r="N24" s="531"/>
    </row>
    <row r="25" spans="1:27" x14ac:dyDescent="0.25">
      <c r="A25" s="3" t="s">
        <v>210</v>
      </c>
      <c r="B25" s="278"/>
      <c r="L25" s="502"/>
      <c r="M25" s="502"/>
      <c r="N25" s="531"/>
      <c r="O25" s="512"/>
      <c r="U25" s="278"/>
      <c r="V25" s="278"/>
      <c r="W25" s="278"/>
      <c r="X25" s="278"/>
      <c r="Y25" s="278"/>
      <c r="Z25" s="278"/>
    </row>
    <row r="26" spans="1:27" x14ac:dyDescent="0.25">
      <c r="B26" s="278"/>
      <c r="L26" s="502"/>
      <c r="M26" s="502"/>
      <c r="N26" s="531"/>
      <c r="O26" s="512"/>
    </row>
    <row r="27" spans="1:27" x14ac:dyDescent="0.25">
      <c r="A27" s="280"/>
      <c r="L27" s="502"/>
      <c r="M27" s="502"/>
      <c r="N27" s="531"/>
      <c r="O27" s="512"/>
    </row>
    <row r="28" spans="1:27" x14ac:dyDescent="0.25">
      <c r="L28" s="502"/>
      <c r="M28" s="502"/>
      <c r="N28" s="531"/>
      <c r="O28" s="512"/>
    </row>
    <row r="29" spans="1:27" x14ac:dyDescent="0.25">
      <c r="L29" s="502"/>
      <c r="M29" s="502"/>
      <c r="N29" s="531"/>
      <c r="O29" s="512"/>
    </row>
    <row r="30" spans="1:27" x14ac:dyDescent="0.25">
      <c r="L30" s="502"/>
      <c r="M30" s="502"/>
      <c r="N30" s="531"/>
      <c r="O30" s="512"/>
    </row>
    <row r="31" spans="1:27" x14ac:dyDescent="0.25">
      <c r="L31" s="502"/>
      <c r="M31" s="502"/>
      <c r="N31" s="531"/>
      <c r="O31" s="512"/>
    </row>
    <row r="32" spans="1:27" x14ac:dyDescent="0.25">
      <c r="L32" s="502"/>
      <c r="M32" s="502"/>
      <c r="N32" s="531"/>
      <c r="O32" s="512"/>
      <c r="U32" s="278"/>
      <c r="V32" s="278"/>
      <c r="W32" s="278"/>
      <c r="X32" s="278"/>
      <c r="Y32" s="278"/>
      <c r="Z32" s="278"/>
    </row>
    <row r="33" spans="12:15" x14ac:dyDescent="0.25">
      <c r="L33" s="502"/>
      <c r="M33" s="502"/>
      <c r="N33" s="531"/>
      <c r="O33" s="512"/>
    </row>
    <row r="34" spans="12:15" x14ac:dyDescent="0.25">
      <c r="L34" s="502"/>
      <c r="M34" s="502"/>
      <c r="N34" s="531"/>
      <c r="O34" s="512"/>
    </row>
    <row r="35" spans="12:15" x14ac:dyDescent="0.25">
      <c r="L35" s="502"/>
      <c r="M35" s="502"/>
      <c r="N35" s="531"/>
      <c r="O35" s="512"/>
    </row>
    <row r="36" spans="12:15" x14ac:dyDescent="0.25">
      <c r="L36" s="502"/>
      <c r="M36" s="502"/>
      <c r="N36" s="531"/>
      <c r="O36" s="512"/>
    </row>
    <row r="37" spans="12:15" x14ac:dyDescent="0.25">
      <c r="L37" s="502"/>
      <c r="M37" s="502"/>
      <c r="N37" s="531"/>
      <c r="O37" s="512"/>
    </row>
    <row r="38" spans="12:15" x14ac:dyDescent="0.25">
      <c r="L38" s="502"/>
      <c r="M38" s="502"/>
      <c r="N38" s="531"/>
      <c r="O38" s="512"/>
    </row>
    <row r="39" spans="12:15" x14ac:dyDescent="0.25">
      <c r="L39" s="502"/>
      <c r="M39" s="502"/>
      <c r="N39" s="531"/>
      <c r="O39" s="512"/>
    </row>
    <row r="40" spans="12:15" x14ac:dyDescent="0.25">
      <c r="L40" s="502"/>
      <c r="M40" s="502"/>
      <c r="N40" s="531"/>
      <c r="O40" s="512"/>
    </row>
  </sheetData>
  <mergeCells count="4">
    <mergeCell ref="Z6:AA6"/>
    <mergeCell ref="A6:A7"/>
    <mergeCell ref="B6:M6"/>
    <mergeCell ref="N6:Y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"/>
  <sheetViews>
    <sheetView showGridLines="0" zoomScale="87" zoomScaleNormal="87" workbookViewId="0">
      <pane xSplit="1" ySplit="7" topLeftCell="B8" activePane="bottomRight" state="frozen"/>
      <selection activeCell="AG8" sqref="AG8"/>
      <selection pane="topRight" activeCell="AG8" sqref="AG8"/>
      <selection pane="bottomLeft" activeCell="AG8" sqref="AG8"/>
      <selection pane="bottomRight" activeCell="B1" sqref="B1:M1048576"/>
    </sheetView>
  </sheetViews>
  <sheetFormatPr baseColWidth="10" defaultRowHeight="15" x14ac:dyDescent="0.25"/>
  <cols>
    <col min="5" max="9" width="11.42578125" style="281"/>
    <col min="10" max="13" width="11.42578125" style="396"/>
    <col min="15" max="15" width="11.42578125" style="496"/>
    <col min="16" max="26" width="11.42578125" style="512"/>
    <col min="27" max="27" width="15.7109375" customWidth="1"/>
  </cols>
  <sheetData>
    <row r="1" spans="1:37" x14ac:dyDescent="0.25">
      <c r="A1" s="42" t="s">
        <v>201</v>
      </c>
    </row>
    <row r="3" spans="1:37" x14ac:dyDescent="0.25">
      <c r="A3" s="17" t="s">
        <v>139</v>
      </c>
      <c r="B3" s="17"/>
      <c r="C3" s="17"/>
      <c r="D3" s="17"/>
      <c r="E3" s="286"/>
      <c r="F3" s="286"/>
      <c r="G3" s="286"/>
      <c r="H3" s="286"/>
      <c r="I3" s="286"/>
      <c r="J3" s="397"/>
      <c r="K3" s="397"/>
      <c r="L3" s="397"/>
      <c r="M3" s="397"/>
    </row>
    <row r="4" spans="1:37" x14ac:dyDescent="0.25">
      <c r="A4" s="83" t="s">
        <v>273</v>
      </c>
      <c r="B4" s="30"/>
      <c r="C4" s="30"/>
      <c r="D4" s="30"/>
      <c r="E4" s="293"/>
      <c r="F4" s="293"/>
      <c r="G4" s="293"/>
      <c r="H4" s="293"/>
      <c r="I4" s="293"/>
      <c r="J4" s="398"/>
      <c r="K4" s="398"/>
      <c r="L4" s="398"/>
      <c r="M4" s="398"/>
    </row>
    <row r="5" spans="1:37" x14ac:dyDescent="0.25">
      <c r="A5" s="182" t="s">
        <v>217</v>
      </c>
      <c r="B5" s="182"/>
      <c r="C5" s="182"/>
      <c r="D5" s="182"/>
      <c r="E5" s="287"/>
      <c r="F5" s="287"/>
      <c r="G5" s="287"/>
      <c r="H5" s="287"/>
      <c r="I5" s="287"/>
      <c r="J5" s="399"/>
      <c r="K5" s="399"/>
      <c r="L5" s="399"/>
      <c r="M5" s="399"/>
    </row>
    <row r="6" spans="1:37" x14ac:dyDescent="0.25">
      <c r="A6" s="705" t="s">
        <v>133</v>
      </c>
      <c r="B6" s="689">
        <v>2017</v>
      </c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  <c r="N6" s="653">
        <v>2018</v>
      </c>
      <c r="O6" s="654"/>
      <c r="P6" s="654"/>
      <c r="Q6" s="654"/>
      <c r="R6" s="654"/>
      <c r="S6" s="654"/>
      <c r="T6" s="654"/>
      <c r="U6" s="654"/>
      <c r="V6" s="654"/>
      <c r="W6" s="654"/>
      <c r="X6" s="654"/>
      <c r="Y6" s="654"/>
      <c r="Z6" s="653">
        <v>2019</v>
      </c>
      <c r="AA6" s="657"/>
      <c r="AB6" s="512"/>
      <c r="AC6" s="512"/>
      <c r="AD6" s="512"/>
    </row>
    <row r="7" spans="1:37" ht="29.25" customHeight="1" x14ac:dyDescent="0.25">
      <c r="A7" s="683"/>
      <c r="B7" s="175" t="s">
        <v>1</v>
      </c>
      <c r="C7" s="121" t="s">
        <v>2</v>
      </c>
      <c r="D7" s="175" t="s">
        <v>3</v>
      </c>
      <c r="E7" s="121" t="s">
        <v>4</v>
      </c>
      <c r="F7" s="175" t="s">
        <v>5</v>
      </c>
      <c r="G7" s="121" t="s">
        <v>6</v>
      </c>
      <c r="H7" s="175" t="s">
        <v>7</v>
      </c>
      <c r="I7" s="121" t="s">
        <v>8</v>
      </c>
      <c r="J7" s="175" t="s">
        <v>9</v>
      </c>
      <c r="K7" s="175" t="s">
        <v>10</v>
      </c>
      <c r="L7" s="175" t="s">
        <v>11</v>
      </c>
      <c r="M7" s="175" t="s">
        <v>12</v>
      </c>
      <c r="N7" s="175" t="s">
        <v>1</v>
      </c>
      <c r="O7" s="175" t="s">
        <v>2</v>
      </c>
      <c r="P7" s="175" t="s">
        <v>3</v>
      </c>
      <c r="Q7" s="175" t="s">
        <v>4</v>
      </c>
      <c r="R7" s="175" t="s">
        <v>5</v>
      </c>
      <c r="S7" s="175" t="s">
        <v>6</v>
      </c>
      <c r="T7" s="175" t="s">
        <v>7</v>
      </c>
      <c r="U7" s="175" t="s">
        <v>8</v>
      </c>
      <c r="V7" s="175" t="s">
        <v>9</v>
      </c>
      <c r="W7" s="175" t="s">
        <v>10</v>
      </c>
      <c r="X7" s="175" t="s">
        <v>11</v>
      </c>
      <c r="Y7" s="646" t="s">
        <v>12</v>
      </c>
      <c r="Z7" s="121" t="s">
        <v>1</v>
      </c>
      <c r="AA7" s="178" t="s">
        <v>253</v>
      </c>
      <c r="AB7" s="512"/>
      <c r="AC7" s="512"/>
      <c r="AD7" s="512"/>
    </row>
    <row r="8" spans="1:37" x14ac:dyDescent="0.25">
      <c r="A8" s="138" t="s">
        <v>31</v>
      </c>
      <c r="B8" s="134">
        <v>6.35</v>
      </c>
      <c r="C8" s="77">
        <v>5.36</v>
      </c>
      <c r="D8" s="77">
        <v>3.27</v>
      </c>
      <c r="E8" s="37">
        <v>4.6399999999999997</v>
      </c>
      <c r="F8" s="37">
        <v>4.8899999999999997</v>
      </c>
      <c r="G8" s="37">
        <v>5.43</v>
      </c>
      <c r="H8" s="37">
        <v>6.7</v>
      </c>
      <c r="I8" s="37">
        <v>7.3</v>
      </c>
      <c r="J8" s="37">
        <v>8.31</v>
      </c>
      <c r="K8" s="37">
        <v>6</v>
      </c>
      <c r="L8" s="37">
        <v>4.2</v>
      </c>
      <c r="M8" s="225">
        <v>3.89</v>
      </c>
      <c r="N8" s="134">
        <v>6.54</v>
      </c>
      <c r="O8" s="37">
        <v>6.19</v>
      </c>
      <c r="P8" s="37">
        <v>4.03</v>
      </c>
      <c r="Q8" s="37">
        <v>5.4</v>
      </c>
      <c r="R8" s="37">
        <v>6.17</v>
      </c>
      <c r="S8" s="37">
        <v>6.57</v>
      </c>
      <c r="T8" s="37">
        <v>6.55</v>
      </c>
      <c r="U8" s="37">
        <v>8.23</v>
      </c>
      <c r="V8" s="37">
        <v>9.7100000000000009</v>
      </c>
      <c r="W8" s="37">
        <v>7.51</v>
      </c>
      <c r="X8" s="37">
        <v>3.67</v>
      </c>
      <c r="Y8" s="37">
        <v>4.2300000000000004</v>
      </c>
      <c r="Z8" s="162">
        <v>4.41</v>
      </c>
      <c r="AA8" s="225">
        <f t="shared" ref="AA8:AA18" si="0">+IFERROR((Z8/Y8-1)*100,"-")</f>
        <v>4.2553191489361541</v>
      </c>
      <c r="AB8" s="512"/>
      <c r="AC8" s="512"/>
      <c r="AD8" s="512"/>
      <c r="AE8" s="357"/>
      <c r="AF8" s="357"/>
      <c r="AG8" s="357"/>
      <c r="AH8" s="357"/>
      <c r="AI8" s="357"/>
      <c r="AJ8" s="357"/>
    </row>
    <row r="9" spans="1:37" x14ac:dyDescent="0.25">
      <c r="A9" s="199" t="s">
        <v>32</v>
      </c>
      <c r="B9" s="134">
        <v>4.1900000000000004</v>
      </c>
      <c r="C9" s="77">
        <v>3.64</v>
      </c>
      <c r="D9" s="77">
        <v>1.57</v>
      </c>
      <c r="E9" s="37">
        <v>2.52</v>
      </c>
      <c r="F9" s="37">
        <v>3.15</v>
      </c>
      <c r="G9" s="37">
        <v>3</v>
      </c>
      <c r="H9" s="37">
        <v>3.64</v>
      </c>
      <c r="I9" s="341">
        <v>4.12</v>
      </c>
      <c r="J9" s="341">
        <v>4.8099999999999996</v>
      </c>
      <c r="K9" s="341">
        <v>4.0999999999999996</v>
      </c>
      <c r="L9" s="341">
        <v>4.25</v>
      </c>
      <c r="M9" s="225">
        <v>3.87</v>
      </c>
      <c r="N9" s="134">
        <v>4.3899999999999997</v>
      </c>
      <c r="O9" s="341">
        <v>4.6500000000000004</v>
      </c>
      <c r="P9" s="341">
        <v>3.6</v>
      </c>
      <c r="Q9" s="341">
        <v>3.16</v>
      </c>
      <c r="R9" s="341">
        <v>3.72</v>
      </c>
      <c r="S9" s="341">
        <v>3.92</v>
      </c>
      <c r="T9" s="341">
        <v>3.61</v>
      </c>
      <c r="U9" s="341">
        <v>3.84</v>
      </c>
      <c r="V9" s="341">
        <v>4.9800000000000004</v>
      </c>
      <c r="W9" s="341">
        <v>4.41</v>
      </c>
      <c r="X9" s="341">
        <v>3.74</v>
      </c>
      <c r="Y9" s="341">
        <v>3</v>
      </c>
      <c r="Z9" s="192">
        <v>3.9</v>
      </c>
      <c r="AA9" s="225">
        <f t="shared" si="0"/>
        <v>30.000000000000004</v>
      </c>
      <c r="AB9" s="512"/>
      <c r="AC9" s="512"/>
      <c r="AD9" s="512"/>
      <c r="AE9" s="357"/>
      <c r="AF9" s="357"/>
      <c r="AG9" s="357"/>
      <c r="AH9" s="357"/>
      <c r="AI9" s="357"/>
      <c r="AJ9" s="357"/>
    </row>
    <row r="10" spans="1:37" x14ac:dyDescent="0.25">
      <c r="A10" s="199" t="s">
        <v>52</v>
      </c>
      <c r="B10" s="134">
        <v>9.18</v>
      </c>
      <c r="C10" s="77">
        <v>8.25</v>
      </c>
      <c r="D10" s="77">
        <v>7.57</v>
      </c>
      <c r="E10" s="37">
        <v>8.2100000000000009</v>
      </c>
      <c r="F10" s="37">
        <v>8.32</v>
      </c>
      <c r="G10" s="37">
        <v>8.65</v>
      </c>
      <c r="H10" s="37">
        <v>9.49</v>
      </c>
      <c r="I10" s="37">
        <v>10.14</v>
      </c>
      <c r="J10" s="37">
        <v>10.61</v>
      </c>
      <c r="K10" s="37">
        <v>9.0500000000000007</v>
      </c>
      <c r="L10" s="37">
        <v>7.37</v>
      </c>
      <c r="M10" s="225">
        <v>7.61</v>
      </c>
      <c r="N10" s="134">
        <v>9.67</v>
      </c>
      <c r="O10" s="37">
        <v>9.7100000000000009</v>
      </c>
      <c r="P10" s="37">
        <v>9.75</v>
      </c>
      <c r="Q10" s="37">
        <v>9.52</v>
      </c>
      <c r="R10" s="37">
        <v>11.43</v>
      </c>
      <c r="S10" s="37">
        <v>11.76</v>
      </c>
      <c r="T10" s="37">
        <v>10.34</v>
      </c>
      <c r="U10" s="37">
        <v>11.08</v>
      </c>
      <c r="V10" s="37">
        <v>11.11</v>
      </c>
      <c r="W10" s="37">
        <v>8.7100000000000009</v>
      </c>
      <c r="X10" s="37">
        <v>10.26</v>
      </c>
      <c r="Y10" s="37">
        <v>7.85</v>
      </c>
      <c r="Z10" s="162">
        <v>9.23</v>
      </c>
      <c r="AA10" s="225">
        <f t="shared" si="0"/>
        <v>17.579617834394924</v>
      </c>
      <c r="AB10" s="512"/>
      <c r="AC10" s="512"/>
      <c r="AD10" s="512"/>
      <c r="AE10" s="357"/>
      <c r="AF10" s="357"/>
      <c r="AG10" s="357"/>
      <c r="AH10" s="357"/>
      <c r="AI10" s="357"/>
      <c r="AJ10" s="357"/>
    </row>
    <row r="11" spans="1:37" x14ac:dyDescent="0.25">
      <c r="A11" s="199" t="s">
        <v>34</v>
      </c>
      <c r="B11" s="134">
        <v>6.89</v>
      </c>
      <c r="C11" s="77">
        <v>7.29</v>
      </c>
      <c r="D11" s="77">
        <v>5.0599999999999996</v>
      </c>
      <c r="E11" s="37">
        <v>5.15</v>
      </c>
      <c r="F11" s="37">
        <v>5</v>
      </c>
      <c r="G11" s="37">
        <v>5.16</v>
      </c>
      <c r="H11" s="37">
        <v>5.09</v>
      </c>
      <c r="I11" s="37">
        <v>4.62</v>
      </c>
      <c r="J11" s="37">
        <v>5.52</v>
      </c>
      <c r="K11" s="37">
        <v>4.9000000000000004</v>
      </c>
      <c r="L11" s="37">
        <v>4.59</v>
      </c>
      <c r="M11" s="225">
        <v>4.93</v>
      </c>
      <c r="N11" s="134">
        <v>6.2</v>
      </c>
      <c r="O11" s="37">
        <v>6.66</v>
      </c>
      <c r="P11" s="37">
        <v>6.03</v>
      </c>
      <c r="Q11" s="37">
        <v>5.74</v>
      </c>
      <c r="R11" s="37">
        <v>5.29</v>
      </c>
      <c r="S11" s="37">
        <v>5.04</v>
      </c>
      <c r="T11" s="37">
        <v>6.25</v>
      </c>
      <c r="U11" s="37">
        <v>4.05</v>
      </c>
      <c r="V11" s="37">
        <v>5.73</v>
      </c>
      <c r="W11" s="37">
        <v>4.34</v>
      </c>
      <c r="X11" s="37">
        <v>4.66</v>
      </c>
      <c r="Y11" s="37">
        <v>3.84</v>
      </c>
      <c r="Z11" s="162">
        <v>4.01</v>
      </c>
      <c r="AA11" s="225">
        <f t="shared" si="0"/>
        <v>4.4270833333333259</v>
      </c>
      <c r="AB11" s="512"/>
      <c r="AC11" s="512"/>
      <c r="AD11" s="512"/>
      <c r="AE11" s="357"/>
      <c r="AF11" s="357"/>
      <c r="AG11" s="357"/>
      <c r="AH11" s="357"/>
      <c r="AI11" s="357"/>
      <c r="AJ11" s="357"/>
    </row>
    <row r="12" spans="1:37" x14ac:dyDescent="0.25">
      <c r="A12" s="199" t="s">
        <v>48</v>
      </c>
      <c r="B12" s="134">
        <v>6.06</v>
      </c>
      <c r="C12" s="77">
        <v>6.15</v>
      </c>
      <c r="D12" s="77">
        <v>4.08</v>
      </c>
      <c r="E12" s="37">
        <v>3.7</v>
      </c>
      <c r="F12" s="37">
        <v>4.7</v>
      </c>
      <c r="G12" s="37">
        <v>4.07</v>
      </c>
      <c r="H12" s="37">
        <v>5.03</v>
      </c>
      <c r="I12" s="37">
        <v>4.67</v>
      </c>
      <c r="J12" s="37">
        <v>6.75</v>
      </c>
      <c r="K12" s="37">
        <v>5.1100000000000003</v>
      </c>
      <c r="L12" s="37">
        <v>4.17</v>
      </c>
      <c r="M12" s="225">
        <v>4.37</v>
      </c>
      <c r="N12" s="134">
        <v>5.71</v>
      </c>
      <c r="O12" s="37">
        <v>5.71</v>
      </c>
      <c r="P12" s="37">
        <v>5</v>
      </c>
      <c r="Q12" s="37">
        <v>5.17</v>
      </c>
      <c r="R12" s="37">
        <v>4.92</v>
      </c>
      <c r="S12" s="37">
        <v>4.63</v>
      </c>
      <c r="T12" s="37">
        <v>4.96</v>
      </c>
      <c r="U12" s="37">
        <v>5.24</v>
      </c>
      <c r="V12" s="37">
        <v>5.73</v>
      </c>
      <c r="W12" s="37">
        <v>4.5</v>
      </c>
      <c r="X12" s="37">
        <v>5.29</v>
      </c>
      <c r="Y12" s="37">
        <v>4.45</v>
      </c>
      <c r="Z12" s="162">
        <v>3.6</v>
      </c>
      <c r="AA12" s="225">
        <f t="shared" si="0"/>
        <v>-19.101123595505619</v>
      </c>
      <c r="AB12" s="512"/>
      <c r="AC12" s="512"/>
      <c r="AD12" s="512"/>
      <c r="AE12" s="357"/>
      <c r="AF12" s="357"/>
      <c r="AG12" s="357"/>
      <c r="AH12" s="357"/>
      <c r="AI12" s="357"/>
      <c r="AJ12" s="357"/>
    </row>
    <row r="13" spans="1:37" x14ac:dyDescent="0.25">
      <c r="A13" s="199" t="s">
        <v>56</v>
      </c>
      <c r="B13" s="134">
        <v>3.71</v>
      </c>
      <c r="C13" s="77">
        <v>3.6</v>
      </c>
      <c r="D13" s="77">
        <v>2.23</v>
      </c>
      <c r="E13" s="37">
        <v>2.09</v>
      </c>
      <c r="F13" s="37">
        <v>2.4900000000000002</v>
      </c>
      <c r="G13" s="37">
        <v>2.52</v>
      </c>
      <c r="H13" s="37">
        <v>3.32</v>
      </c>
      <c r="I13" s="37">
        <v>2.96</v>
      </c>
      <c r="J13" s="37">
        <v>3.25</v>
      </c>
      <c r="K13" s="37">
        <v>2.72</v>
      </c>
      <c r="L13" s="37">
        <v>2.08</v>
      </c>
      <c r="M13" s="225">
        <v>2.25</v>
      </c>
      <c r="N13" s="134">
        <v>3.44</v>
      </c>
      <c r="O13" s="37">
        <v>3.38</v>
      </c>
      <c r="P13" s="37">
        <v>2.77</v>
      </c>
      <c r="Q13" s="37">
        <v>2.97</v>
      </c>
      <c r="R13" s="37">
        <v>3</v>
      </c>
      <c r="S13" s="37">
        <v>2.48</v>
      </c>
      <c r="T13" s="37">
        <v>2.68</v>
      </c>
      <c r="U13" s="37">
        <v>3.12</v>
      </c>
      <c r="V13" s="37">
        <v>3.43</v>
      </c>
      <c r="W13" s="37">
        <v>2.48</v>
      </c>
      <c r="X13" s="37">
        <v>2.86</v>
      </c>
      <c r="Y13" s="37">
        <v>3</v>
      </c>
      <c r="Z13" s="162">
        <v>2.75</v>
      </c>
      <c r="AA13" s="225">
        <f t="shared" si="0"/>
        <v>-8.3333333333333375</v>
      </c>
      <c r="AB13" s="512"/>
      <c r="AC13" s="512"/>
      <c r="AD13" s="512"/>
      <c r="AE13" s="357"/>
      <c r="AF13" s="357"/>
      <c r="AG13" s="357"/>
      <c r="AH13" s="357"/>
      <c r="AI13" s="357"/>
      <c r="AJ13" s="357"/>
    </row>
    <row r="14" spans="1:37" x14ac:dyDescent="0.25">
      <c r="A14" s="199" t="s">
        <v>43</v>
      </c>
      <c r="B14" s="134">
        <v>3.38</v>
      </c>
      <c r="C14" s="77">
        <v>3.61</v>
      </c>
      <c r="D14" s="77">
        <v>2.39</v>
      </c>
      <c r="E14" s="37">
        <v>2.12</v>
      </c>
      <c r="F14" s="37">
        <v>1.84</v>
      </c>
      <c r="G14" s="37">
        <v>1.7</v>
      </c>
      <c r="H14" s="37">
        <v>2.82</v>
      </c>
      <c r="I14" s="37">
        <v>1.92</v>
      </c>
      <c r="J14" s="37">
        <v>4.3099999999999996</v>
      </c>
      <c r="K14" s="37">
        <v>2.31</v>
      </c>
      <c r="L14" s="37">
        <v>1.92</v>
      </c>
      <c r="M14" s="225">
        <v>2.15</v>
      </c>
      <c r="N14" s="134">
        <v>3.3</v>
      </c>
      <c r="O14" s="37">
        <v>3.1</v>
      </c>
      <c r="P14" s="37">
        <v>2.41</v>
      </c>
      <c r="Q14" s="37">
        <v>2.29</v>
      </c>
      <c r="R14" s="37">
        <v>2.12</v>
      </c>
      <c r="S14" s="37">
        <v>2.19</v>
      </c>
      <c r="T14" s="37">
        <v>2.7</v>
      </c>
      <c r="U14" s="37">
        <v>2.79</v>
      </c>
      <c r="V14" s="37">
        <v>3.78</v>
      </c>
      <c r="W14" s="37">
        <v>2.2799999999999998</v>
      </c>
      <c r="X14" s="37">
        <v>2.67</v>
      </c>
      <c r="Y14" s="37">
        <v>2.42</v>
      </c>
      <c r="Z14" s="162">
        <v>2.1</v>
      </c>
      <c r="AA14" s="225">
        <f t="shared" si="0"/>
        <v>-13.223140495867758</v>
      </c>
      <c r="AB14" s="512"/>
      <c r="AC14" s="512"/>
      <c r="AD14" s="512"/>
      <c r="AE14" s="357"/>
      <c r="AF14" s="357"/>
      <c r="AG14" s="357"/>
      <c r="AH14" s="357"/>
      <c r="AI14" s="357"/>
      <c r="AJ14" s="357"/>
    </row>
    <row r="15" spans="1:37" s="281" customFormat="1" x14ac:dyDescent="0.25">
      <c r="A15" s="336" t="s">
        <v>49</v>
      </c>
      <c r="B15" s="337">
        <v>9.2799999999999994</v>
      </c>
      <c r="C15" s="294">
        <v>9.06</v>
      </c>
      <c r="D15" s="294">
        <v>6.23</v>
      </c>
      <c r="E15" s="37">
        <v>6.39</v>
      </c>
      <c r="F15" s="37">
        <v>6.83</v>
      </c>
      <c r="G15" s="37">
        <v>7.17</v>
      </c>
      <c r="H15" s="37">
        <v>10.87</v>
      </c>
      <c r="I15" s="37">
        <v>9.74</v>
      </c>
      <c r="J15" s="37">
        <v>10.35</v>
      </c>
      <c r="K15" s="37">
        <v>8.2799999999999994</v>
      </c>
      <c r="L15" s="37">
        <v>9.6</v>
      </c>
      <c r="M15" s="224">
        <v>7.35</v>
      </c>
      <c r="N15" s="134">
        <v>8.8800000000000008</v>
      </c>
      <c r="O15" s="37">
        <v>8.9499999999999993</v>
      </c>
      <c r="P15" s="37">
        <v>6.25</v>
      </c>
      <c r="Q15" s="37">
        <v>9.18</v>
      </c>
      <c r="R15" s="37">
        <v>7.77</v>
      </c>
      <c r="S15" s="37">
        <v>7.08</v>
      </c>
      <c r="T15" s="37">
        <v>8.6300000000000008</v>
      </c>
      <c r="U15" s="37">
        <v>9.67</v>
      </c>
      <c r="V15" s="37">
        <v>10.6</v>
      </c>
      <c r="W15" s="37">
        <v>8.1999999999999993</v>
      </c>
      <c r="X15" s="37">
        <v>0</v>
      </c>
      <c r="Y15" s="37">
        <v>0</v>
      </c>
      <c r="Z15" s="162">
        <v>0</v>
      </c>
      <c r="AA15" s="225" t="str">
        <f t="shared" si="0"/>
        <v>-</v>
      </c>
      <c r="AC15" s="512"/>
      <c r="AF15" s="357"/>
      <c r="AG15" s="357"/>
      <c r="AH15" s="357"/>
      <c r="AI15" s="357"/>
      <c r="AJ15" s="357"/>
      <c r="AK15"/>
    </row>
    <row r="16" spans="1:37" x14ac:dyDescent="0.25">
      <c r="A16" s="199" t="s">
        <v>44</v>
      </c>
      <c r="B16" s="134">
        <v>4.5999999999999996</v>
      </c>
      <c r="C16" s="77">
        <v>4.95</v>
      </c>
      <c r="D16" s="77">
        <v>5.96</v>
      </c>
      <c r="E16" s="37">
        <v>5.37</v>
      </c>
      <c r="F16" s="37">
        <v>4.8</v>
      </c>
      <c r="G16" s="37">
        <v>4.45</v>
      </c>
      <c r="H16" s="37">
        <v>4.58</v>
      </c>
      <c r="I16" s="37">
        <v>4.3899999999999997</v>
      </c>
      <c r="J16" s="37">
        <v>0</v>
      </c>
      <c r="K16" s="37">
        <v>0</v>
      </c>
      <c r="L16" s="37">
        <v>0</v>
      </c>
      <c r="M16" s="225">
        <v>0</v>
      </c>
      <c r="N16" s="134">
        <v>5.69</v>
      </c>
      <c r="O16" s="37">
        <v>6.92</v>
      </c>
      <c r="P16" s="37">
        <v>11.69</v>
      </c>
      <c r="Q16" s="37">
        <v>7.24</v>
      </c>
      <c r="R16" s="37">
        <v>5.34</v>
      </c>
      <c r="S16" s="37">
        <v>3.67</v>
      </c>
      <c r="T16" s="37">
        <v>6.15</v>
      </c>
      <c r="U16" s="37">
        <v>5.89</v>
      </c>
      <c r="V16" s="560">
        <v>6.06</v>
      </c>
      <c r="W16" s="560">
        <v>4.0999999999999996</v>
      </c>
      <c r="X16" s="37">
        <v>4.4800000000000004</v>
      </c>
      <c r="Y16" s="37">
        <v>6.35</v>
      </c>
      <c r="Z16" s="162">
        <v>6.39</v>
      </c>
      <c r="AA16" s="225">
        <f t="shared" si="0"/>
        <v>0.62992125984251413</v>
      </c>
      <c r="AB16" s="512"/>
      <c r="AC16" s="512"/>
      <c r="AD16" s="512"/>
      <c r="AF16" s="357"/>
      <c r="AG16" s="357"/>
      <c r="AH16" s="357"/>
      <c r="AI16" s="357"/>
      <c r="AJ16" s="357"/>
    </row>
    <row r="17" spans="1:37" x14ac:dyDescent="0.25">
      <c r="A17" s="356" t="s">
        <v>45</v>
      </c>
      <c r="B17" s="134">
        <v>10.1</v>
      </c>
      <c r="C17" s="77">
        <v>12.93</v>
      </c>
      <c r="D17" s="77">
        <v>14.16</v>
      </c>
      <c r="E17" s="37">
        <v>14.96</v>
      </c>
      <c r="F17" s="37">
        <v>14</v>
      </c>
      <c r="G17" s="37">
        <v>0</v>
      </c>
      <c r="H17" s="37">
        <v>0</v>
      </c>
      <c r="I17" s="37">
        <v>0</v>
      </c>
      <c r="J17" s="37">
        <v>0</v>
      </c>
      <c r="K17" s="37">
        <v>9.6999999999999993</v>
      </c>
      <c r="L17" s="37">
        <v>10.23</v>
      </c>
      <c r="M17" s="225">
        <v>8.7200000000000006</v>
      </c>
      <c r="N17" s="134">
        <v>9.7799999999999994</v>
      </c>
      <c r="O17" s="37">
        <v>8.42</v>
      </c>
      <c r="P17" s="37">
        <v>8.5500000000000007</v>
      </c>
      <c r="Q17" s="37">
        <v>14.2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5.0599999999999996</v>
      </c>
      <c r="X17" s="571">
        <v>6.08</v>
      </c>
      <c r="Y17" s="571">
        <v>5.9</v>
      </c>
      <c r="Z17" s="647">
        <v>5.75</v>
      </c>
      <c r="AA17" s="225">
        <f t="shared" si="0"/>
        <v>-2.5423728813559365</v>
      </c>
      <c r="AB17" s="512"/>
      <c r="AC17" s="512"/>
      <c r="AD17" s="512"/>
      <c r="AE17" s="357"/>
      <c r="AF17" s="357"/>
      <c r="AG17" s="357"/>
      <c r="AH17" s="357"/>
      <c r="AI17" s="357"/>
      <c r="AJ17" s="357"/>
      <c r="AK17" s="358"/>
    </row>
    <row r="18" spans="1:37" x14ac:dyDescent="0.25">
      <c r="A18" s="140" t="s">
        <v>36</v>
      </c>
      <c r="B18" s="135">
        <v>4.01</v>
      </c>
      <c r="C18" s="129">
        <v>3.21</v>
      </c>
      <c r="D18" s="129">
        <v>1.85</v>
      </c>
      <c r="E18" s="155">
        <v>2.97</v>
      </c>
      <c r="F18" s="155">
        <v>2.5499999999999998</v>
      </c>
      <c r="G18" s="155">
        <v>3.27</v>
      </c>
      <c r="H18" s="155">
        <v>3.58</v>
      </c>
      <c r="I18" s="155">
        <v>4</v>
      </c>
      <c r="J18" s="155">
        <v>5.65</v>
      </c>
      <c r="K18" s="155">
        <v>8.43</v>
      </c>
      <c r="L18" s="155">
        <v>5.72</v>
      </c>
      <c r="M18" s="227">
        <v>5.95</v>
      </c>
      <c r="N18" s="135">
        <v>5.37</v>
      </c>
      <c r="O18" s="155">
        <v>6.8</v>
      </c>
      <c r="P18" s="155">
        <v>3.24</v>
      </c>
      <c r="Q18" s="155">
        <v>2.9</v>
      </c>
      <c r="R18" s="155">
        <v>2.82</v>
      </c>
      <c r="S18" s="155">
        <v>2.64</v>
      </c>
      <c r="T18" s="155">
        <v>4.82</v>
      </c>
      <c r="U18" s="155">
        <v>5.0599999999999996</v>
      </c>
      <c r="V18" s="155">
        <v>6.2</v>
      </c>
      <c r="W18" s="155">
        <v>6.05</v>
      </c>
      <c r="X18" s="155">
        <v>6.64</v>
      </c>
      <c r="Y18" s="155">
        <v>9.3000000000000007</v>
      </c>
      <c r="Z18" s="154">
        <v>3.92</v>
      </c>
      <c r="AA18" s="227">
        <f t="shared" si="0"/>
        <v>-57.849462365591407</v>
      </c>
      <c r="AB18" s="512"/>
      <c r="AC18" s="512"/>
      <c r="AD18" s="512"/>
      <c r="AE18" s="357"/>
      <c r="AF18" s="357"/>
      <c r="AG18" s="357"/>
      <c r="AH18" s="357"/>
      <c r="AI18" s="357"/>
      <c r="AJ18" s="357"/>
      <c r="AK18" s="357"/>
    </row>
    <row r="19" spans="1:37" x14ac:dyDescent="0.25">
      <c r="A19" s="2" t="s">
        <v>23</v>
      </c>
      <c r="AB19" s="512"/>
      <c r="AC19" s="512"/>
    </row>
    <row r="20" spans="1:37" x14ac:dyDescent="0.25">
      <c r="A20" s="2" t="s">
        <v>127</v>
      </c>
      <c r="AB20" s="512"/>
      <c r="AC20" s="512"/>
    </row>
    <row r="21" spans="1:37" x14ac:dyDescent="0.25">
      <c r="A21" s="601" t="s">
        <v>210</v>
      </c>
      <c r="O21" s="512"/>
      <c r="AA21" s="512"/>
      <c r="AB21" s="512"/>
      <c r="AC21" s="512"/>
    </row>
    <row r="22" spans="1:37" x14ac:dyDescent="0.25">
      <c r="O22" s="512"/>
      <c r="AA22" s="512"/>
      <c r="AB22" s="512"/>
      <c r="AC22" s="512"/>
    </row>
    <row r="23" spans="1:37" x14ac:dyDescent="0.25">
      <c r="O23" s="512"/>
      <c r="AA23" s="512"/>
      <c r="AB23" s="512"/>
      <c r="AC23" s="512"/>
    </row>
    <row r="24" spans="1:37" x14ac:dyDescent="0.25">
      <c r="O24" s="512"/>
      <c r="AA24" s="512"/>
      <c r="AB24" s="512"/>
      <c r="AC24" s="512"/>
    </row>
    <row r="25" spans="1:37" x14ac:dyDescent="0.25">
      <c r="O25" s="512"/>
      <c r="AA25" s="512"/>
      <c r="AB25" s="512"/>
      <c r="AC25" s="512"/>
    </row>
    <row r="26" spans="1:37" x14ac:dyDescent="0.25">
      <c r="O26" s="512"/>
      <c r="AA26" s="512"/>
      <c r="AB26" s="512"/>
      <c r="AC26" s="512"/>
    </row>
    <row r="27" spans="1:37" x14ac:dyDescent="0.25">
      <c r="O27" s="512"/>
      <c r="AA27" s="512"/>
      <c r="AB27" s="512"/>
      <c r="AC27" s="512"/>
    </row>
    <row r="28" spans="1:37" x14ac:dyDescent="0.25">
      <c r="O28" s="512"/>
      <c r="AA28" s="512"/>
      <c r="AB28" s="512"/>
      <c r="AC28" s="512"/>
    </row>
    <row r="29" spans="1:37" x14ac:dyDescent="0.25">
      <c r="O29" s="512"/>
      <c r="AA29" s="512"/>
      <c r="AB29" s="512"/>
      <c r="AC29" s="512"/>
    </row>
    <row r="30" spans="1:37" x14ac:dyDescent="0.25">
      <c r="O30" s="512"/>
      <c r="AA30" s="512"/>
      <c r="AB30" s="512"/>
    </row>
    <row r="31" spans="1:37" x14ac:dyDescent="0.25">
      <c r="O31" s="512"/>
      <c r="AA31" s="512"/>
      <c r="AB31" s="512"/>
    </row>
    <row r="32" spans="1:37" x14ac:dyDescent="0.25">
      <c r="O32" s="512"/>
      <c r="AA32" s="512"/>
      <c r="AB32" s="512"/>
    </row>
    <row r="33" spans="15:28" x14ac:dyDescent="0.25">
      <c r="O33" s="512"/>
      <c r="AA33" s="512"/>
      <c r="AB33" s="512"/>
    </row>
    <row r="34" spans="15:28" x14ac:dyDescent="0.25">
      <c r="O34" s="512"/>
      <c r="AA34" s="512"/>
      <c r="AB34" s="512"/>
    </row>
  </sheetData>
  <mergeCells count="4">
    <mergeCell ref="Z6:AA6"/>
    <mergeCell ref="B6:M6"/>
    <mergeCell ref="A6:A7"/>
    <mergeCell ref="N6:Y6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showGridLines="0" zoomScale="90" zoomScaleNormal="90" workbookViewId="0">
      <pane xSplit="1" ySplit="7" topLeftCell="B8" activePane="bottomRight" state="frozen"/>
      <selection activeCell="AG8" sqref="AG8"/>
      <selection pane="topRight" activeCell="AG8" sqref="AG8"/>
      <selection pane="bottomLeft" activeCell="AG8" sqref="AG8"/>
      <selection pane="bottomRight" activeCell="M19" sqref="B19:M33"/>
    </sheetView>
  </sheetViews>
  <sheetFormatPr baseColWidth="10" defaultColWidth="9.140625" defaultRowHeight="15" x14ac:dyDescent="0.25"/>
  <cols>
    <col min="1" max="1" width="23.140625" customWidth="1"/>
    <col min="2" max="8" width="9.7109375" customWidth="1"/>
    <col min="9" max="10" width="9.7109375" style="379" customWidth="1"/>
    <col min="11" max="12" width="9.7109375" style="281" customWidth="1"/>
    <col min="13" max="13" width="10.28515625" style="281" customWidth="1"/>
    <col min="14" max="14" width="12.140625" customWidth="1"/>
    <col min="15" max="15" width="12.140625" style="497" customWidth="1"/>
    <col min="16" max="26" width="12.140625" style="512" customWidth="1"/>
    <col min="27" max="27" width="13.140625" customWidth="1"/>
  </cols>
  <sheetData>
    <row r="1" spans="1:27" x14ac:dyDescent="0.25">
      <c r="A1" s="42" t="s">
        <v>201</v>
      </c>
    </row>
    <row r="3" spans="1:27" ht="15" customHeight="1" x14ac:dyDescent="0.25">
      <c r="A3" s="17" t="s">
        <v>140</v>
      </c>
    </row>
    <row r="4" spans="1:27" x14ac:dyDescent="0.25">
      <c r="A4" s="79" t="s">
        <v>274</v>
      </c>
    </row>
    <row r="5" spans="1:27" x14ac:dyDescent="0.25">
      <c r="A5" s="79" t="s">
        <v>215</v>
      </c>
      <c r="B5" s="23"/>
      <c r="C5" s="23"/>
      <c r="D5" s="23"/>
      <c r="E5" s="23"/>
      <c r="F5" s="23"/>
      <c r="G5" s="23"/>
      <c r="H5" s="23"/>
      <c r="I5" s="391"/>
      <c r="J5" s="391"/>
      <c r="K5" s="394"/>
      <c r="L5" s="394"/>
      <c r="M5" s="394"/>
    </row>
    <row r="6" spans="1:27" ht="15" customHeight="1" x14ac:dyDescent="0.25">
      <c r="A6" s="710" t="s">
        <v>0</v>
      </c>
      <c r="B6" s="707">
        <v>2017</v>
      </c>
      <c r="C6" s="708"/>
      <c r="D6" s="708"/>
      <c r="E6" s="708"/>
      <c r="F6" s="708"/>
      <c r="G6" s="708"/>
      <c r="H6" s="708"/>
      <c r="I6" s="708"/>
      <c r="J6" s="708"/>
      <c r="K6" s="708"/>
      <c r="L6" s="708"/>
      <c r="M6" s="709"/>
      <c r="N6" s="697">
        <v>2018</v>
      </c>
      <c r="O6" s="698"/>
      <c r="P6" s="698"/>
      <c r="Q6" s="698"/>
      <c r="R6" s="698"/>
      <c r="S6" s="698"/>
      <c r="T6" s="698"/>
      <c r="U6" s="698"/>
      <c r="V6" s="698"/>
      <c r="W6" s="698"/>
      <c r="X6" s="698"/>
      <c r="Y6" s="698"/>
      <c r="Z6" s="653">
        <v>2019</v>
      </c>
      <c r="AA6" s="657"/>
    </row>
    <row r="7" spans="1:27" ht="36" customHeight="1" x14ac:dyDescent="0.25">
      <c r="A7" s="711"/>
      <c r="B7" s="208" t="s">
        <v>1</v>
      </c>
      <c r="C7" s="208" t="s">
        <v>2</v>
      </c>
      <c r="D7" s="208" t="s">
        <v>3</v>
      </c>
      <c r="E7" s="208" t="s">
        <v>4</v>
      </c>
      <c r="F7" s="208" t="s">
        <v>5</v>
      </c>
      <c r="G7" s="208" t="s">
        <v>6</v>
      </c>
      <c r="H7" s="208" t="s">
        <v>7</v>
      </c>
      <c r="I7" s="208" t="s">
        <v>8</v>
      </c>
      <c r="J7" s="208" t="s">
        <v>9</v>
      </c>
      <c r="K7" s="471" t="s">
        <v>10</v>
      </c>
      <c r="L7" s="471" t="s">
        <v>11</v>
      </c>
      <c r="M7" s="471" t="s">
        <v>12</v>
      </c>
      <c r="N7" s="260" t="s">
        <v>1</v>
      </c>
      <c r="O7" s="443" t="s">
        <v>2</v>
      </c>
      <c r="P7" s="520" t="s">
        <v>3</v>
      </c>
      <c r="Q7" s="525" t="s">
        <v>4</v>
      </c>
      <c r="R7" s="533" t="s">
        <v>5</v>
      </c>
      <c r="S7" s="537" t="s">
        <v>6</v>
      </c>
      <c r="T7" s="548" t="s">
        <v>7</v>
      </c>
      <c r="U7" s="555" t="s">
        <v>8</v>
      </c>
      <c r="V7" s="557" t="s">
        <v>9</v>
      </c>
      <c r="W7" s="562" t="s">
        <v>10</v>
      </c>
      <c r="X7" s="569" t="s">
        <v>11</v>
      </c>
      <c r="Y7" s="594" t="s">
        <v>12</v>
      </c>
      <c r="Z7" s="595" t="s">
        <v>1</v>
      </c>
      <c r="AA7" s="595" t="s">
        <v>245</v>
      </c>
    </row>
    <row r="8" spans="1:27" x14ac:dyDescent="0.25">
      <c r="A8" s="132" t="s">
        <v>13</v>
      </c>
      <c r="B8" s="209">
        <f>+SUM(B9,B13,B18)</f>
        <v>165.91035217099994</v>
      </c>
      <c r="C8" s="200">
        <f>+SUM(C9,C13,C18)</f>
        <v>203.12086259999998</v>
      </c>
      <c r="D8" s="200">
        <f>+SUM(D9,D13,D18)</f>
        <v>161.92221690899996</v>
      </c>
      <c r="E8" s="200">
        <f>+SUM(E9+E13+E18)</f>
        <v>119.404921712</v>
      </c>
      <c r="F8" s="200">
        <f>+SUM(F9+F13+F18)</f>
        <v>120.97613644399993</v>
      </c>
      <c r="G8" s="200">
        <f t="shared" ref="G8:L8" si="0">SUM(G9+G13+G18)</f>
        <v>272.43581553700005</v>
      </c>
      <c r="H8" s="200">
        <f t="shared" si="0"/>
        <v>250.2655195560001</v>
      </c>
      <c r="I8" s="200">
        <f t="shared" si="0"/>
        <v>146.11062047599995</v>
      </c>
      <c r="J8" s="200">
        <f t="shared" si="0"/>
        <v>78.145027696000014</v>
      </c>
      <c r="K8" s="200">
        <f t="shared" si="0"/>
        <v>38.571095908000004</v>
      </c>
      <c r="L8" s="200">
        <f t="shared" si="0"/>
        <v>28.106585737999989</v>
      </c>
      <c r="M8" s="203">
        <f>+M9+M13+M18</f>
        <v>26.583776871999998</v>
      </c>
      <c r="N8" s="209">
        <f>+N9+N13+N18</f>
        <v>25.027732129999983</v>
      </c>
      <c r="O8" s="6">
        <f>SUM(O9+O13+O18)</f>
        <v>100.09279586800002</v>
      </c>
      <c r="P8" s="6">
        <v>151.19</v>
      </c>
      <c r="Q8" s="6">
        <f t="shared" ref="Q8:R8" si="1">+Q9+Q13+Q18</f>
        <v>83.33</v>
      </c>
      <c r="R8" s="6">
        <f t="shared" si="1"/>
        <v>213.08999999999997</v>
      </c>
      <c r="S8" s="6">
        <f t="shared" ref="S8" si="2">+S9+S13+S18</f>
        <v>282.3</v>
      </c>
      <c r="T8" s="6">
        <v>253.19</v>
      </c>
      <c r="U8" s="6">
        <f>+U9+U13+U18</f>
        <v>194.96</v>
      </c>
      <c r="V8" s="6">
        <f t="shared" ref="V8:Y8" si="3">+V9+V13+V18</f>
        <v>124.94000000000001</v>
      </c>
      <c r="W8" s="6">
        <f t="shared" si="3"/>
        <v>46.81</v>
      </c>
      <c r="X8" s="6">
        <f t="shared" si="3"/>
        <v>40.21</v>
      </c>
      <c r="Y8" s="6">
        <f t="shared" si="3"/>
        <v>77.430000000000007</v>
      </c>
      <c r="Z8" s="176">
        <v>127.76000000000002</v>
      </c>
      <c r="AA8" s="203">
        <f t="shared" ref="AA8:AA18" si="4">+IFERROR((Z8/N8-1)*100,"-")</f>
        <v>410.47373903629881</v>
      </c>
    </row>
    <row r="9" spans="1:27" x14ac:dyDescent="0.25">
      <c r="A9" s="133" t="s">
        <v>240</v>
      </c>
      <c r="B9" s="210">
        <f>+SUM(B10:B12)</f>
        <v>32.995123763000016</v>
      </c>
      <c r="C9" s="201">
        <f>+SUM(C10:C12)</f>
        <v>39.458362286000067</v>
      </c>
      <c r="D9" s="201">
        <f>+SUM(D10:D12)</f>
        <v>51.052658486000034</v>
      </c>
      <c r="E9" s="201">
        <f t="shared" ref="E9:J9" si="5">+SUM(E10:E12)</f>
        <v>39.578750287000027</v>
      </c>
      <c r="F9" s="201">
        <f t="shared" si="5"/>
        <v>47.465283658999951</v>
      </c>
      <c r="G9" s="201">
        <f t="shared" si="5"/>
        <v>52.61835462099998</v>
      </c>
      <c r="H9" s="201">
        <f t="shared" si="5"/>
        <v>33.172280163999936</v>
      </c>
      <c r="I9" s="201">
        <f t="shared" si="5"/>
        <v>27.022477535000007</v>
      </c>
      <c r="J9" s="201">
        <f t="shared" si="5"/>
        <v>19.275496696000022</v>
      </c>
      <c r="K9" s="201">
        <f>+SUM(K10:K12)</f>
        <v>13.883228999</v>
      </c>
      <c r="L9" s="201">
        <f>+SUM(L10:L12)</f>
        <v>14.070018109999989</v>
      </c>
      <c r="M9" s="204">
        <f>SUM(M10:M12)</f>
        <v>21.038585871999999</v>
      </c>
      <c r="N9" s="210">
        <f>SUM(N10:N12)</f>
        <v>18.204472477999982</v>
      </c>
      <c r="O9" s="15">
        <f>+SUM(O10:O12)</f>
        <v>24.636810764000032</v>
      </c>
      <c r="P9" s="15">
        <v>40.4</v>
      </c>
      <c r="Q9" s="15">
        <f t="shared" ref="Q9" si="6">SUM(Q10:Q12)</f>
        <v>44.640000000000008</v>
      </c>
      <c r="R9" s="15">
        <f t="shared" ref="R9:S9" si="7">SUM(R10:R12)</f>
        <v>51.690000000000005</v>
      </c>
      <c r="S9" s="15">
        <f t="shared" si="7"/>
        <v>49.4</v>
      </c>
      <c r="T9" s="15">
        <v>39.659999999999997</v>
      </c>
      <c r="U9" s="15">
        <f t="shared" ref="U9" si="8">SUM(U10:U12)</f>
        <v>24.57</v>
      </c>
      <c r="V9" s="15">
        <f>SUM(V10:V12)</f>
        <v>21.04</v>
      </c>
      <c r="W9" s="15">
        <f>SUM(W10:W12)</f>
        <v>16.649999999999999</v>
      </c>
      <c r="X9" s="15">
        <f>SUM(X10:X12)</f>
        <v>21.3</v>
      </c>
      <c r="Y9" s="15">
        <f>SUM(Y10:Y12)</f>
        <v>19.420000000000002</v>
      </c>
      <c r="Z9" s="177">
        <v>25.21</v>
      </c>
      <c r="AA9" s="204">
        <f t="shared" si="4"/>
        <v>38.482452762452546</v>
      </c>
    </row>
    <row r="10" spans="1:27" x14ac:dyDescent="0.25">
      <c r="A10" s="213" t="s">
        <v>15</v>
      </c>
      <c r="B10" s="211">
        <v>1.7323123089999992</v>
      </c>
      <c r="C10" s="202">
        <v>2.1932324049999998</v>
      </c>
      <c r="D10" s="202">
        <v>1.3610844440000009</v>
      </c>
      <c r="E10" s="24">
        <v>1.6087772579999997</v>
      </c>
      <c r="F10" s="24">
        <v>2.2158976630000007</v>
      </c>
      <c r="G10" s="202">
        <v>1.913569598999999</v>
      </c>
      <c r="H10" s="202">
        <v>1.8381867609999996</v>
      </c>
      <c r="I10" s="202">
        <v>1.9962058510000005</v>
      </c>
      <c r="J10" s="202">
        <v>2.2541664009999995</v>
      </c>
      <c r="K10" s="202">
        <v>2.0194453670000008</v>
      </c>
      <c r="L10" s="202">
        <v>1.4136266099999995</v>
      </c>
      <c r="M10" s="205">
        <v>1.5673206980000007</v>
      </c>
      <c r="N10" s="515">
        <v>1.3593533039999997</v>
      </c>
      <c r="O10" s="515">
        <v>2.2049636250000004</v>
      </c>
      <c r="P10" s="515">
        <v>1.76</v>
      </c>
      <c r="Q10" s="515">
        <v>1.52</v>
      </c>
      <c r="R10" s="515">
        <v>1.81</v>
      </c>
      <c r="S10" s="515">
        <v>2.57</v>
      </c>
      <c r="T10" s="515">
        <v>1.94</v>
      </c>
      <c r="U10" s="515">
        <v>1.87</v>
      </c>
      <c r="V10" s="515">
        <v>2.04</v>
      </c>
      <c r="W10" s="515">
        <v>2.52</v>
      </c>
      <c r="X10" s="515">
        <v>1.94</v>
      </c>
      <c r="Y10" s="515">
        <v>2.75</v>
      </c>
      <c r="Z10" s="648">
        <v>1.61</v>
      </c>
      <c r="AA10" s="205">
        <f t="shared" si="4"/>
        <v>18.438671923072071</v>
      </c>
    </row>
    <row r="11" spans="1:27" x14ac:dyDescent="0.25">
      <c r="A11" s="213" t="s">
        <v>16</v>
      </c>
      <c r="B11" s="211">
        <v>29.391960960000016</v>
      </c>
      <c r="C11" s="202">
        <v>35.579375725000062</v>
      </c>
      <c r="D11" s="202">
        <v>45.318042106000036</v>
      </c>
      <c r="E11" s="24">
        <v>34.629849340000028</v>
      </c>
      <c r="F11" s="24">
        <v>42.073408964999949</v>
      </c>
      <c r="G11" s="202">
        <v>45.847685619999986</v>
      </c>
      <c r="H11" s="202">
        <v>29.162968905999939</v>
      </c>
      <c r="I11" s="202">
        <v>22.698143158000008</v>
      </c>
      <c r="J11" s="202">
        <v>15.631522181000022</v>
      </c>
      <c r="K11" s="202">
        <v>9.6989065939999985</v>
      </c>
      <c r="L11" s="202">
        <v>10.420422279999988</v>
      </c>
      <c r="M11" s="205">
        <v>15.445881271999996</v>
      </c>
      <c r="N11" s="515">
        <v>14.319643222999982</v>
      </c>
      <c r="O11" s="515">
        <v>20.113396933000029</v>
      </c>
      <c r="P11" s="515">
        <v>34.340000000000003</v>
      </c>
      <c r="Q11" s="515">
        <v>37.880000000000003</v>
      </c>
      <c r="R11" s="515">
        <v>45.56</v>
      </c>
      <c r="S11" s="515">
        <v>43.19</v>
      </c>
      <c r="T11" s="515">
        <v>35.79</v>
      </c>
      <c r="U11" s="515">
        <v>20.32</v>
      </c>
      <c r="V11" s="515">
        <v>16.87</v>
      </c>
      <c r="W11" s="515">
        <v>11.87</v>
      </c>
      <c r="X11" s="515">
        <v>16.579999999999998</v>
      </c>
      <c r="Y11" s="515">
        <v>14.06</v>
      </c>
      <c r="Z11" s="648">
        <v>19.57</v>
      </c>
      <c r="AA11" s="205">
        <f t="shared" si="4"/>
        <v>36.665416136674267</v>
      </c>
    </row>
    <row r="12" spans="1:27" x14ac:dyDescent="0.25">
      <c r="A12" s="213" t="s">
        <v>19</v>
      </c>
      <c r="B12" s="211">
        <v>1.8708504939999995</v>
      </c>
      <c r="C12" s="202">
        <v>1.685754156</v>
      </c>
      <c r="D12" s="202">
        <v>4.3735319359999991</v>
      </c>
      <c r="E12" s="24">
        <v>3.3401236890000012</v>
      </c>
      <c r="F12" s="24">
        <v>3.1759770310000004</v>
      </c>
      <c r="G12" s="202">
        <v>4.8570994019999993</v>
      </c>
      <c r="H12" s="202">
        <v>2.1711244969999997</v>
      </c>
      <c r="I12" s="202">
        <v>2.3281285259999995</v>
      </c>
      <c r="J12" s="202">
        <v>1.3898081140000003</v>
      </c>
      <c r="K12" s="202">
        <v>2.1648770379999998</v>
      </c>
      <c r="L12" s="202">
        <v>2.2359692200000003</v>
      </c>
      <c r="M12" s="205">
        <v>4.0253839020000006</v>
      </c>
      <c r="N12" s="515">
        <v>2.5254759510000007</v>
      </c>
      <c r="O12" s="515">
        <v>2.3184502060000001</v>
      </c>
      <c r="P12" s="515">
        <v>4.3</v>
      </c>
      <c r="Q12" s="515">
        <v>5.24</v>
      </c>
      <c r="R12" s="515">
        <v>4.32</v>
      </c>
      <c r="S12" s="515">
        <v>3.64</v>
      </c>
      <c r="T12" s="515">
        <v>1.93</v>
      </c>
      <c r="U12" s="515">
        <v>2.38</v>
      </c>
      <c r="V12" s="515">
        <v>2.13</v>
      </c>
      <c r="W12" s="515">
        <v>2.2599999999999998</v>
      </c>
      <c r="X12" s="515">
        <v>2.78</v>
      </c>
      <c r="Y12" s="515">
        <v>2.61</v>
      </c>
      <c r="Z12" s="648">
        <v>4.03</v>
      </c>
      <c r="AA12" s="205">
        <f t="shared" si="4"/>
        <v>59.573881446159092</v>
      </c>
    </row>
    <row r="13" spans="1:27" x14ac:dyDescent="0.25">
      <c r="A13" s="133" t="s">
        <v>241</v>
      </c>
      <c r="B13" s="210">
        <f t="shared" ref="B13:J13" si="9">+SUM(B14:B17)</f>
        <v>131.21192199999993</v>
      </c>
      <c r="C13" s="201">
        <f t="shared" si="9"/>
        <v>162.73109699999992</v>
      </c>
      <c r="D13" s="201">
        <f t="shared" si="9"/>
        <v>109.49950099999994</v>
      </c>
      <c r="E13" s="201">
        <f t="shared" si="9"/>
        <v>78.192607999999979</v>
      </c>
      <c r="F13" s="201">
        <f t="shared" si="9"/>
        <v>71.812692999999982</v>
      </c>
      <c r="G13" s="201">
        <f t="shared" si="9"/>
        <v>218.33882129300008</v>
      </c>
      <c r="H13" s="201">
        <f t="shared" si="9"/>
        <v>215.67055679200016</v>
      </c>
      <c r="I13" s="201">
        <f t="shared" si="9"/>
        <v>117.53064399999992</v>
      </c>
      <c r="J13" s="201">
        <f t="shared" si="9"/>
        <v>58.008057238999996</v>
      </c>
      <c r="K13" s="201">
        <f>+SUM(K14:K17)</f>
        <v>23.356642999999998</v>
      </c>
      <c r="L13" s="201">
        <f>+SUM(L14:L17)</f>
        <v>12.893511</v>
      </c>
      <c r="M13" s="204">
        <f>SUM(M14:M17)</f>
        <v>4.8450900000000008</v>
      </c>
      <c r="N13" s="210">
        <f>SUM(N14:N17)</f>
        <v>5.8087955559999997</v>
      </c>
      <c r="O13" s="15">
        <f>+SUM(O14:O17)</f>
        <v>74.550259999999994</v>
      </c>
      <c r="P13" s="15">
        <v>109.24</v>
      </c>
      <c r="Q13" s="15">
        <f>SUM(Q14:Q17)</f>
        <v>37.39</v>
      </c>
      <c r="R13" s="15">
        <f>SUM(R14:R17)</f>
        <v>161.01</v>
      </c>
      <c r="S13" s="15">
        <f t="shared" ref="S13" si="10">SUM(S14:S17)</f>
        <v>231.58</v>
      </c>
      <c r="T13" s="15">
        <v>212.05</v>
      </c>
      <c r="U13" s="15">
        <f t="shared" ref="U13" si="11">SUM(U14:U17)</f>
        <v>169.27</v>
      </c>
      <c r="V13" s="15">
        <f t="shared" ref="V13" si="12">SUM(V14:V17)</f>
        <v>103.01</v>
      </c>
      <c r="W13" s="15">
        <f t="shared" ref="W13" si="13">SUM(W14:W17)</f>
        <v>28.849999999999998</v>
      </c>
      <c r="X13" s="15">
        <f t="shared" ref="X13:Y13" si="14">SUM(X14:X17)</f>
        <v>18.059999999999999</v>
      </c>
      <c r="Y13" s="15">
        <f t="shared" si="14"/>
        <v>56.42</v>
      </c>
      <c r="Z13" s="177">
        <v>101.68</v>
      </c>
      <c r="AA13" s="204">
        <f t="shared" si="4"/>
        <v>1650.4489359239553</v>
      </c>
    </row>
    <row r="14" spans="1:27" x14ac:dyDescent="0.25">
      <c r="A14" s="213" t="s">
        <v>124</v>
      </c>
      <c r="B14" s="211">
        <v>115.16877099999995</v>
      </c>
      <c r="C14" s="202">
        <v>152.15859699999993</v>
      </c>
      <c r="D14" s="202">
        <v>98.337233999999938</v>
      </c>
      <c r="E14" s="24">
        <v>50.096069999999976</v>
      </c>
      <c r="F14" s="24">
        <v>59.734004999999982</v>
      </c>
      <c r="G14" s="202">
        <v>200.03835100000009</v>
      </c>
      <c r="H14" s="202">
        <v>186.22674779200017</v>
      </c>
      <c r="I14" s="202">
        <v>99.884139999999931</v>
      </c>
      <c r="J14" s="202">
        <v>41.046394999999997</v>
      </c>
      <c r="K14" s="202">
        <v>11.569594999999998</v>
      </c>
      <c r="L14" s="202">
        <v>7.2203249999999999</v>
      </c>
      <c r="M14" s="205">
        <v>2.1639950000000003</v>
      </c>
      <c r="N14" s="202">
        <v>2.641095</v>
      </c>
      <c r="O14" s="202">
        <v>57.284405</v>
      </c>
      <c r="P14" s="202">
        <v>100.21</v>
      </c>
      <c r="Q14" s="202">
        <v>22.72</v>
      </c>
      <c r="R14" s="202">
        <v>156.58000000000001</v>
      </c>
      <c r="S14" s="202">
        <v>207.38</v>
      </c>
      <c r="T14" s="202">
        <v>167.49</v>
      </c>
      <c r="U14" s="202">
        <v>146</v>
      </c>
      <c r="V14" s="202">
        <v>64.55</v>
      </c>
      <c r="W14" s="202">
        <v>18.5</v>
      </c>
      <c r="X14" s="202">
        <v>8.4</v>
      </c>
      <c r="Y14" s="202">
        <v>51.26</v>
      </c>
      <c r="Z14" s="211">
        <v>93.37</v>
      </c>
      <c r="AA14" s="205">
        <f t="shared" si="4"/>
        <v>3435.2760881376853</v>
      </c>
    </row>
    <row r="15" spans="1:27" x14ac:dyDescent="0.25">
      <c r="A15" s="213" t="s">
        <v>125</v>
      </c>
      <c r="B15" s="211">
        <v>1.0832249999999999</v>
      </c>
      <c r="C15" s="202">
        <v>0.68245</v>
      </c>
      <c r="D15" s="202">
        <v>0.92791000000000001</v>
      </c>
      <c r="E15" s="24">
        <v>0.59731300000000009</v>
      </c>
      <c r="F15" s="24">
        <v>0.71522800000000009</v>
      </c>
      <c r="G15" s="202">
        <v>0.737281293</v>
      </c>
      <c r="H15" s="202">
        <v>0.30520999999999998</v>
      </c>
      <c r="I15" s="202">
        <v>0.65876999999999997</v>
      </c>
      <c r="J15" s="202">
        <v>0.37332723900000003</v>
      </c>
      <c r="K15" s="202">
        <v>0.46053800000000006</v>
      </c>
      <c r="L15" s="202">
        <v>0.35684000000000005</v>
      </c>
      <c r="M15" s="205">
        <v>0.44053499999999995</v>
      </c>
      <c r="N15" s="202">
        <v>0.76699200000000001</v>
      </c>
      <c r="O15" s="202">
        <v>0.8276300000000002</v>
      </c>
      <c r="P15" s="202">
        <v>0.78</v>
      </c>
      <c r="Q15" s="202">
        <v>0.94</v>
      </c>
      <c r="R15" s="202">
        <v>0.64</v>
      </c>
      <c r="S15" s="202">
        <v>0.62</v>
      </c>
      <c r="T15" s="202">
        <v>0.47</v>
      </c>
      <c r="U15" s="202">
        <v>0.61</v>
      </c>
      <c r="V15" s="202">
        <v>0.48</v>
      </c>
      <c r="W15" s="202">
        <v>0.56000000000000005</v>
      </c>
      <c r="X15" s="202">
        <v>1.08</v>
      </c>
      <c r="Y15" s="202">
        <v>0.85</v>
      </c>
      <c r="Z15" s="211">
        <v>1.01</v>
      </c>
      <c r="AA15" s="205">
        <f t="shared" si="4"/>
        <v>31.683250933516916</v>
      </c>
    </row>
    <row r="16" spans="1:27" x14ac:dyDescent="0.25">
      <c r="A16" s="213" t="s">
        <v>113</v>
      </c>
      <c r="B16" s="211">
        <v>12.846560999999999</v>
      </c>
      <c r="C16" s="202">
        <v>6.8140400000000003</v>
      </c>
      <c r="D16" s="202">
        <v>5.9045720000000008</v>
      </c>
      <c r="E16" s="24">
        <v>23.804054090000001</v>
      </c>
      <c r="F16" s="24">
        <v>8.0629649999999984</v>
      </c>
      <c r="G16" s="202">
        <v>15.18282</v>
      </c>
      <c r="H16" s="202">
        <v>25.498083999999995</v>
      </c>
      <c r="I16" s="202">
        <v>11.662623999999999</v>
      </c>
      <c r="J16" s="202">
        <v>14.470939999999999</v>
      </c>
      <c r="K16" s="202">
        <v>7.2920650000000009</v>
      </c>
      <c r="L16" s="202">
        <v>1.7226700000000001</v>
      </c>
      <c r="M16" s="205">
        <v>0.90439000000000003</v>
      </c>
      <c r="N16" s="202">
        <v>0.43284000000000006</v>
      </c>
      <c r="O16" s="202">
        <v>13.668479999999999</v>
      </c>
      <c r="P16" s="202">
        <v>3.97</v>
      </c>
      <c r="Q16" s="202">
        <v>9.0399999999999991</v>
      </c>
      <c r="R16" s="202">
        <v>2.29</v>
      </c>
      <c r="S16" s="202">
        <v>20.43</v>
      </c>
      <c r="T16" s="202">
        <v>40.04</v>
      </c>
      <c r="U16" s="202">
        <v>14.89</v>
      </c>
      <c r="V16" s="202">
        <v>34.72</v>
      </c>
      <c r="W16" s="202">
        <v>7.07</v>
      </c>
      <c r="X16" s="202">
        <v>6.61</v>
      </c>
      <c r="Y16" s="202">
        <v>1.92</v>
      </c>
      <c r="Z16" s="211">
        <v>2.82</v>
      </c>
      <c r="AA16" s="205">
        <f t="shared" si="4"/>
        <v>551.51095092874959</v>
      </c>
    </row>
    <row r="17" spans="1:27" x14ac:dyDescent="0.25">
      <c r="A17" s="213" t="s">
        <v>221</v>
      </c>
      <c r="B17" s="211">
        <v>2.1133649999999995</v>
      </c>
      <c r="C17" s="202">
        <v>3.0760099999999992</v>
      </c>
      <c r="D17" s="202">
        <v>4.3297850000000002</v>
      </c>
      <c r="E17" s="24">
        <v>3.6951709100000003</v>
      </c>
      <c r="F17" s="24">
        <v>3.3004950000000015</v>
      </c>
      <c r="G17" s="202">
        <v>2.3803689999999986</v>
      </c>
      <c r="H17" s="202">
        <v>3.6405149999999997</v>
      </c>
      <c r="I17" s="202">
        <v>5.3251100000000005</v>
      </c>
      <c r="J17" s="202">
        <v>2.1173950000000006</v>
      </c>
      <c r="K17" s="202">
        <v>4.0344449999999989</v>
      </c>
      <c r="L17" s="202">
        <v>3.5936760000000003</v>
      </c>
      <c r="M17" s="205">
        <v>1.3361700000000003</v>
      </c>
      <c r="N17" s="202">
        <v>1.967868556</v>
      </c>
      <c r="O17" s="202">
        <v>2.7697450000000008</v>
      </c>
      <c r="P17" s="202">
        <v>4.28</v>
      </c>
      <c r="Q17" s="202">
        <v>4.6900000000000004</v>
      </c>
      <c r="R17" s="202">
        <v>1.5</v>
      </c>
      <c r="S17" s="202">
        <v>3.15</v>
      </c>
      <c r="T17" s="202">
        <v>4.05</v>
      </c>
      <c r="U17" s="202">
        <v>7.77</v>
      </c>
      <c r="V17" s="202">
        <v>3.26</v>
      </c>
      <c r="W17" s="202">
        <v>2.72</v>
      </c>
      <c r="X17" s="202">
        <v>1.97</v>
      </c>
      <c r="Y17" s="202">
        <v>2.39</v>
      </c>
      <c r="Z17" s="211">
        <v>4.4800000000000004</v>
      </c>
      <c r="AA17" s="205">
        <f t="shared" si="4"/>
        <v>127.65748181404453</v>
      </c>
    </row>
    <row r="18" spans="1:27" x14ac:dyDescent="0.25">
      <c r="A18" s="214" t="s">
        <v>73</v>
      </c>
      <c r="B18" s="212">
        <v>1.7033064079999995</v>
      </c>
      <c r="C18" s="206">
        <v>0.93140331399999987</v>
      </c>
      <c r="D18" s="206">
        <v>1.370057423</v>
      </c>
      <c r="E18" s="215">
        <v>1.633563425</v>
      </c>
      <c r="F18" s="215">
        <v>1.6981597850000001</v>
      </c>
      <c r="G18" s="206">
        <v>1.4786396230000001</v>
      </c>
      <c r="H18" s="206">
        <v>1.4226826000000004</v>
      </c>
      <c r="I18" s="206">
        <v>1.557498941</v>
      </c>
      <c r="J18" s="206">
        <v>0.86147376100000017</v>
      </c>
      <c r="K18" s="206">
        <v>1.3312239089999998</v>
      </c>
      <c r="L18" s="206">
        <v>1.1430566280000001</v>
      </c>
      <c r="M18" s="207">
        <v>0.70010100000000008</v>
      </c>
      <c r="N18" s="206">
        <v>1.014464096</v>
      </c>
      <c r="O18" s="206">
        <v>0.90572510399999995</v>
      </c>
      <c r="P18" s="206">
        <v>1.55</v>
      </c>
      <c r="Q18" s="206">
        <v>1.3</v>
      </c>
      <c r="R18" s="206">
        <v>0.39</v>
      </c>
      <c r="S18" s="206">
        <v>1.32</v>
      </c>
      <c r="T18" s="206">
        <v>1.48</v>
      </c>
      <c r="U18" s="206">
        <v>1.1200000000000001</v>
      </c>
      <c r="V18" s="206">
        <v>0.89</v>
      </c>
      <c r="W18" s="206">
        <v>1.31</v>
      </c>
      <c r="X18" s="206">
        <v>0.85</v>
      </c>
      <c r="Y18" s="206">
        <v>1.59</v>
      </c>
      <c r="Z18" s="212">
        <v>0.87</v>
      </c>
      <c r="AA18" s="207">
        <f t="shared" si="4"/>
        <v>-14.240434587051165</v>
      </c>
    </row>
    <row r="19" spans="1:27" x14ac:dyDescent="0.25">
      <c r="N19" s="281"/>
      <c r="O19" s="281"/>
      <c r="P19" s="502"/>
      <c r="Q19" s="502"/>
      <c r="R19" s="502"/>
      <c r="S19" s="502"/>
      <c r="T19" s="502"/>
      <c r="U19" s="502"/>
      <c r="V19" s="502"/>
      <c r="W19" s="502"/>
      <c r="X19" s="502"/>
      <c r="Y19" s="502"/>
      <c r="Z19" s="502"/>
      <c r="AA19" s="281"/>
    </row>
    <row r="20" spans="1:27" x14ac:dyDescent="0.25">
      <c r="A20" s="2" t="s">
        <v>23</v>
      </c>
      <c r="N20" s="281"/>
      <c r="O20" s="281"/>
      <c r="P20" s="502"/>
      <c r="Q20" s="502"/>
      <c r="R20" s="502"/>
      <c r="S20" s="278"/>
      <c r="T20" s="278"/>
      <c r="U20" s="278"/>
      <c r="V20" s="278"/>
      <c r="W20" s="278"/>
      <c r="X20" s="278"/>
      <c r="Y20" s="278"/>
      <c r="Z20" s="278"/>
      <c r="AA20" s="281"/>
    </row>
    <row r="21" spans="1:27" x14ac:dyDescent="0.25">
      <c r="A21" s="601" t="s">
        <v>142</v>
      </c>
      <c r="M21" s="502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</row>
    <row r="22" spans="1:27" x14ac:dyDescent="0.25">
      <c r="A22" s="601" t="s">
        <v>210</v>
      </c>
      <c r="B22" s="357"/>
      <c r="N22" s="281"/>
      <c r="O22" s="281"/>
      <c r="P22" s="502"/>
      <c r="Q22" s="502"/>
      <c r="R22" s="502"/>
      <c r="S22" s="502"/>
      <c r="T22" s="502"/>
      <c r="U22" s="502"/>
      <c r="V22" s="502"/>
      <c r="W22" s="502"/>
      <c r="X22" s="502"/>
      <c r="Y22" s="502"/>
      <c r="Z22" s="502"/>
      <c r="AA22" s="281"/>
    </row>
    <row r="24" spans="1:27" x14ac:dyDescent="0.25">
      <c r="B24" s="357"/>
      <c r="T24" s="502"/>
      <c r="U24" s="502"/>
      <c r="V24" s="502"/>
      <c r="W24" s="502"/>
      <c r="X24" s="502"/>
      <c r="Y24" s="502"/>
      <c r="Z24" s="502"/>
    </row>
  </sheetData>
  <mergeCells count="4">
    <mergeCell ref="N6:Y6"/>
    <mergeCell ref="Z6:AA6"/>
    <mergeCell ref="B6:M6"/>
    <mergeCell ref="A6:A7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Q42"/>
  <sheetViews>
    <sheetView showGridLines="0" zoomScale="74" zoomScaleNormal="74" workbookViewId="0">
      <pane xSplit="1" ySplit="8" topLeftCell="B9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Y1048576"/>
    </sheetView>
  </sheetViews>
  <sheetFormatPr baseColWidth="10" defaultRowHeight="15" x14ac:dyDescent="0.25"/>
  <cols>
    <col min="1" max="1" width="13.140625" customWidth="1"/>
    <col min="2" max="2" width="13.28515625" bestFit="1" customWidth="1"/>
    <col min="3" max="4" width="9.7109375" customWidth="1"/>
    <col min="5" max="8" width="9.7109375" style="281" customWidth="1"/>
    <col min="9" max="10" width="9.7109375" style="379" customWidth="1"/>
    <col min="11" max="13" width="9.7109375" style="281" customWidth="1"/>
    <col min="14" max="14" width="14.28515625" bestFit="1" customWidth="1"/>
    <col min="15" max="15" width="11.42578125" style="498"/>
    <col min="16" max="26" width="11.42578125" style="512"/>
    <col min="27" max="27" width="11" bestFit="1" customWidth="1"/>
  </cols>
  <sheetData>
    <row r="1" spans="1:27" x14ac:dyDescent="0.25">
      <c r="A1" s="42" t="s">
        <v>201</v>
      </c>
    </row>
    <row r="3" spans="1:27" x14ac:dyDescent="0.25">
      <c r="A3" s="17" t="s">
        <v>143</v>
      </c>
    </row>
    <row r="4" spans="1:27" ht="15" customHeight="1" x14ac:dyDescent="0.25">
      <c r="A4" s="79" t="s">
        <v>274</v>
      </c>
    </row>
    <row r="5" spans="1:27" x14ac:dyDescent="0.25">
      <c r="A5" s="79" t="s">
        <v>218</v>
      </c>
    </row>
    <row r="6" spans="1:27" x14ac:dyDescent="0.25">
      <c r="A6" s="23"/>
    </row>
    <row r="7" spans="1:27" ht="18.75" customHeight="1" x14ac:dyDescent="0.25">
      <c r="A7" s="659" t="s">
        <v>0</v>
      </c>
      <c r="B7" s="689">
        <v>2017</v>
      </c>
      <c r="C7" s="689"/>
      <c r="D7" s="689"/>
      <c r="E7" s="689"/>
      <c r="F7" s="689"/>
      <c r="G7" s="689"/>
      <c r="H7" s="689"/>
      <c r="I7" s="689"/>
      <c r="J7" s="689"/>
      <c r="K7" s="689"/>
      <c r="L7" s="689"/>
      <c r="M7" s="689"/>
      <c r="N7" s="697">
        <v>2018</v>
      </c>
      <c r="O7" s="698"/>
      <c r="P7" s="698"/>
      <c r="Q7" s="698"/>
      <c r="R7" s="698"/>
      <c r="S7" s="698"/>
      <c r="T7" s="698"/>
      <c r="U7" s="698"/>
      <c r="V7" s="698"/>
      <c r="W7" s="698"/>
      <c r="X7" s="698"/>
      <c r="Y7" s="698"/>
      <c r="Z7" s="653">
        <v>2019</v>
      </c>
      <c r="AA7" s="657"/>
    </row>
    <row r="8" spans="1:27" ht="25.5" x14ac:dyDescent="0.25">
      <c r="A8" s="687"/>
      <c r="B8" s="175" t="s">
        <v>1</v>
      </c>
      <c r="C8" s="121" t="s">
        <v>2</v>
      </c>
      <c r="D8" s="175" t="s">
        <v>3</v>
      </c>
      <c r="E8" s="121" t="s">
        <v>4</v>
      </c>
      <c r="F8" s="175" t="s">
        <v>5</v>
      </c>
      <c r="G8" s="121" t="s">
        <v>6</v>
      </c>
      <c r="H8" s="175" t="s">
        <v>7</v>
      </c>
      <c r="I8" s="121" t="s">
        <v>8</v>
      </c>
      <c r="J8" s="175" t="s">
        <v>9</v>
      </c>
      <c r="K8" s="438" t="s">
        <v>10</v>
      </c>
      <c r="L8" s="438" t="s">
        <v>11</v>
      </c>
      <c r="M8" s="438" t="s">
        <v>12</v>
      </c>
      <c r="N8" s="260" t="s">
        <v>1</v>
      </c>
      <c r="O8" s="443" t="s">
        <v>2</v>
      </c>
      <c r="P8" s="520" t="s">
        <v>3</v>
      </c>
      <c r="Q8" s="525" t="s">
        <v>4</v>
      </c>
      <c r="R8" s="533" t="s">
        <v>5</v>
      </c>
      <c r="S8" s="537" t="s">
        <v>6</v>
      </c>
      <c r="T8" s="548" t="s">
        <v>7</v>
      </c>
      <c r="U8" s="555" t="s">
        <v>8</v>
      </c>
      <c r="V8" s="557" t="s">
        <v>9</v>
      </c>
      <c r="W8" s="562" t="s">
        <v>10</v>
      </c>
      <c r="X8" s="569" t="s">
        <v>11</v>
      </c>
      <c r="Y8" s="594" t="s">
        <v>12</v>
      </c>
      <c r="Z8" s="595" t="s">
        <v>1</v>
      </c>
      <c r="AA8" s="595" t="s">
        <v>245</v>
      </c>
    </row>
    <row r="9" spans="1:27" x14ac:dyDescent="0.25">
      <c r="A9" s="217" t="s">
        <v>13</v>
      </c>
      <c r="B9" s="176">
        <f t="shared" ref="B9:D9" si="0">+SUM(B10,B14,B19)</f>
        <v>296.72704356000008</v>
      </c>
      <c r="C9" s="6">
        <f t="shared" si="0"/>
        <v>354.1394634400001</v>
      </c>
      <c r="D9" s="6">
        <f t="shared" si="0"/>
        <v>292.66257029999952</v>
      </c>
      <c r="E9" s="6">
        <f t="shared" ref="E9:J9" si="1">+SUM(E10+E14+E19)</f>
        <v>205.58602745000005</v>
      </c>
      <c r="F9" s="6">
        <f t="shared" si="1"/>
        <v>213.1111410099999</v>
      </c>
      <c r="G9" s="6">
        <f t="shared" si="1"/>
        <v>441.5711015899999</v>
      </c>
      <c r="H9" s="6">
        <f t="shared" si="1"/>
        <v>385.5220673500001</v>
      </c>
      <c r="I9" s="420">
        <f t="shared" si="1"/>
        <v>247.25138553999992</v>
      </c>
      <c r="J9" s="420">
        <f t="shared" si="1"/>
        <v>149.46507947999999</v>
      </c>
      <c r="K9" s="6">
        <f>+SUM(K10+K14+K19)</f>
        <v>97.581923700000019</v>
      </c>
      <c r="L9" s="6">
        <f>+SUM(L10+L14+L19)</f>
        <v>90.84619463999995</v>
      </c>
      <c r="M9" s="166">
        <f>+M10+M14+M19</f>
        <v>100.40470505999998</v>
      </c>
      <c r="N9" s="176">
        <f>+N10+N14+N19</f>
        <v>101.57866487000008</v>
      </c>
      <c r="O9" s="6">
        <f>+SUM(O10+O14+O19)</f>
        <v>233.44930459999998</v>
      </c>
      <c r="P9" s="6">
        <v>301.94</v>
      </c>
      <c r="Q9" s="6">
        <f t="shared" ref="Q9:R9" si="2">+Q10+Q14+Q19</f>
        <v>206.78</v>
      </c>
      <c r="R9" s="6">
        <f t="shared" si="2"/>
        <v>420.65999999999991</v>
      </c>
      <c r="S9" s="6">
        <f>+S10+S14+S19</f>
        <v>527.06000000000006</v>
      </c>
      <c r="T9" s="6">
        <v>462.51000000000005</v>
      </c>
      <c r="U9" s="6">
        <f t="shared" ref="U9:Z9" si="3">+U10+U14+U19</f>
        <v>362.12</v>
      </c>
      <c r="V9" s="6">
        <f t="shared" si="3"/>
        <v>252.39000000000001</v>
      </c>
      <c r="W9" s="6">
        <f t="shared" si="3"/>
        <v>129.1</v>
      </c>
      <c r="X9" s="6">
        <f t="shared" si="3"/>
        <v>114.21999999999998</v>
      </c>
      <c r="Y9" s="6">
        <f t="shared" si="3"/>
        <v>160.73999999999998</v>
      </c>
      <c r="Z9" s="176">
        <f t="shared" si="3"/>
        <v>246.26</v>
      </c>
      <c r="AA9" s="166">
        <f t="shared" ref="AA9:AA19" si="4">+IFERROR((Z9/N9-1)*100,"-")</f>
        <v>142.43279857553003</v>
      </c>
    </row>
    <row r="10" spans="1:27" x14ac:dyDescent="0.25">
      <c r="A10" s="137" t="s">
        <v>14</v>
      </c>
      <c r="B10" s="177">
        <f t="shared" ref="B10:K10" si="5">+SUM(B11:B13)</f>
        <v>90.504837980000019</v>
      </c>
      <c r="C10" s="15">
        <f t="shared" si="5"/>
        <v>104.42269463999997</v>
      </c>
      <c r="D10" s="15">
        <f t="shared" si="5"/>
        <v>119.76307083999968</v>
      </c>
      <c r="E10" s="15">
        <f t="shared" si="5"/>
        <v>81.977646580000027</v>
      </c>
      <c r="F10" s="15">
        <f t="shared" si="5"/>
        <v>99.035831269999932</v>
      </c>
      <c r="G10" s="15">
        <f t="shared" si="5"/>
        <v>123.30754018999998</v>
      </c>
      <c r="H10" s="15">
        <f t="shared" si="5"/>
        <v>83.644085500000045</v>
      </c>
      <c r="I10" s="421">
        <f t="shared" si="5"/>
        <v>75.085191589999937</v>
      </c>
      <c r="J10" s="421">
        <f t="shared" si="5"/>
        <v>59.332056569999985</v>
      </c>
      <c r="K10" s="15">
        <f t="shared" si="5"/>
        <v>55.337663200000009</v>
      </c>
      <c r="L10" s="15">
        <f>+SUM(L11:L13)</f>
        <v>63.801328719999958</v>
      </c>
      <c r="M10" s="168">
        <f>SUM(M11:M13)</f>
        <v>89.244796539999982</v>
      </c>
      <c r="N10" s="177">
        <f>SUM(N11:N13)</f>
        <v>87.292303030000085</v>
      </c>
      <c r="O10" s="15">
        <f>+SUM(O11:O13)</f>
        <v>102.58876002999997</v>
      </c>
      <c r="P10" s="15">
        <v>129.43</v>
      </c>
      <c r="Q10" s="15">
        <f t="shared" ref="Q10" si="6">SUM(Q11:Q13)</f>
        <v>132.41999999999999</v>
      </c>
      <c r="R10" s="15">
        <f t="shared" ref="R10:S10" si="7">SUM(R11:R13)</f>
        <v>157.22999999999999</v>
      </c>
      <c r="S10" s="15">
        <f t="shared" si="7"/>
        <v>162.84</v>
      </c>
      <c r="T10" s="15">
        <v>138.78</v>
      </c>
      <c r="U10" s="15">
        <f t="shared" ref="U10" si="8">SUM(U11:U13)</f>
        <v>97.78</v>
      </c>
      <c r="V10" s="15">
        <f t="shared" ref="V10" si="9">SUM(V11:V13)</f>
        <v>84.66</v>
      </c>
      <c r="W10" s="15">
        <f t="shared" ref="W10" si="10">SUM(W11:W13)</f>
        <v>75.030000000000015</v>
      </c>
      <c r="X10" s="15">
        <f t="shared" ref="X10" si="11">SUM(X11:X13)</f>
        <v>81.669999999999987</v>
      </c>
      <c r="Y10" s="15">
        <f t="shared" ref="Y10" si="12">SUM(Y11:Y13)</f>
        <v>67.72999999999999</v>
      </c>
      <c r="Z10" s="177">
        <f t="shared" ref="Z10" si="13">SUM(Z11:Z13)</f>
        <v>84.570000000000007</v>
      </c>
      <c r="AA10" s="168">
        <f t="shared" si="4"/>
        <v>-3.1186060345601119</v>
      </c>
    </row>
    <row r="11" spans="1:27" x14ac:dyDescent="0.25">
      <c r="A11" s="218" t="s">
        <v>15</v>
      </c>
      <c r="B11" s="162">
        <v>4.0723226600000002</v>
      </c>
      <c r="C11" s="24">
        <v>6.7242203299999979</v>
      </c>
      <c r="D11" s="24">
        <v>4.6568638900000003</v>
      </c>
      <c r="E11" s="24">
        <v>5.0122927499999994</v>
      </c>
      <c r="F11" s="25">
        <v>7.5222885299999955</v>
      </c>
      <c r="G11" s="24">
        <v>7.3131514599999985</v>
      </c>
      <c r="H11" s="24">
        <v>6.2165346199999991</v>
      </c>
      <c r="I11" s="24">
        <v>6.7605700099999986</v>
      </c>
      <c r="J11" s="24">
        <v>8.2660842399999996</v>
      </c>
      <c r="K11" s="24">
        <v>6.8370951299999989</v>
      </c>
      <c r="L11" s="24">
        <v>5.6063020300000028</v>
      </c>
      <c r="M11" s="170">
        <v>5.4993432899999979</v>
      </c>
      <c r="N11" s="220">
        <v>5.3053500000000016</v>
      </c>
      <c r="O11" s="221">
        <v>7.8594141299999984</v>
      </c>
      <c r="P11" s="221">
        <v>6.84</v>
      </c>
      <c r="Q11" s="221">
        <v>6.28</v>
      </c>
      <c r="R11" s="221">
        <v>8.9</v>
      </c>
      <c r="S11" s="221">
        <v>11.98</v>
      </c>
      <c r="T11" s="221">
        <v>9.8000000000000007</v>
      </c>
      <c r="U11" s="221">
        <v>10.17</v>
      </c>
      <c r="V11" s="221">
        <v>9.9499999999999993</v>
      </c>
      <c r="W11" s="221">
        <v>11.46</v>
      </c>
      <c r="X11" s="221">
        <v>8.58</v>
      </c>
      <c r="Y11" s="221">
        <v>11.4</v>
      </c>
      <c r="Z11" s="220">
        <v>5.89</v>
      </c>
      <c r="AA11" s="170">
        <f t="shared" si="4"/>
        <v>11.020008105026013</v>
      </c>
    </row>
    <row r="12" spans="1:27" x14ac:dyDescent="0.25">
      <c r="A12" s="218" t="s">
        <v>16</v>
      </c>
      <c r="B12" s="162">
        <v>81.372758460000014</v>
      </c>
      <c r="C12" s="24">
        <v>93.882189269999984</v>
      </c>
      <c r="D12" s="24">
        <v>107.12157151999969</v>
      </c>
      <c r="E12" s="24">
        <v>70.977722340000028</v>
      </c>
      <c r="F12" s="25">
        <v>85.291545069999927</v>
      </c>
      <c r="G12" s="24">
        <v>108.01823333999998</v>
      </c>
      <c r="H12" s="24">
        <v>71.401748750000039</v>
      </c>
      <c r="I12" s="24">
        <v>62.130072359999943</v>
      </c>
      <c r="J12" s="24">
        <v>47.853688889999987</v>
      </c>
      <c r="K12" s="24">
        <v>44.196010420000007</v>
      </c>
      <c r="L12" s="24">
        <v>52.632440009999954</v>
      </c>
      <c r="M12" s="170">
        <v>76.610824169999987</v>
      </c>
      <c r="N12" s="220">
        <v>77.068213100000079</v>
      </c>
      <c r="O12" s="221">
        <v>89.351816169999964</v>
      </c>
      <c r="P12" s="221">
        <v>116.03</v>
      </c>
      <c r="Q12" s="221">
        <v>118.3</v>
      </c>
      <c r="R12" s="221">
        <v>141.16999999999999</v>
      </c>
      <c r="S12" s="221">
        <v>143.05000000000001</v>
      </c>
      <c r="T12" s="221">
        <v>123.27</v>
      </c>
      <c r="U12" s="221">
        <v>81.069999999999993</v>
      </c>
      <c r="V12" s="221">
        <v>69.849999999999994</v>
      </c>
      <c r="W12" s="221">
        <v>57.81</v>
      </c>
      <c r="X12" s="221">
        <v>66.63</v>
      </c>
      <c r="Y12" s="221">
        <v>50.23</v>
      </c>
      <c r="Z12" s="220">
        <v>73.930000000000007</v>
      </c>
      <c r="AA12" s="170">
        <f t="shared" si="4"/>
        <v>-4.0719941124469532</v>
      </c>
    </row>
    <row r="13" spans="1:27" x14ac:dyDescent="0.25">
      <c r="A13" s="218" t="s">
        <v>19</v>
      </c>
      <c r="B13" s="162">
        <v>5.0597568600000002</v>
      </c>
      <c r="C13" s="24">
        <v>3.8162850400000004</v>
      </c>
      <c r="D13" s="24">
        <v>7.9846354300000009</v>
      </c>
      <c r="E13" s="24">
        <v>5.9876314900000001</v>
      </c>
      <c r="F13" s="25">
        <v>6.2219976700000013</v>
      </c>
      <c r="G13" s="24">
        <v>7.9761553899999997</v>
      </c>
      <c r="H13" s="24">
        <v>6.0258021300000015</v>
      </c>
      <c r="I13" s="24">
        <v>6.194549219999999</v>
      </c>
      <c r="J13" s="24">
        <v>3.2122834399999984</v>
      </c>
      <c r="K13" s="24">
        <v>4.3045576500000005</v>
      </c>
      <c r="L13" s="24">
        <v>5.5625866800000008</v>
      </c>
      <c r="M13" s="170">
        <v>7.134629079999999</v>
      </c>
      <c r="N13" s="220">
        <v>4.918739930000001</v>
      </c>
      <c r="O13" s="221">
        <v>5.37752973</v>
      </c>
      <c r="P13" s="221">
        <v>6.56</v>
      </c>
      <c r="Q13" s="221">
        <v>7.84</v>
      </c>
      <c r="R13" s="221">
        <v>7.16</v>
      </c>
      <c r="S13" s="221">
        <v>7.81</v>
      </c>
      <c r="T13" s="221">
        <v>5.71</v>
      </c>
      <c r="U13" s="221">
        <v>6.54</v>
      </c>
      <c r="V13" s="221">
        <v>4.8600000000000003</v>
      </c>
      <c r="W13" s="221">
        <v>5.76</v>
      </c>
      <c r="X13" s="221">
        <v>6.46</v>
      </c>
      <c r="Y13" s="221">
        <v>6.1</v>
      </c>
      <c r="Z13" s="220">
        <v>4.75</v>
      </c>
      <c r="AA13" s="170">
        <f t="shared" si="4"/>
        <v>-3.4305519787869887</v>
      </c>
    </row>
    <row r="14" spans="1:27" x14ac:dyDescent="0.25">
      <c r="A14" s="137" t="s">
        <v>111</v>
      </c>
      <c r="B14" s="177">
        <f t="shared" ref="B14:D14" si="14">+SUM(B15:B18)</f>
        <v>202.15289065000007</v>
      </c>
      <c r="C14" s="15">
        <f t="shared" si="14"/>
        <v>246.29466693000015</v>
      </c>
      <c r="D14" s="15">
        <f t="shared" si="14"/>
        <v>168.60628013999985</v>
      </c>
      <c r="E14" s="15">
        <f t="shared" ref="E14:J14" si="15">+SUM(E15:E18)</f>
        <v>119.58921624</v>
      </c>
      <c r="F14" s="15">
        <f t="shared" si="15"/>
        <v>110.32495851999998</v>
      </c>
      <c r="G14" s="15">
        <f t="shared" si="15"/>
        <v>314.71428647999988</v>
      </c>
      <c r="H14" s="15">
        <f t="shared" si="15"/>
        <v>298.76185160000006</v>
      </c>
      <c r="I14" s="421">
        <f t="shared" si="15"/>
        <v>168.26700149999999</v>
      </c>
      <c r="J14" s="421">
        <f t="shared" si="15"/>
        <v>88.00031091000001</v>
      </c>
      <c r="K14" s="15">
        <f>+SUM(K15:K18)</f>
        <v>39.356002089999997</v>
      </c>
      <c r="L14" s="15">
        <f>+SUM(L15:L18)</f>
        <v>23.665375149999996</v>
      </c>
      <c r="M14" s="168">
        <f>SUM(M15:M18)</f>
        <v>8.7674550599999996</v>
      </c>
      <c r="N14" s="177">
        <f>SUM(N15:N18)</f>
        <v>11.18284847</v>
      </c>
      <c r="O14" s="15">
        <f>+SUM(O15:O18)</f>
        <v>127.62901008</v>
      </c>
      <c r="P14" s="15">
        <v>168.1</v>
      </c>
      <c r="Q14" s="15">
        <f t="shared" ref="Q14" si="16">SUM(Q15:Q18)</f>
        <v>70.12</v>
      </c>
      <c r="R14" s="15">
        <f t="shared" ref="R14:S14" si="17">SUM(R15:R18)</f>
        <v>261.33999999999997</v>
      </c>
      <c r="S14" s="15">
        <f t="shared" si="17"/>
        <v>360.14</v>
      </c>
      <c r="T14" s="15">
        <v>319.32000000000005</v>
      </c>
      <c r="U14" s="15">
        <f t="shared" ref="U14" si="18">SUM(U15:U18)</f>
        <v>260.57</v>
      </c>
      <c r="V14" s="15">
        <f t="shared" ref="V14" si="19">SUM(V15:V18)</f>
        <v>164.87</v>
      </c>
      <c r="W14" s="15">
        <f t="shared" ref="W14" si="20">SUM(W15:W18)</f>
        <v>50.87</v>
      </c>
      <c r="X14" s="15">
        <f t="shared" ref="X14" si="21">SUM(X15:X18)</f>
        <v>30.639999999999997</v>
      </c>
      <c r="Y14" s="15">
        <f t="shared" ref="Y14" si="22">SUM(Y15:Y18)</f>
        <v>90.17</v>
      </c>
      <c r="Z14" s="177">
        <f t="shared" ref="Z14" si="23">SUM(Z15:Z18)</f>
        <v>158.98999999999998</v>
      </c>
      <c r="AA14" s="168">
        <f t="shared" si="4"/>
        <v>1321.73079092075</v>
      </c>
    </row>
    <row r="15" spans="1:27" x14ac:dyDescent="0.25">
      <c r="A15" s="218" t="s">
        <v>124</v>
      </c>
      <c r="B15" s="220">
        <v>169.69512351000006</v>
      </c>
      <c r="C15" s="221">
        <v>220.60027562000013</v>
      </c>
      <c r="D15" s="221">
        <v>141.96324672999987</v>
      </c>
      <c r="E15" s="221">
        <v>72.401965110000006</v>
      </c>
      <c r="F15" s="221">
        <v>85.295563429999987</v>
      </c>
      <c r="G15" s="221">
        <v>284.97834333999987</v>
      </c>
      <c r="H15" s="221">
        <v>254.40536170000004</v>
      </c>
      <c r="I15" s="422">
        <v>135.54106562999999</v>
      </c>
      <c r="J15" s="422">
        <v>57.574070930000012</v>
      </c>
      <c r="K15" s="221">
        <v>16.10746542</v>
      </c>
      <c r="L15" s="221">
        <v>10.057059240000001</v>
      </c>
      <c r="M15" s="170">
        <v>2.8439570999999999</v>
      </c>
      <c r="N15" s="220">
        <v>3.4856527100000001</v>
      </c>
      <c r="O15" s="221">
        <v>80.173391180000024</v>
      </c>
      <c r="P15" s="221">
        <v>144.13999999999999</v>
      </c>
      <c r="Q15" s="221">
        <v>33.53</v>
      </c>
      <c r="R15" s="221">
        <v>250.32</v>
      </c>
      <c r="S15" s="221">
        <v>326.55</v>
      </c>
      <c r="T15" s="221">
        <v>256.29000000000002</v>
      </c>
      <c r="U15" s="221">
        <v>218.42</v>
      </c>
      <c r="V15" s="221">
        <v>99.61</v>
      </c>
      <c r="W15" s="221">
        <v>28.65</v>
      </c>
      <c r="X15" s="221">
        <v>12.44</v>
      </c>
      <c r="Y15" s="221">
        <v>77.86</v>
      </c>
      <c r="Z15" s="220">
        <v>138.34</v>
      </c>
      <c r="AA15" s="170">
        <f t="shared" si="4"/>
        <v>3868.8406020231432</v>
      </c>
    </row>
    <row r="16" spans="1:27" x14ac:dyDescent="0.25">
      <c r="A16" s="218" t="s">
        <v>125</v>
      </c>
      <c r="B16" s="220">
        <v>1.3206893</v>
      </c>
      <c r="C16" s="221">
        <v>0.73461180000000004</v>
      </c>
      <c r="D16" s="221">
        <v>1.1099967500000001</v>
      </c>
      <c r="E16" s="221">
        <v>0.61717285</v>
      </c>
      <c r="F16" s="221">
        <v>0.67814698000000007</v>
      </c>
      <c r="G16" s="221">
        <v>0.70815700000000004</v>
      </c>
      <c r="H16" s="221">
        <v>0.29181045</v>
      </c>
      <c r="I16" s="422">
        <v>0.63588303999999995</v>
      </c>
      <c r="J16" s="422">
        <v>0.3204766</v>
      </c>
      <c r="K16" s="221">
        <v>0.39850849999999999</v>
      </c>
      <c r="L16" s="221">
        <v>0.3061026</v>
      </c>
      <c r="M16" s="170">
        <v>0.40815355000000003</v>
      </c>
      <c r="N16" s="220">
        <v>0.69174235000000006</v>
      </c>
      <c r="O16" s="221">
        <v>0.71756015000000006</v>
      </c>
      <c r="P16" s="221">
        <v>0.95</v>
      </c>
      <c r="Q16" s="221">
        <v>1.2</v>
      </c>
      <c r="R16" s="221">
        <v>0.73</v>
      </c>
      <c r="S16" s="221">
        <v>0.63</v>
      </c>
      <c r="T16" s="221">
        <v>0.54</v>
      </c>
      <c r="U16" s="221">
        <v>0.63</v>
      </c>
      <c r="V16" s="221">
        <v>0.55000000000000004</v>
      </c>
      <c r="W16" s="221">
        <v>0.52</v>
      </c>
      <c r="X16" s="221">
        <v>1.1100000000000001</v>
      </c>
      <c r="Y16" s="221">
        <v>0.8</v>
      </c>
      <c r="Z16" s="220">
        <v>0.95</v>
      </c>
      <c r="AA16" s="170">
        <f t="shared" si="4"/>
        <v>37.334370231922321</v>
      </c>
    </row>
    <row r="17" spans="1:173" x14ac:dyDescent="0.25">
      <c r="A17" s="218" t="s">
        <v>113</v>
      </c>
      <c r="B17" s="220">
        <v>23.739596030000001</v>
      </c>
      <c r="C17" s="221">
        <v>13.510931889999998</v>
      </c>
      <c r="D17" s="221">
        <v>9.1431982900000008</v>
      </c>
      <c r="E17" s="221">
        <v>34.350523459999998</v>
      </c>
      <c r="F17" s="221">
        <v>12.368720249999997</v>
      </c>
      <c r="G17" s="221">
        <v>19.823488979999997</v>
      </c>
      <c r="H17" s="221">
        <v>33.349299749999993</v>
      </c>
      <c r="I17" s="422">
        <v>16.712811289999998</v>
      </c>
      <c r="J17" s="422">
        <v>22.655429449999996</v>
      </c>
      <c r="K17" s="221">
        <v>10.843840040000002</v>
      </c>
      <c r="L17" s="221">
        <v>2.44187822</v>
      </c>
      <c r="M17" s="170">
        <v>1.6512605</v>
      </c>
      <c r="N17" s="220">
        <v>0.70659657000000009</v>
      </c>
      <c r="O17" s="221">
        <v>37.853949319999991</v>
      </c>
      <c r="P17" s="221">
        <v>10.24</v>
      </c>
      <c r="Q17" s="221">
        <v>22.25</v>
      </c>
      <c r="R17" s="221">
        <v>3.86</v>
      </c>
      <c r="S17" s="221">
        <v>25.51</v>
      </c>
      <c r="T17" s="221">
        <v>50.2</v>
      </c>
      <c r="U17" s="221">
        <v>22.39</v>
      </c>
      <c r="V17" s="221">
        <v>56.09</v>
      </c>
      <c r="W17" s="221">
        <v>11.77</v>
      </c>
      <c r="X17" s="221">
        <v>10.57</v>
      </c>
      <c r="Y17" s="221">
        <v>3.11</v>
      </c>
      <c r="Z17" s="220">
        <v>4.7300000000000004</v>
      </c>
      <c r="AA17" s="170">
        <f t="shared" si="4"/>
        <v>569.40602329841477</v>
      </c>
    </row>
    <row r="18" spans="1:173" x14ac:dyDescent="0.25">
      <c r="A18" s="218" t="s">
        <v>141</v>
      </c>
      <c r="B18" s="220">
        <v>7.3974818100000022</v>
      </c>
      <c r="C18" s="221">
        <v>11.448847619999999</v>
      </c>
      <c r="D18" s="221">
        <v>16.389838370000007</v>
      </c>
      <c r="E18" s="221">
        <v>12.219554819999997</v>
      </c>
      <c r="F18" s="221">
        <v>11.982527860000001</v>
      </c>
      <c r="G18" s="221">
        <v>9.2042971600000012</v>
      </c>
      <c r="H18" s="221">
        <v>10.715379700000003</v>
      </c>
      <c r="I18" s="422">
        <v>15.37724154</v>
      </c>
      <c r="J18" s="422">
        <v>7.4503339299999993</v>
      </c>
      <c r="K18" s="221">
        <v>12.006188129999998</v>
      </c>
      <c r="L18" s="221">
        <v>10.860335089999996</v>
      </c>
      <c r="M18" s="170">
        <v>3.8640839099999993</v>
      </c>
      <c r="N18" s="220">
        <v>6.29885684</v>
      </c>
      <c r="O18" s="221">
        <v>8.8841094300000023</v>
      </c>
      <c r="P18" s="221">
        <v>12.77</v>
      </c>
      <c r="Q18" s="221">
        <v>13.14</v>
      </c>
      <c r="R18" s="221">
        <v>6.43</v>
      </c>
      <c r="S18" s="221">
        <v>7.45</v>
      </c>
      <c r="T18" s="221">
        <v>12.29</v>
      </c>
      <c r="U18" s="221">
        <v>19.13</v>
      </c>
      <c r="V18" s="221">
        <v>8.6199999999999992</v>
      </c>
      <c r="W18" s="221">
        <v>9.93</v>
      </c>
      <c r="X18" s="221">
        <v>6.52</v>
      </c>
      <c r="Y18" s="221">
        <v>8.4</v>
      </c>
      <c r="Z18" s="220">
        <v>14.97</v>
      </c>
      <c r="AA18" s="170">
        <f t="shared" si="4"/>
        <v>137.66217236332682</v>
      </c>
      <c r="FQ18">
        <v>0</v>
      </c>
    </row>
    <row r="19" spans="1:173" x14ac:dyDescent="0.25">
      <c r="A19" s="219" t="s">
        <v>73</v>
      </c>
      <c r="B19" s="222">
        <v>4.0693149300000009</v>
      </c>
      <c r="C19" s="223">
        <v>3.4221018700000001</v>
      </c>
      <c r="D19" s="223">
        <v>4.2932193200000004</v>
      </c>
      <c r="E19" s="223">
        <v>4.0191646300000006</v>
      </c>
      <c r="F19" s="223">
        <v>3.7503512200000002</v>
      </c>
      <c r="G19" s="223">
        <v>3.5492749200000002</v>
      </c>
      <c r="H19" s="223">
        <v>3.1161302500000008</v>
      </c>
      <c r="I19" s="423">
        <v>3.8991924499999988</v>
      </c>
      <c r="J19" s="423">
        <v>2.1327120000000002</v>
      </c>
      <c r="K19" s="223">
        <v>2.8882584099999997</v>
      </c>
      <c r="L19" s="223">
        <v>3.3794907699999999</v>
      </c>
      <c r="M19" s="216">
        <v>2.39245346</v>
      </c>
      <c r="N19" s="222">
        <v>3.1035133699999995</v>
      </c>
      <c r="O19" s="223">
        <v>3.2315344899999996</v>
      </c>
      <c r="P19" s="223">
        <v>4.41</v>
      </c>
      <c r="Q19" s="223">
        <v>4.24</v>
      </c>
      <c r="R19" s="223">
        <v>2.09</v>
      </c>
      <c r="S19" s="223">
        <v>4.08</v>
      </c>
      <c r="T19" s="223">
        <v>4.41</v>
      </c>
      <c r="U19" s="223">
        <v>3.77</v>
      </c>
      <c r="V19" s="223">
        <v>2.86</v>
      </c>
      <c r="W19" s="223">
        <v>3.2</v>
      </c>
      <c r="X19" s="223">
        <v>1.91</v>
      </c>
      <c r="Y19" s="223">
        <v>2.84</v>
      </c>
      <c r="Z19" s="222">
        <v>2.7</v>
      </c>
      <c r="AA19" s="216">
        <f t="shared" si="4"/>
        <v>-13.001824767392556</v>
      </c>
    </row>
    <row r="20" spans="1:173" x14ac:dyDescent="0.25">
      <c r="A20" s="550" t="s">
        <v>23</v>
      </c>
      <c r="B20" s="278"/>
      <c r="N20" s="424"/>
      <c r="O20" s="424"/>
      <c r="P20" s="424"/>
      <c r="Q20" s="424"/>
      <c r="R20" s="424"/>
      <c r="S20" s="424"/>
      <c r="T20" s="424"/>
      <c r="U20" s="424"/>
      <c r="V20" s="424"/>
      <c r="W20" s="424"/>
      <c r="X20" s="424"/>
      <c r="Y20" s="424"/>
      <c r="Z20" s="424"/>
    </row>
    <row r="21" spans="1:173" x14ac:dyDescent="0.25">
      <c r="A21" s="3" t="s">
        <v>142</v>
      </c>
      <c r="B21" s="279"/>
      <c r="M21" s="279"/>
      <c r="N21" s="279"/>
    </row>
    <row r="22" spans="1:173" x14ac:dyDescent="0.25">
      <c r="A22" s="601" t="s">
        <v>210</v>
      </c>
      <c r="B22" s="279"/>
      <c r="M22" s="279"/>
      <c r="N22" s="279"/>
    </row>
    <row r="23" spans="1:173" x14ac:dyDescent="0.25">
      <c r="B23" s="279"/>
      <c r="M23" s="279"/>
      <c r="N23" s="279"/>
    </row>
    <row r="24" spans="1:173" x14ac:dyDescent="0.25">
      <c r="B24" s="278"/>
    </row>
    <row r="25" spans="1:173" x14ac:dyDescent="0.25">
      <c r="B25" s="279"/>
      <c r="M25" s="278"/>
    </row>
    <row r="26" spans="1:173" x14ac:dyDescent="0.25">
      <c r="B26" s="279"/>
    </row>
    <row r="33" spans="2:3" x14ac:dyDescent="0.25">
      <c r="B33" s="314"/>
    </row>
    <row r="37" spans="2:3" x14ac:dyDescent="0.25">
      <c r="B37" s="281"/>
      <c r="C37" s="281"/>
    </row>
    <row r="38" spans="2:3" x14ac:dyDescent="0.25">
      <c r="B38" s="281"/>
      <c r="C38" s="281"/>
    </row>
    <row r="39" spans="2:3" x14ac:dyDescent="0.25">
      <c r="B39" s="424"/>
      <c r="C39" s="281"/>
    </row>
    <row r="40" spans="2:3" x14ac:dyDescent="0.25">
      <c r="B40" s="424"/>
      <c r="C40" s="281"/>
    </row>
    <row r="41" spans="2:3" x14ac:dyDescent="0.25">
      <c r="B41" s="281"/>
      <c r="C41" s="281"/>
    </row>
    <row r="42" spans="2:3" x14ac:dyDescent="0.25">
      <c r="B42" s="281"/>
      <c r="C42" s="281"/>
    </row>
  </sheetData>
  <mergeCells count="4">
    <mergeCell ref="N7:Y7"/>
    <mergeCell ref="Z7:AA7"/>
    <mergeCell ref="B7:M7"/>
    <mergeCell ref="A7:A8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>
      <selection activeCell="D22" sqref="D22"/>
    </sheetView>
  </sheetViews>
  <sheetFormatPr baseColWidth="10" defaultRowHeight="15" x14ac:dyDescent="0.25"/>
  <cols>
    <col min="1" max="1" width="21.28515625" customWidth="1"/>
    <col min="2" max="2" width="18.140625" customWidth="1"/>
    <col min="3" max="4" width="18.140625" style="281" customWidth="1"/>
  </cols>
  <sheetData>
    <row r="1" spans="1:5" x14ac:dyDescent="0.25">
      <c r="A1" s="231" t="s">
        <v>201</v>
      </c>
    </row>
    <row r="3" spans="1:5" x14ac:dyDescent="0.25">
      <c r="A3" s="712" t="s">
        <v>144</v>
      </c>
      <c r="B3" s="712"/>
      <c r="C3" s="712"/>
      <c r="D3" s="712"/>
    </row>
    <row r="4" spans="1:5" ht="15" customHeight="1" x14ac:dyDescent="0.25">
      <c r="A4" s="79" t="s">
        <v>275</v>
      </c>
      <c r="B4" s="79"/>
      <c r="C4" s="308"/>
      <c r="D4" s="308"/>
    </row>
    <row r="5" spans="1:5" ht="15" customHeight="1" x14ac:dyDescent="0.25">
      <c r="A5" s="312"/>
      <c r="B5" s="79"/>
      <c r="C5" s="308"/>
      <c r="D5" s="308"/>
    </row>
    <row r="6" spans="1:5" x14ac:dyDescent="0.25">
      <c r="A6" s="713" t="s">
        <v>145</v>
      </c>
      <c r="B6" s="313" t="s">
        <v>124</v>
      </c>
      <c r="C6" s="319" t="s">
        <v>146</v>
      </c>
      <c r="D6" s="590" t="s">
        <v>147</v>
      </c>
      <c r="E6" s="311"/>
    </row>
    <row r="7" spans="1:5" x14ac:dyDescent="0.25">
      <c r="A7" s="714"/>
      <c r="B7" s="31" t="s">
        <v>148</v>
      </c>
      <c r="C7" s="320" t="s">
        <v>149</v>
      </c>
      <c r="D7" s="591" t="s">
        <v>150</v>
      </c>
      <c r="E7" s="311"/>
    </row>
    <row r="8" spans="1:5" x14ac:dyDescent="0.25">
      <c r="A8" s="361">
        <v>2017</v>
      </c>
      <c r="B8" s="360"/>
      <c r="C8" s="360"/>
      <c r="D8" s="365"/>
      <c r="E8" s="311"/>
    </row>
    <row r="9" spans="1:5" x14ac:dyDescent="0.25">
      <c r="A9" s="364" t="s">
        <v>98</v>
      </c>
      <c r="B9" s="359">
        <v>1490</v>
      </c>
      <c r="C9" s="359">
        <v>334.67</v>
      </c>
      <c r="D9" s="363">
        <v>376.91</v>
      </c>
      <c r="E9" s="311"/>
    </row>
    <row r="10" spans="1:5" x14ac:dyDescent="0.25">
      <c r="A10" s="364" t="s">
        <v>151</v>
      </c>
      <c r="B10" s="359">
        <v>1353</v>
      </c>
      <c r="C10" s="359">
        <v>333.37</v>
      </c>
      <c r="D10" s="363">
        <v>376.81</v>
      </c>
      <c r="E10" s="311"/>
    </row>
    <row r="11" spans="1:5" x14ac:dyDescent="0.25">
      <c r="A11" s="364" t="s">
        <v>152</v>
      </c>
      <c r="B11" s="359">
        <v>1300</v>
      </c>
      <c r="C11" s="359">
        <v>323.95</v>
      </c>
      <c r="D11" s="363">
        <v>362.88</v>
      </c>
      <c r="E11" s="311"/>
    </row>
    <row r="12" spans="1:5" x14ac:dyDescent="0.25">
      <c r="A12" s="364" t="s">
        <v>153</v>
      </c>
      <c r="B12" s="359">
        <v>1300</v>
      </c>
      <c r="C12" s="359">
        <v>306.23</v>
      </c>
      <c r="D12" s="363">
        <v>344.44</v>
      </c>
      <c r="E12" s="311"/>
    </row>
    <row r="13" spans="1:5" x14ac:dyDescent="0.25">
      <c r="A13" s="364" t="s">
        <v>154</v>
      </c>
      <c r="B13" s="359">
        <v>1300</v>
      </c>
      <c r="C13" s="359">
        <v>310.3</v>
      </c>
      <c r="D13" s="363">
        <v>348.51</v>
      </c>
      <c r="E13" s="311"/>
    </row>
    <row r="14" spans="1:5" ht="17.25" customHeight="1" x14ac:dyDescent="0.25">
      <c r="A14" s="364" t="s">
        <v>155</v>
      </c>
      <c r="B14" s="359">
        <v>1278.57</v>
      </c>
      <c r="C14" s="359">
        <v>299.08</v>
      </c>
      <c r="D14" s="363">
        <v>330.38</v>
      </c>
      <c r="E14" s="311"/>
    </row>
    <row r="15" spans="1:5" ht="17.25" customHeight="1" x14ac:dyDescent="0.25">
      <c r="A15" s="364" t="s">
        <v>156</v>
      </c>
      <c r="B15" s="359">
        <v>1250</v>
      </c>
      <c r="C15" s="359">
        <v>324.05</v>
      </c>
      <c r="D15" s="363">
        <v>354.87</v>
      </c>
      <c r="E15" s="311"/>
    </row>
    <row r="16" spans="1:5" ht="17.25" customHeight="1" x14ac:dyDescent="0.25">
      <c r="A16" s="364" t="s">
        <v>157</v>
      </c>
      <c r="B16" s="359">
        <v>1303.26</v>
      </c>
      <c r="C16" s="359">
        <v>301.77999999999997</v>
      </c>
      <c r="D16" s="363">
        <v>339.3</v>
      </c>
      <c r="E16" s="311"/>
    </row>
    <row r="17" spans="1:5" ht="17.25" customHeight="1" x14ac:dyDescent="0.25">
      <c r="A17" s="364" t="s">
        <v>219</v>
      </c>
      <c r="B17" s="359">
        <v>1375</v>
      </c>
      <c r="C17" s="359">
        <v>312.92</v>
      </c>
      <c r="D17" s="363">
        <v>348.96</v>
      </c>
      <c r="E17" s="311"/>
    </row>
    <row r="18" spans="1:5" ht="17.25" customHeight="1" x14ac:dyDescent="0.25">
      <c r="A18" s="364" t="s">
        <v>158</v>
      </c>
      <c r="B18" s="359">
        <v>1375</v>
      </c>
      <c r="C18" s="359">
        <v>316.93</v>
      </c>
      <c r="D18" s="363">
        <v>344.21</v>
      </c>
      <c r="E18" s="27"/>
    </row>
    <row r="19" spans="1:5" x14ac:dyDescent="0.25">
      <c r="A19" s="362" t="s">
        <v>159</v>
      </c>
      <c r="B19" s="359">
        <v>1392.05</v>
      </c>
      <c r="C19" s="359">
        <v>314.12</v>
      </c>
      <c r="D19" s="363">
        <v>350.66</v>
      </c>
      <c r="E19" s="311"/>
    </row>
    <row r="20" spans="1:5" x14ac:dyDescent="0.25">
      <c r="A20" s="364" t="s">
        <v>160</v>
      </c>
      <c r="B20" s="359">
        <v>1505.26</v>
      </c>
      <c r="C20" s="359">
        <v>316.57</v>
      </c>
      <c r="D20" s="363">
        <v>350.46</v>
      </c>
      <c r="E20" s="27"/>
    </row>
    <row r="21" spans="1:5" x14ac:dyDescent="0.25">
      <c r="A21" s="361">
        <v>2018</v>
      </c>
      <c r="B21" s="360"/>
      <c r="C21" s="360"/>
      <c r="D21" s="365"/>
      <c r="E21" s="27"/>
    </row>
    <row r="22" spans="1:5" x14ac:dyDescent="0.25">
      <c r="A22" s="362" t="s">
        <v>98</v>
      </c>
      <c r="B22" s="359">
        <v>1577.27</v>
      </c>
      <c r="C22" s="359">
        <v>316.85000000000002</v>
      </c>
      <c r="D22" s="363">
        <v>352.91</v>
      </c>
      <c r="E22" s="27"/>
    </row>
    <row r="23" spans="1:5" s="499" customFormat="1" x14ac:dyDescent="0.25">
      <c r="A23" s="364" t="s">
        <v>151</v>
      </c>
      <c r="B23" s="359">
        <v>1600</v>
      </c>
      <c r="C23" s="359">
        <v>354.4</v>
      </c>
      <c r="D23" s="363">
        <v>363.05</v>
      </c>
      <c r="E23" s="27"/>
    </row>
    <row r="24" spans="1:5" s="512" customFormat="1" x14ac:dyDescent="0.25">
      <c r="A24" s="364" t="s">
        <v>152</v>
      </c>
      <c r="B24" s="359">
        <v>1600</v>
      </c>
      <c r="C24" s="359">
        <v>382.9</v>
      </c>
      <c r="D24" s="363">
        <v>374.78</v>
      </c>
      <c r="E24" s="27"/>
    </row>
    <row r="25" spans="1:5" s="512" customFormat="1" x14ac:dyDescent="0.25">
      <c r="A25" s="364" t="s">
        <v>153</v>
      </c>
      <c r="B25" s="359">
        <v>1575</v>
      </c>
      <c r="C25" s="359">
        <v>374.11</v>
      </c>
      <c r="D25" s="363">
        <v>385.73</v>
      </c>
      <c r="E25" s="27"/>
    </row>
    <row r="26" spans="1:5" s="512" customFormat="1" x14ac:dyDescent="0.25">
      <c r="A26" s="364" t="s">
        <v>154</v>
      </c>
      <c r="B26" s="359">
        <v>1495</v>
      </c>
      <c r="C26" s="359">
        <v>392.86</v>
      </c>
      <c r="D26" s="363">
        <v>367.26</v>
      </c>
      <c r="E26" s="27"/>
    </row>
    <row r="27" spans="1:5" s="512" customFormat="1" x14ac:dyDescent="0.25">
      <c r="A27" s="364" t="s">
        <v>155</v>
      </c>
      <c r="B27" s="359">
        <v>1475</v>
      </c>
      <c r="C27" s="359">
        <v>350.95</v>
      </c>
      <c r="D27" s="363">
        <v>335.23</v>
      </c>
      <c r="E27" s="27"/>
    </row>
    <row r="28" spans="1:5" s="512" customFormat="1" x14ac:dyDescent="0.25">
      <c r="A28" s="364" t="s">
        <v>156</v>
      </c>
      <c r="B28" s="359">
        <v>1475</v>
      </c>
      <c r="C28" s="359">
        <v>340.43</v>
      </c>
      <c r="D28" s="363">
        <v>306.49</v>
      </c>
      <c r="E28" s="27"/>
    </row>
    <row r="29" spans="1:5" s="512" customFormat="1" x14ac:dyDescent="0.25">
      <c r="A29" s="364" t="s">
        <v>157</v>
      </c>
      <c r="B29" s="359">
        <v>1475</v>
      </c>
      <c r="C29" s="359">
        <v>332.62</v>
      </c>
      <c r="D29" s="363">
        <v>308.47000000000003</v>
      </c>
      <c r="E29" s="27"/>
    </row>
    <row r="30" spans="1:5" s="512" customFormat="1" x14ac:dyDescent="0.25">
      <c r="A30" s="364" t="s">
        <v>242</v>
      </c>
      <c r="B30" s="359">
        <v>1475</v>
      </c>
      <c r="C30" s="359">
        <v>320.75</v>
      </c>
      <c r="D30" s="363">
        <v>288.24</v>
      </c>
      <c r="E30" s="27"/>
    </row>
    <row r="31" spans="1:5" s="512" customFormat="1" ht="13.5" customHeight="1" x14ac:dyDescent="0.25">
      <c r="A31" s="364" t="s">
        <v>158</v>
      </c>
      <c r="B31" s="359">
        <v>1475</v>
      </c>
      <c r="C31" s="359">
        <v>317.52</v>
      </c>
      <c r="D31" s="363">
        <v>292.68</v>
      </c>
      <c r="E31" s="27"/>
    </row>
    <row r="32" spans="1:5" s="512" customFormat="1" x14ac:dyDescent="0.25">
      <c r="A32" s="364" t="s">
        <v>159</v>
      </c>
      <c r="B32" s="359">
        <v>1475</v>
      </c>
      <c r="C32" s="359">
        <v>310.88</v>
      </c>
      <c r="D32" s="363">
        <v>307.60000000000002</v>
      </c>
      <c r="E32" s="27"/>
    </row>
    <row r="33" spans="1:13" s="512" customFormat="1" x14ac:dyDescent="0.25">
      <c r="A33" s="362" t="s">
        <v>160</v>
      </c>
      <c r="B33" s="359">
        <v>1475</v>
      </c>
      <c r="C33" s="359">
        <v>310.8</v>
      </c>
      <c r="D33" s="363">
        <v>315.37</v>
      </c>
      <c r="E33" s="27"/>
    </row>
    <row r="34" spans="1:13" s="512" customFormat="1" x14ac:dyDescent="0.25">
      <c r="A34" s="361">
        <v>2019</v>
      </c>
      <c r="B34" s="360"/>
      <c r="C34" s="360"/>
      <c r="D34" s="365"/>
      <c r="E34" s="27"/>
    </row>
    <row r="35" spans="1:13" s="512" customFormat="1" x14ac:dyDescent="0.25">
      <c r="A35" s="592" t="s">
        <v>98</v>
      </c>
      <c r="B35" s="527"/>
      <c r="C35" s="527"/>
      <c r="D35" s="528"/>
      <c r="E35" s="27"/>
    </row>
    <row r="36" spans="1:13" x14ac:dyDescent="0.25">
      <c r="A36" s="501" t="s">
        <v>161</v>
      </c>
      <c r="B36" s="488"/>
      <c r="C36" s="488"/>
      <c r="D36" s="488"/>
    </row>
    <row r="37" spans="1:13" x14ac:dyDescent="0.25">
      <c r="A37" s="2" t="s">
        <v>162</v>
      </c>
      <c r="B37" s="12"/>
      <c r="C37" s="321"/>
      <c r="D37" s="321"/>
    </row>
    <row r="38" spans="1:13" x14ac:dyDescent="0.25">
      <c r="A38" s="703" t="s">
        <v>210</v>
      </c>
      <c r="B38" s="703"/>
      <c r="C38" s="703"/>
      <c r="D38" s="703"/>
      <c r="E38" s="703"/>
      <c r="F38" s="703"/>
      <c r="G38" s="703"/>
      <c r="H38" s="703"/>
      <c r="I38" s="703"/>
      <c r="J38" s="703"/>
      <c r="K38" s="703"/>
      <c r="L38" s="703"/>
      <c r="M38" s="703"/>
    </row>
    <row r="41" spans="1:13" x14ac:dyDescent="0.25">
      <c r="B41" s="279"/>
    </row>
    <row r="44" spans="1:13" x14ac:dyDescent="0.25">
      <c r="C44"/>
    </row>
  </sheetData>
  <mergeCells count="3">
    <mergeCell ref="A3:D3"/>
    <mergeCell ref="A6:A7"/>
    <mergeCell ref="A38:M38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showGridLines="0" zoomScaleNormal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L13" sqref="L13"/>
    </sheetView>
  </sheetViews>
  <sheetFormatPr baseColWidth="10" defaultRowHeight="15" x14ac:dyDescent="0.25"/>
  <cols>
    <col min="1" max="1" width="26" customWidth="1"/>
    <col min="2" max="4" width="9.85546875" customWidth="1"/>
    <col min="5" max="13" width="9.85546875" style="281" customWidth="1"/>
    <col min="15" max="15" width="11.42578125" style="500"/>
    <col min="16" max="25" width="11.42578125" style="512"/>
    <col min="26" max="26" width="10.28515625" style="512" customWidth="1"/>
    <col min="27" max="27" width="10.28515625" customWidth="1"/>
  </cols>
  <sheetData>
    <row r="1" spans="1:27" x14ac:dyDescent="0.25">
      <c r="A1" s="231" t="s">
        <v>201</v>
      </c>
    </row>
    <row r="2" spans="1:27" x14ac:dyDescent="0.25">
      <c r="A2" s="231"/>
    </row>
    <row r="3" spans="1:27" x14ac:dyDescent="0.25">
      <c r="A3" s="84" t="s">
        <v>163</v>
      </c>
    </row>
    <row r="4" spans="1:27" x14ac:dyDescent="0.25">
      <c r="A4" s="85" t="s">
        <v>276</v>
      </c>
    </row>
    <row r="5" spans="1:27" x14ac:dyDescent="0.25">
      <c r="A5" s="79" t="s">
        <v>218</v>
      </c>
    </row>
    <row r="6" spans="1:27" x14ac:dyDescent="0.25">
      <c r="A6" s="715" t="s">
        <v>164</v>
      </c>
      <c r="B6" s="689">
        <v>2017</v>
      </c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  <c r="N6" s="653">
        <v>2018</v>
      </c>
      <c r="O6" s="654"/>
      <c r="P6" s="654"/>
      <c r="Q6" s="654"/>
      <c r="R6" s="654"/>
      <c r="S6" s="654"/>
      <c r="T6" s="654"/>
      <c r="U6" s="654"/>
      <c r="V6" s="654"/>
      <c r="W6" s="654"/>
      <c r="X6" s="654"/>
      <c r="Y6" s="654"/>
      <c r="Z6" s="653">
        <v>2019</v>
      </c>
      <c r="AA6" s="657"/>
    </row>
    <row r="7" spans="1:27" ht="25.5" x14ac:dyDescent="0.25">
      <c r="A7" s="716"/>
      <c r="B7" s="175" t="s">
        <v>1</v>
      </c>
      <c r="C7" s="121" t="s">
        <v>2</v>
      </c>
      <c r="D7" s="175" t="s">
        <v>3</v>
      </c>
      <c r="E7" s="121" t="s">
        <v>4</v>
      </c>
      <c r="F7" s="175" t="s">
        <v>5</v>
      </c>
      <c r="G7" s="121" t="s">
        <v>6</v>
      </c>
      <c r="H7" s="175" t="s">
        <v>7</v>
      </c>
      <c r="I7" s="121" t="s">
        <v>8</v>
      </c>
      <c r="J7" s="175" t="s">
        <v>206</v>
      </c>
      <c r="K7" s="439" t="s">
        <v>10</v>
      </c>
      <c r="L7" s="548" t="s">
        <v>11</v>
      </c>
      <c r="M7" s="548" t="s">
        <v>12</v>
      </c>
      <c r="N7" s="548" t="s">
        <v>1</v>
      </c>
      <c r="O7" s="548" t="s">
        <v>2</v>
      </c>
      <c r="P7" s="520" t="s">
        <v>3</v>
      </c>
      <c r="Q7" s="525" t="s">
        <v>4</v>
      </c>
      <c r="R7" s="533" t="s">
        <v>5</v>
      </c>
      <c r="S7" s="537" t="s">
        <v>6</v>
      </c>
      <c r="T7" s="548" t="s">
        <v>7</v>
      </c>
      <c r="U7" s="555" t="s">
        <v>8</v>
      </c>
      <c r="V7" s="557" t="s">
        <v>9</v>
      </c>
      <c r="W7" s="562" t="s">
        <v>10</v>
      </c>
      <c r="X7" s="569" t="s">
        <v>11</v>
      </c>
      <c r="Y7" s="594" t="s">
        <v>12</v>
      </c>
      <c r="Z7" s="595" t="s">
        <v>1</v>
      </c>
      <c r="AA7" s="595" t="s">
        <v>245</v>
      </c>
    </row>
    <row r="8" spans="1:27" x14ac:dyDescent="0.25">
      <c r="A8" s="234" t="s">
        <v>13</v>
      </c>
      <c r="B8" s="235">
        <f t="shared" ref="B8:M8" si="0">+SUM(B9:B14,B19:B23)</f>
        <v>3247.3556180400001</v>
      </c>
      <c r="C8" s="235">
        <f t="shared" si="0"/>
        <v>3522.5049071999997</v>
      </c>
      <c r="D8" s="235">
        <f t="shared" si="0"/>
        <v>3234.9209497499996</v>
      </c>
      <c r="E8" s="235">
        <f t="shared" si="0"/>
        <v>3050.0117302800004</v>
      </c>
      <c r="F8" s="235">
        <f t="shared" si="0"/>
        <v>3466.8065441100002</v>
      </c>
      <c r="G8" s="235">
        <f t="shared" si="0"/>
        <v>3769.9773259100002</v>
      </c>
      <c r="H8" s="235">
        <f t="shared" si="0"/>
        <v>3353.1017525800007</v>
      </c>
      <c r="I8" s="235">
        <f>+I9+I10+I11+I12+I13+I14+I19+I20+I21+I22+I23</f>
        <v>3908.9316216800012</v>
      </c>
      <c r="J8" s="235">
        <f t="shared" si="0"/>
        <v>4171.2992858000007</v>
      </c>
      <c r="K8" s="235">
        <f t="shared" si="0"/>
        <v>3758.0824889999994</v>
      </c>
      <c r="L8" s="235">
        <f t="shared" si="0"/>
        <v>4011.1785531700002</v>
      </c>
      <c r="M8" s="236">
        <f t="shared" si="0"/>
        <v>4297.01</v>
      </c>
      <c r="N8" s="235">
        <f t="shared" ref="N8:Y8" si="1">+N9+N10+N11+N12+N13+N14+N19+N20+N21+N22+N23</f>
        <v>3961.23263253</v>
      </c>
      <c r="O8" s="235">
        <f t="shared" si="1"/>
        <v>3569.8636708099993</v>
      </c>
      <c r="P8" s="235">
        <f t="shared" si="1"/>
        <v>4098.2540018099999</v>
      </c>
      <c r="Q8" s="235">
        <f t="shared" si="1"/>
        <v>3734.5678253799997</v>
      </c>
      <c r="R8" s="235">
        <f t="shared" si="1"/>
        <v>4118.7485664899996</v>
      </c>
      <c r="S8" s="235">
        <f t="shared" si="1"/>
        <v>4453.93019843</v>
      </c>
      <c r="T8" s="235">
        <f t="shared" si="1"/>
        <v>3988.4634955700003</v>
      </c>
      <c r="U8" s="235">
        <f t="shared" si="1"/>
        <v>3885.1704278799994</v>
      </c>
      <c r="V8" s="235">
        <f t="shared" si="1"/>
        <v>3707.7040165099993</v>
      </c>
      <c r="W8" s="235">
        <f t="shared" si="1"/>
        <v>3854.4525448599998</v>
      </c>
      <c r="X8" s="235">
        <f t="shared" si="1"/>
        <v>3889.1934868900003</v>
      </c>
      <c r="Y8" s="235">
        <f t="shared" si="1"/>
        <v>4097.0561676199995</v>
      </c>
      <c r="Z8" s="237"/>
      <c r="AA8" s="236">
        <f t="shared" ref="AA8:AA23" si="2">+IFERROR((X8/L8-1)*100,"-")</f>
        <v>-3.0411278047843604</v>
      </c>
    </row>
    <row r="9" spans="1:27" x14ac:dyDescent="0.25">
      <c r="A9" s="474" t="s">
        <v>165</v>
      </c>
      <c r="B9" s="242">
        <v>52.183297289999999</v>
      </c>
      <c r="C9" s="242">
        <v>33.342869659999998</v>
      </c>
      <c r="D9" s="242">
        <v>16.598256550000002</v>
      </c>
      <c r="E9" s="242">
        <v>11.361149730000001</v>
      </c>
      <c r="F9" s="242">
        <v>30.419666449999998</v>
      </c>
      <c r="G9" s="242">
        <v>40.208226910000015</v>
      </c>
      <c r="H9" s="242">
        <v>66.633711660000017</v>
      </c>
      <c r="I9" s="242">
        <v>97.363472189999982</v>
      </c>
      <c r="J9" s="242">
        <v>112.17705737</v>
      </c>
      <c r="K9" s="242">
        <v>143.19022782999997</v>
      </c>
      <c r="L9" s="242">
        <v>122.49172760999998</v>
      </c>
      <c r="M9" s="243">
        <v>89.16</v>
      </c>
      <c r="N9" s="242">
        <v>47.52730769999998</v>
      </c>
      <c r="O9" s="242">
        <v>34.874720010000004</v>
      </c>
      <c r="P9" s="242">
        <v>15.402547989999999</v>
      </c>
      <c r="Q9" s="242">
        <v>15.684992629999996</v>
      </c>
      <c r="R9" s="242">
        <v>23.754578519999992</v>
      </c>
      <c r="S9" s="242">
        <v>42.661005370000005</v>
      </c>
      <c r="T9" s="242">
        <v>58.836508450000011</v>
      </c>
      <c r="U9" s="242">
        <v>90.936459009999965</v>
      </c>
      <c r="V9" s="242">
        <v>101.1011905</v>
      </c>
      <c r="W9" s="242">
        <v>128.13897975</v>
      </c>
      <c r="X9" s="242">
        <v>98.324062450000028</v>
      </c>
      <c r="Y9" s="242">
        <v>81.841224649999987</v>
      </c>
      <c r="Z9" s="241"/>
      <c r="AA9" s="243">
        <f t="shared" si="2"/>
        <v>-19.730038616931832</v>
      </c>
    </row>
    <row r="10" spans="1:27" x14ac:dyDescent="0.25">
      <c r="A10" s="474" t="s">
        <v>166</v>
      </c>
      <c r="B10" s="242">
        <v>461.12254076000016</v>
      </c>
      <c r="C10" s="242">
        <v>314.00862363000005</v>
      </c>
      <c r="D10" s="242">
        <v>295.27320105999985</v>
      </c>
      <c r="E10" s="242">
        <v>309.43308809000001</v>
      </c>
      <c r="F10" s="242">
        <v>403.13123664999995</v>
      </c>
      <c r="G10" s="242">
        <v>382.1105709700002</v>
      </c>
      <c r="H10" s="242">
        <v>438.61002834000016</v>
      </c>
      <c r="I10" s="242">
        <v>445.7016283400003</v>
      </c>
      <c r="J10" s="242">
        <v>410.40476538000019</v>
      </c>
      <c r="K10" s="242">
        <v>459.9260962799998</v>
      </c>
      <c r="L10" s="242">
        <v>501.01436409999951</v>
      </c>
      <c r="M10" s="243">
        <v>632.54999999999995</v>
      </c>
      <c r="N10" s="242">
        <v>578.26608950000013</v>
      </c>
      <c r="O10" s="242">
        <v>397.77039402999992</v>
      </c>
      <c r="P10" s="242">
        <v>364.73600908999987</v>
      </c>
      <c r="Q10" s="242">
        <v>381.55761026000016</v>
      </c>
      <c r="R10" s="242">
        <v>446.25821272000024</v>
      </c>
      <c r="S10" s="242">
        <v>421.30202778000034</v>
      </c>
      <c r="T10" s="242">
        <v>443.46066338999975</v>
      </c>
      <c r="U10" s="242">
        <v>527.71560590000024</v>
      </c>
      <c r="V10" s="242">
        <v>467.07674700000013</v>
      </c>
      <c r="W10" s="242">
        <v>575.31229418000032</v>
      </c>
      <c r="X10" s="242">
        <v>563.72402575000012</v>
      </c>
      <c r="Y10" s="242">
        <v>680.60279606999995</v>
      </c>
      <c r="Z10" s="241"/>
      <c r="AA10" s="243">
        <f t="shared" si="2"/>
        <v>12.516539672999105</v>
      </c>
    </row>
    <row r="11" spans="1:27" x14ac:dyDescent="0.25">
      <c r="A11" s="474" t="s">
        <v>167</v>
      </c>
      <c r="B11" s="242">
        <v>32.237478599999989</v>
      </c>
      <c r="C11" s="242">
        <v>34.398976160000011</v>
      </c>
      <c r="D11" s="242">
        <v>44.452412320000008</v>
      </c>
      <c r="E11" s="242">
        <v>34.773092349999978</v>
      </c>
      <c r="F11" s="242">
        <v>47.88338806999996</v>
      </c>
      <c r="G11" s="242">
        <v>38.664902710000028</v>
      </c>
      <c r="H11" s="242">
        <v>47.433422339999964</v>
      </c>
      <c r="I11" s="242">
        <v>49.198136540000007</v>
      </c>
      <c r="J11" s="242">
        <v>46.629534490000047</v>
      </c>
      <c r="K11" s="242">
        <v>48.290805919999961</v>
      </c>
      <c r="L11" s="242">
        <v>51.846893580000021</v>
      </c>
      <c r="M11" s="243">
        <v>48.92</v>
      </c>
      <c r="N11" s="242">
        <v>47.74738937999998</v>
      </c>
      <c r="O11" s="242">
        <v>50.388587339999994</v>
      </c>
      <c r="P11" s="242">
        <v>50.269895289999972</v>
      </c>
      <c r="Q11" s="242">
        <v>44.999137390000037</v>
      </c>
      <c r="R11" s="242">
        <v>47.701361269999907</v>
      </c>
      <c r="S11" s="242">
        <v>53.32112719000002</v>
      </c>
      <c r="T11" s="242">
        <v>44.391537199999973</v>
      </c>
      <c r="U11" s="242">
        <v>44.188508460000037</v>
      </c>
      <c r="V11" s="242">
        <v>45.36504762999995</v>
      </c>
      <c r="W11" s="242">
        <v>57.236959850000019</v>
      </c>
      <c r="X11" s="242">
        <v>44.534557059999997</v>
      </c>
      <c r="Y11" s="242">
        <v>60.69829977000002</v>
      </c>
      <c r="Z11" s="241"/>
      <c r="AA11" s="243">
        <f t="shared" si="2"/>
        <v>-14.103711939302688</v>
      </c>
    </row>
    <row r="12" spans="1:27" x14ac:dyDescent="0.25">
      <c r="A12" s="474" t="s">
        <v>222</v>
      </c>
      <c r="B12" s="242">
        <v>47.41291906</v>
      </c>
      <c r="C12" s="242">
        <v>44.554822329999993</v>
      </c>
      <c r="D12" s="242">
        <v>35.739423779999996</v>
      </c>
      <c r="E12" s="242">
        <v>28.7812865</v>
      </c>
      <c r="F12" s="242">
        <v>53.138681420000026</v>
      </c>
      <c r="G12" s="242">
        <v>53.596627279999993</v>
      </c>
      <c r="H12" s="242">
        <v>49.200055660000004</v>
      </c>
      <c r="I12" s="242">
        <v>59.371420509999993</v>
      </c>
      <c r="J12" s="242">
        <v>46.646559400000015</v>
      </c>
      <c r="K12" s="242">
        <v>58.348641259999994</v>
      </c>
      <c r="L12" s="242">
        <v>51.559655380000017</v>
      </c>
      <c r="M12" s="243">
        <v>54.3</v>
      </c>
      <c r="N12" s="242">
        <v>47.109760139999992</v>
      </c>
      <c r="O12" s="242">
        <v>46.013954579999989</v>
      </c>
      <c r="P12" s="242">
        <v>53.723332679999992</v>
      </c>
      <c r="Q12" s="242">
        <v>51.680499149999982</v>
      </c>
      <c r="R12" s="242">
        <v>49.925176330000006</v>
      </c>
      <c r="S12" s="242">
        <v>51.684947029999982</v>
      </c>
      <c r="T12" s="242">
        <v>55.933315950000001</v>
      </c>
      <c r="U12" s="242">
        <v>52.751853339999997</v>
      </c>
      <c r="V12" s="242">
        <v>56.249415380000002</v>
      </c>
      <c r="W12" s="242">
        <v>47.996125249999999</v>
      </c>
      <c r="X12" s="242">
        <v>54.091331579999974</v>
      </c>
      <c r="Y12" s="242">
        <v>57.399035579999996</v>
      </c>
      <c r="Z12" s="241"/>
      <c r="AA12" s="243">
        <f t="shared" si="2"/>
        <v>4.9101883659641299</v>
      </c>
    </row>
    <row r="13" spans="1:27" x14ac:dyDescent="0.25">
      <c r="A13" s="474" t="s">
        <v>168</v>
      </c>
      <c r="B13" s="242">
        <v>1734.3164110800001</v>
      </c>
      <c r="C13" s="242">
        <v>2141.9818545799999</v>
      </c>
      <c r="D13" s="242">
        <v>1922.0095759400001</v>
      </c>
      <c r="E13" s="242">
        <v>1849.9058247400001</v>
      </c>
      <c r="F13" s="242">
        <v>2101.4847032100001</v>
      </c>
      <c r="G13" s="242">
        <v>2260.2373094899995</v>
      </c>
      <c r="H13" s="242">
        <v>1764.4138018000001</v>
      </c>
      <c r="I13" s="242">
        <v>2305.7929181600002</v>
      </c>
      <c r="J13" s="242">
        <v>2714.2102318500001</v>
      </c>
      <c r="K13" s="242">
        <v>2259.4307475499995</v>
      </c>
      <c r="L13" s="242">
        <v>2496.2631529</v>
      </c>
      <c r="M13" s="243">
        <v>2559.92</v>
      </c>
      <c r="N13" s="242">
        <v>2334.0178129199999</v>
      </c>
      <c r="O13" s="242">
        <v>2175.1536261599999</v>
      </c>
      <c r="P13" s="242">
        <v>2538.0205700699998</v>
      </c>
      <c r="Q13" s="242">
        <v>2309.8428706399995</v>
      </c>
      <c r="R13" s="242">
        <v>2381.6900701099994</v>
      </c>
      <c r="S13" s="242">
        <v>2565.91382479</v>
      </c>
      <c r="T13" s="242">
        <v>2181.8966438400003</v>
      </c>
      <c r="U13" s="242">
        <v>2080.0464676399993</v>
      </c>
      <c r="V13" s="242">
        <v>2029.8387781799997</v>
      </c>
      <c r="W13" s="242">
        <v>2104.1013222499996</v>
      </c>
      <c r="X13" s="242">
        <v>2291.1038011300002</v>
      </c>
      <c r="Y13" s="242">
        <v>2326.8334904100002</v>
      </c>
      <c r="Z13" s="241"/>
      <c r="AA13" s="243">
        <f t="shared" si="2"/>
        <v>-8.2186588193499883</v>
      </c>
    </row>
    <row r="14" spans="1:27" x14ac:dyDescent="0.25">
      <c r="A14" s="475" t="s">
        <v>169</v>
      </c>
      <c r="B14" s="239">
        <f t="shared" ref="B14:L14" si="3">+SUM(B15:B16)</f>
        <v>296.72704355999997</v>
      </c>
      <c r="C14" s="239">
        <f t="shared" si="3"/>
        <v>354.13946343999993</v>
      </c>
      <c r="D14" s="239">
        <f t="shared" si="3"/>
        <v>292.66257029999997</v>
      </c>
      <c r="E14" s="239">
        <f t="shared" si="3"/>
        <v>205.58602745000002</v>
      </c>
      <c r="F14" s="239">
        <f t="shared" si="3"/>
        <v>213.11114100999998</v>
      </c>
      <c r="G14" s="239">
        <f t="shared" si="3"/>
        <v>441.96905158999994</v>
      </c>
      <c r="H14" s="239">
        <f>+SUM(H15:H16)</f>
        <v>385.61663020000003</v>
      </c>
      <c r="I14" s="239">
        <f t="shared" ref="I14" si="4">+I15+I16</f>
        <v>226.57</v>
      </c>
      <c r="J14" s="239">
        <f t="shared" si="3"/>
        <v>132.19</v>
      </c>
      <c r="K14" s="239">
        <f t="shared" si="3"/>
        <v>81.830000000000013</v>
      </c>
      <c r="L14" s="239">
        <f t="shared" si="3"/>
        <v>80.13</v>
      </c>
      <c r="M14" s="240">
        <f>+SUM(M15:M16)</f>
        <v>100.4</v>
      </c>
      <c r="N14" s="239">
        <f t="shared" ref="N14:Y14" si="5">+N15+N16</f>
        <v>100.77000000000001</v>
      </c>
      <c r="O14" s="239">
        <f t="shared" si="5"/>
        <v>233.45</v>
      </c>
      <c r="P14" s="239">
        <f t="shared" si="5"/>
        <v>301.94</v>
      </c>
      <c r="Q14" s="239">
        <f t="shared" si="5"/>
        <v>206.78</v>
      </c>
      <c r="R14" s="239">
        <f t="shared" si="5"/>
        <v>420.66</v>
      </c>
      <c r="S14" s="239">
        <f t="shared" si="5"/>
        <v>522.98</v>
      </c>
      <c r="T14" s="239">
        <f t="shared" si="5"/>
        <v>462.51</v>
      </c>
      <c r="U14" s="239">
        <f t="shared" si="5"/>
        <v>362.12</v>
      </c>
      <c r="V14" s="239">
        <f t="shared" si="5"/>
        <v>252.39</v>
      </c>
      <c r="W14" s="239">
        <f t="shared" si="5"/>
        <v>129.10000000000002</v>
      </c>
      <c r="X14" s="239">
        <f t="shared" si="5"/>
        <v>114.22</v>
      </c>
      <c r="Y14" s="239">
        <f t="shared" si="5"/>
        <v>160.74</v>
      </c>
      <c r="Z14" s="238"/>
      <c r="AA14" s="240">
        <f t="shared" si="2"/>
        <v>42.543367028578572</v>
      </c>
    </row>
    <row r="15" spans="1:27" x14ac:dyDescent="0.25">
      <c r="A15" s="476" t="s">
        <v>170</v>
      </c>
      <c r="B15" s="33">
        <v>94.610486910000006</v>
      </c>
      <c r="C15" s="33">
        <v>107.91801350999997</v>
      </c>
      <c r="D15" s="33">
        <v>124.02397515999999</v>
      </c>
      <c r="E15" s="33">
        <v>86.060681210000013</v>
      </c>
      <c r="F15" s="33">
        <v>102.91269148999999</v>
      </c>
      <c r="G15" s="33">
        <v>127.32124310999998</v>
      </c>
      <c r="H15" s="33">
        <v>87.090282600000009</v>
      </c>
      <c r="I15" s="33">
        <v>59.79</v>
      </c>
      <c r="J15" s="282">
        <v>44.27</v>
      </c>
      <c r="K15" s="33">
        <v>45.07</v>
      </c>
      <c r="L15" s="33">
        <v>56.42</v>
      </c>
      <c r="M15" s="232">
        <v>91.64</v>
      </c>
      <c r="N15" s="524">
        <v>90.23</v>
      </c>
      <c r="O15" s="33">
        <v>105.83</v>
      </c>
      <c r="P15" s="33">
        <v>133.84</v>
      </c>
      <c r="Q15" s="524">
        <v>136.66</v>
      </c>
      <c r="R15" s="33">
        <v>159.32</v>
      </c>
      <c r="S15" s="33">
        <v>162.84</v>
      </c>
      <c r="T15" s="524">
        <v>143.19</v>
      </c>
      <c r="U15" s="33">
        <v>101.55</v>
      </c>
      <c r="V15" s="33">
        <v>87.52</v>
      </c>
      <c r="W15" s="33">
        <v>78.23</v>
      </c>
      <c r="X15" s="33">
        <v>83.58</v>
      </c>
      <c r="Y15" s="33">
        <v>70.569999999999993</v>
      </c>
      <c r="Z15" s="233"/>
      <c r="AA15" s="232">
        <f t="shared" si="2"/>
        <v>48.138957816377157</v>
      </c>
    </row>
    <row r="16" spans="1:27" x14ac:dyDescent="0.25">
      <c r="A16" s="476" t="s">
        <v>171</v>
      </c>
      <c r="B16" s="33">
        <f t="shared" ref="B16:I16" si="6">+B17+B18</f>
        <v>202.11655664999998</v>
      </c>
      <c r="C16" s="33">
        <f t="shared" si="6"/>
        <v>246.22144992999998</v>
      </c>
      <c r="D16" s="33">
        <f t="shared" si="6"/>
        <v>168.63859513999998</v>
      </c>
      <c r="E16" s="33">
        <f t="shared" si="6"/>
        <v>119.52534624</v>
      </c>
      <c r="F16" s="33">
        <f t="shared" si="6"/>
        <v>110.19844952</v>
      </c>
      <c r="G16" s="33">
        <f t="shared" si="6"/>
        <v>314.64780847999998</v>
      </c>
      <c r="H16" s="33">
        <f t="shared" si="6"/>
        <v>298.52634760000001</v>
      </c>
      <c r="I16" s="33">
        <f t="shared" si="6"/>
        <v>166.78</v>
      </c>
      <c r="J16" s="282">
        <f>+SUM(J17+J18)</f>
        <v>87.92</v>
      </c>
      <c r="K16" s="33">
        <f>+SUM(K17+K18)</f>
        <v>36.760000000000005</v>
      </c>
      <c r="L16" s="33">
        <f>+L17+L18</f>
        <v>23.71</v>
      </c>
      <c r="M16" s="232">
        <f>+M17+M18</f>
        <v>8.76</v>
      </c>
      <c r="N16" s="524">
        <f t="shared" ref="N16:Y16" si="7">+N17+N18</f>
        <v>10.54</v>
      </c>
      <c r="O16" s="33">
        <f t="shared" si="7"/>
        <v>127.62</v>
      </c>
      <c r="P16" s="33">
        <f t="shared" si="7"/>
        <v>168.1</v>
      </c>
      <c r="Q16" s="524">
        <f t="shared" si="7"/>
        <v>70.12</v>
      </c>
      <c r="R16" s="33">
        <f t="shared" si="7"/>
        <v>261.34000000000003</v>
      </c>
      <c r="S16" s="33">
        <f t="shared" si="7"/>
        <v>360.14</v>
      </c>
      <c r="T16" s="524">
        <f t="shared" si="7"/>
        <v>319.32</v>
      </c>
      <c r="U16" s="33">
        <f t="shared" si="7"/>
        <v>260.57</v>
      </c>
      <c r="V16" s="33">
        <f t="shared" si="7"/>
        <v>164.87</v>
      </c>
      <c r="W16" s="33">
        <f t="shared" si="7"/>
        <v>50.870000000000005</v>
      </c>
      <c r="X16" s="33">
        <f t="shared" si="7"/>
        <v>30.64</v>
      </c>
      <c r="Y16" s="33">
        <f t="shared" si="7"/>
        <v>90.17</v>
      </c>
      <c r="Z16" s="233"/>
      <c r="AA16" s="232">
        <f t="shared" si="2"/>
        <v>29.228173766343325</v>
      </c>
    </row>
    <row r="17" spans="1:27" x14ac:dyDescent="0.25">
      <c r="A17" s="476" t="s">
        <v>172</v>
      </c>
      <c r="B17" s="33">
        <v>170.97947880999999</v>
      </c>
      <c r="C17" s="33">
        <v>221.26167041999997</v>
      </c>
      <c r="D17" s="33">
        <v>143.10555847999998</v>
      </c>
      <c r="E17" s="33">
        <v>72.95526796</v>
      </c>
      <c r="F17" s="33">
        <v>85.847201409999997</v>
      </c>
      <c r="G17" s="33">
        <v>285.62002233999999</v>
      </c>
      <c r="H17" s="33">
        <v>254.46166815000001</v>
      </c>
      <c r="I17" s="33">
        <v>135.77000000000001</v>
      </c>
      <c r="J17" s="282">
        <v>57.81</v>
      </c>
      <c r="K17" s="33">
        <v>16.41</v>
      </c>
      <c r="L17" s="33">
        <v>10.41</v>
      </c>
      <c r="M17" s="232">
        <v>3.25</v>
      </c>
      <c r="N17" s="524">
        <v>4.18</v>
      </c>
      <c r="O17" s="33">
        <v>80.89</v>
      </c>
      <c r="P17" s="33">
        <v>145.09</v>
      </c>
      <c r="Q17" s="524">
        <v>34.729999999999997</v>
      </c>
      <c r="R17" s="33">
        <v>251.05</v>
      </c>
      <c r="S17" s="33">
        <v>327.18</v>
      </c>
      <c r="T17" s="524">
        <v>256.83</v>
      </c>
      <c r="U17" s="33">
        <v>219.05</v>
      </c>
      <c r="V17" s="33">
        <v>100.16</v>
      </c>
      <c r="W17" s="33">
        <v>29.17</v>
      </c>
      <c r="X17" s="33">
        <v>13.55</v>
      </c>
      <c r="Y17" s="33">
        <v>78.66</v>
      </c>
      <c r="Z17" s="233"/>
      <c r="AA17" s="232">
        <f t="shared" si="2"/>
        <v>30.163304514889532</v>
      </c>
    </row>
    <row r="18" spans="1:27" x14ac:dyDescent="0.25">
      <c r="A18" s="476" t="s">
        <v>173</v>
      </c>
      <c r="B18" s="33">
        <v>31.13707784</v>
      </c>
      <c r="C18" s="33">
        <v>24.959779509999997</v>
      </c>
      <c r="D18" s="33">
        <v>25.533036659999997</v>
      </c>
      <c r="E18" s="33">
        <v>46.570078280000004</v>
      </c>
      <c r="F18" s="33">
        <v>24.35124811</v>
      </c>
      <c r="G18" s="33">
        <v>29.02778614</v>
      </c>
      <c r="H18" s="33">
        <v>44.06467945</v>
      </c>
      <c r="I18" s="33">
        <v>31.01</v>
      </c>
      <c r="J18" s="282">
        <v>30.11</v>
      </c>
      <c r="K18" s="33">
        <v>20.350000000000001</v>
      </c>
      <c r="L18" s="33">
        <v>13.3</v>
      </c>
      <c r="M18" s="232">
        <v>5.51</v>
      </c>
      <c r="N18" s="524">
        <v>6.36</v>
      </c>
      <c r="O18" s="33">
        <v>46.73</v>
      </c>
      <c r="P18" s="33">
        <v>23.01</v>
      </c>
      <c r="Q18" s="524">
        <v>35.39</v>
      </c>
      <c r="R18" s="33">
        <v>10.29</v>
      </c>
      <c r="S18" s="33">
        <v>32.96</v>
      </c>
      <c r="T18" s="524">
        <v>62.49</v>
      </c>
      <c r="U18" s="33">
        <v>41.52</v>
      </c>
      <c r="V18" s="33">
        <v>64.709999999999994</v>
      </c>
      <c r="W18" s="33">
        <v>21.7</v>
      </c>
      <c r="X18" s="33">
        <v>17.09</v>
      </c>
      <c r="Y18" s="33">
        <v>11.51</v>
      </c>
      <c r="Z18" s="233"/>
      <c r="AA18" s="232">
        <f t="shared" si="2"/>
        <v>28.496240601503754</v>
      </c>
    </row>
    <row r="19" spans="1:27" x14ac:dyDescent="0.25">
      <c r="A19" s="474" t="s">
        <v>223</v>
      </c>
      <c r="B19" s="242">
        <v>280.72606173000003</v>
      </c>
      <c r="C19" s="242">
        <v>266.57640777</v>
      </c>
      <c r="D19" s="242">
        <v>245.41841931000002</v>
      </c>
      <c r="E19" s="242">
        <v>266.54081673999997</v>
      </c>
      <c r="F19" s="242">
        <v>249.58470832000003</v>
      </c>
      <c r="G19" s="242">
        <v>199.62820683999999</v>
      </c>
      <c r="H19" s="242">
        <v>224.23356543</v>
      </c>
      <c r="I19" s="242">
        <v>305.73361856999998</v>
      </c>
      <c r="J19" s="242">
        <v>267.96929105999999</v>
      </c>
      <c r="K19" s="242">
        <v>293.94090802000011</v>
      </c>
      <c r="L19" s="242">
        <v>316.46111385</v>
      </c>
      <c r="M19" s="243">
        <v>401.41</v>
      </c>
      <c r="N19" s="242">
        <v>426.68859715000002</v>
      </c>
      <c r="O19" s="242">
        <v>226.55082455000002</v>
      </c>
      <c r="P19" s="242">
        <v>343.27438243</v>
      </c>
      <c r="Q19" s="242">
        <v>294.26731381999997</v>
      </c>
      <c r="R19" s="242">
        <v>310.88703186999993</v>
      </c>
      <c r="S19" s="242">
        <v>369.96587319999998</v>
      </c>
      <c r="T19" s="242">
        <v>350.79242542999992</v>
      </c>
      <c r="U19" s="242">
        <v>308.52327304000011</v>
      </c>
      <c r="V19" s="242">
        <v>369.96523382999999</v>
      </c>
      <c r="W19" s="242">
        <v>361.24070505000003</v>
      </c>
      <c r="X19" s="242">
        <v>319.66469036000007</v>
      </c>
      <c r="Y19" s="242">
        <v>343.46378108000005</v>
      </c>
      <c r="Z19" s="241"/>
      <c r="AA19" s="243">
        <f t="shared" si="2"/>
        <v>1.0123128466009712</v>
      </c>
    </row>
    <row r="20" spans="1:27" x14ac:dyDescent="0.25">
      <c r="A20" s="474" t="s">
        <v>224</v>
      </c>
      <c r="B20" s="242">
        <v>99.709447909999952</v>
      </c>
      <c r="C20" s="242">
        <v>99.216511669999917</v>
      </c>
      <c r="D20" s="242">
        <v>116.19407636</v>
      </c>
      <c r="E20" s="242">
        <v>108.17630408999997</v>
      </c>
      <c r="F20" s="242">
        <v>114.38120095000005</v>
      </c>
      <c r="G20" s="242">
        <v>113.08232111000011</v>
      </c>
      <c r="H20" s="242">
        <v>112.02261037000007</v>
      </c>
      <c r="I20" s="242">
        <v>119.54434378000008</v>
      </c>
      <c r="J20" s="242">
        <v>125.76963689999999</v>
      </c>
      <c r="K20" s="242">
        <v>123.65075710000005</v>
      </c>
      <c r="L20" s="242">
        <v>121.04608371999997</v>
      </c>
      <c r="M20" s="243">
        <v>123.76</v>
      </c>
      <c r="N20" s="242">
        <v>120.63449229999999</v>
      </c>
      <c r="O20" s="242">
        <v>132.50289970999987</v>
      </c>
      <c r="P20" s="242">
        <v>127.40329659999989</v>
      </c>
      <c r="Q20" s="242">
        <v>136.35179133000011</v>
      </c>
      <c r="R20" s="242">
        <v>134.10223265999997</v>
      </c>
      <c r="S20" s="242">
        <v>129.15310217000001</v>
      </c>
      <c r="T20" s="242">
        <v>121.93035893000004</v>
      </c>
      <c r="U20" s="242">
        <v>132.11813662</v>
      </c>
      <c r="V20" s="242">
        <v>120.78233258999997</v>
      </c>
      <c r="W20" s="242">
        <v>139.71253024000004</v>
      </c>
      <c r="X20" s="242">
        <v>127.86523054000004</v>
      </c>
      <c r="Y20" s="242">
        <v>118.12313919</v>
      </c>
      <c r="Z20" s="241"/>
      <c r="AA20" s="243">
        <f t="shared" si="2"/>
        <v>5.6335129650075366</v>
      </c>
    </row>
    <row r="21" spans="1:27" x14ac:dyDescent="0.25">
      <c r="A21" s="474" t="s">
        <v>225</v>
      </c>
      <c r="B21" s="242">
        <v>95.392309350000019</v>
      </c>
      <c r="C21" s="242">
        <v>89.033079310000019</v>
      </c>
      <c r="D21" s="242">
        <v>93.292049500000005</v>
      </c>
      <c r="E21" s="242">
        <v>90.030184409999976</v>
      </c>
      <c r="F21" s="242">
        <v>96.924600850000004</v>
      </c>
      <c r="G21" s="242">
        <v>82.616503969999997</v>
      </c>
      <c r="H21" s="242">
        <v>86.293615160000002</v>
      </c>
      <c r="I21" s="242">
        <v>100.62770064</v>
      </c>
      <c r="J21" s="242">
        <v>111.44345292000001</v>
      </c>
      <c r="K21" s="242">
        <v>97.810910710000002</v>
      </c>
      <c r="L21" s="242">
        <v>93.171182369999997</v>
      </c>
      <c r="M21" s="243">
        <v>107.84</v>
      </c>
      <c r="N21" s="242">
        <v>100.37835560999997</v>
      </c>
      <c r="O21" s="242">
        <v>115.59409206999999</v>
      </c>
      <c r="P21" s="242">
        <v>118.13824532000001</v>
      </c>
      <c r="Q21" s="242">
        <v>114.51571241000001</v>
      </c>
      <c r="R21" s="242">
        <v>109.22726954000001</v>
      </c>
      <c r="S21" s="242">
        <v>101.75001453000002</v>
      </c>
      <c r="T21" s="242">
        <v>86.685286330000025</v>
      </c>
      <c r="U21" s="242">
        <v>92.110024639999992</v>
      </c>
      <c r="V21" s="242">
        <v>78.103669980000021</v>
      </c>
      <c r="W21" s="242">
        <v>93.709192730000041</v>
      </c>
      <c r="X21" s="242">
        <v>88.502785440000011</v>
      </c>
      <c r="Y21" s="242">
        <v>89.232611729999917</v>
      </c>
      <c r="Z21" s="241"/>
      <c r="AA21" s="243">
        <f t="shared" si="2"/>
        <v>-5.0105588565581556</v>
      </c>
    </row>
    <row r="22" spans="1:27" x14ac:dyDescent="0.25">
      <c r="A22" s="474" t="s">
        <v>174</v>
      </c>
      <c r="B22" s="242">
        <v>89.906957310000024</v>
      </c>
      <c r="C22" s="242">
        <v>91.946894119999982</v>
      </c>
      <c r="D22" s="242">
        <v>113.50830267999996</v>
      </c>
      <c r="E22" s="242">
        <v>93.054426930000091</v>
      </c>
      <c r="F22" s="242">
        <v>96.924952600000012</v>
      </c>
      <c r="G22" s="242">
        <v>101.50185684999995</v>
      </c>
      <c r="H22" s="242">
        <v>118.40144584000004</v>
      </c>
      <c r="I22" s="242">
        <v>110.76838294999996</v>
      </c>
      <c r="J22" s="242">
        <v>121.89875643000011</v>
      </c>
      <c r="K22" s="242">
        <v>111.0433943299999</v>
      </c>
      <c r="L22" s="242">
        <v>102.56437966000001</v>
      </c>
      <c r="M22" s="243">
        <v>114.32</v>
      </c>
      <c r="N22" s="242">
        <v>101.30282783000004</v>
      </c>
      <c r="O22" s="242">
        <v>103.37457236000004</v>
      </c>
      <c r="P22" s="242">
        <v>120.21572233999997</v>
      </c>
      <c r="Q22" s="242">
        <v>111.71789774999996</v>
      </c>
      <c r="R22" s="242">
        <v>114.85263346999993</v>
      </c>
      <c r="S22" s="242">
        <v>122.95827636999996</v>
      </c>
      <c r="T22" s="242">
        <v>119.34675605</v>
      </c>
      <c r="U22" s="242">
        <v>124.98009922999995</v>
      </c>
      <c r="V22" s="242">
        <v>123.11160141999996</v>
      </c>
      <c r="W22" s="242">
        <v>133.59443555999997</v>
      </c>
      <c r="X22" s="242">
        <v>108.91300258</v>
      </c>
      <c r="Y22" s="242">
        <v>110.38178914000002</v>
      </c>
      <c r="Z22" s="241"/>
      <c r="AA22" s="243">
        <f t="shared" si="2"/>
        <v>6.189890623865324</v>
      </c>
    </row>
    <row r="23" spans="1:27" ht="15.75" thickBot="1" x14ac:dyDescent="0.3">
      <c r="A23" s="477" t="s">
        <v>73</v>
      </c>
      <c r="B23" s="245">
        <v>57.62115138999998</v>
      </c>
      <c r="C23" s="245">
        <v>53.305404529999983</v>
      </c>
      <c r="D23" s="245">
        <v>59.772661949999922</v>
      </c>
      <c r="E23" s="245">
        <v>52.369529250000006</v>
      </c>
      <c r="F23" s="245">
        <v>59.822264580000038</v>
      </c>
      <c r="G23" s="245">
        <v>56.361748189999993</v>
      </c>
      <c r="H23" s="245">
        <v>60.242865780000017</v>
      </c>
      <c r="I23" s="245">
        <v>88.26</v>
      </c>
      <c r="J23" s="245">
        <v>81.96</v>
      </c>
      <c r="K23" s="245">
        <v>80.62</v>
      </c>
      <c r="L23" s="245">
        <v>74.63</v>
      </c>
      <c r="M23" s="246">
        <v>64.430000000000007</v>
      </c>
      <c r="N23" s="245">
        <v>56.79</v>
      </c>
      <c r="O23" s="245">
        <v>54.19</v>
      </c>
      <c r="P23" s="245">
        <v>65.13</v>
      </c>
      <c r="Q23" s="245">
        <v>67.17</v>
      </c>
      <c r="R23" s="245">
        <v>79.69</v>
      </c>
      <c r="S23" s="245">
        <v>72.239999999999995</v>
      </c>
      <c r="T23" s="245">
        <v>62.68</v>
      </c>
      <c r="U23" s="245">
        <v>69.680000000000007</v>
      </c>
      <c r="V23" s="245">
        <v>63.72</v>
      </c>
      <c r="W23" s="245">
        <v>84.31</v>
      </c>
      <c r="X23" s="245">
        <v>78.25</v>
      </c>
      <c r="Y23" s="245">
        <v>67.739999999999995</v>
      </c>
      <c r="Z23" s="244"/>
      <c r="AA23" s="246">
        <f t="shared" si="2"/>
        <v>4.8505962749564535</v>
      </c>
    </row>
    <row r="24" spans="1:27" x14ac:dyDescent="0.25">
      <c r="A24" s="34" t="s">
        <v>23</v>
      </c>
      <c r="N24" s="281"/>
      <c r="O24" s="502"/>
      <c r="P24" s="502"/>
      <c r="Q24" s="502"/>
      <c r="R24" s="502"/>
      <c r="S24" s="502"/>
      <c r="T24" s="502"/>
      <c r="U24" s="502"/>
      <c r="V24" s="502"/>
      <c r="W24" s="502"/>
      <c r="X24" s="502"/>
      <c r="Y24" s="502"/>
      <c r="Z24" s="502"/>
      <c r="AA24" s="281"/>
    </row>
    <row r="25" spans="1:27" x14ac:dyDescent="0.25">
      <c r="A25" s="35" t="s">
        <v>142</v>
      </c>
      <c r="N25" s="281"/>
      <c r="O25" s="502"/>
      <c r="P25" s="502"/>
      <c r="Q25" s="502"/>
      <c r="R25" s="502"/>
      <c r="S25" s="502"/>
      <c r="T25" s="502"/>
      <c r="U25" s="502"/>
      <c r="V25" s="502"/>
      <c r="W25" s="502"/>
      <c r="X25" s="502"/>
      <c r="Y25" s="502"/>
      <c r="Z25" s="502"/>
      <c r="AA25" s="281"/>
    </row>
    <row r="26" spans="1:27" x14ac:dyDescent="0.25">
      <c r="A26" s="601" t="s">
        <v>210</v>
      </c>
      <c r="N26" s="281"/>
      <c r="O26" s="502"/>
      <c r="P26" s="502"/>
      <c r="Q26" s="502"/>
      <c r="R26" s="502"/>
      <c r="S26" s="502"/>
      <c r="T26" s="502"/>
      <c r="U26" s="502"/>
      <c r="V26" s="502"/>
      <c r="W26" s="502"/>
      <c r="X26" s="502"/>
      <c r="Y26" s="502"/>
      <c r="Z26" s="502"/>
      <c r="AA26" s="281"/>
    </row>
    <row r="27" spans="1:27" x14ac:dyDescent="0.25">
      <c r="L27"/>
      <c r="O27" s="502"/>
      <c r="P27" s="502"/>
      <c r="Q27" s="502"/>
      <c r="R27" s="502"/>
      <c r="S27" s="502"/>
      <c r="T27" s="502"/>
      <c r="U27" s="502"/>
      <c r="V27" s="502"/>
      <c r="W27" s="502"/>
      <c r="X27" s="502"/>
      <c r="Y27" s="502"/>
      <c r="Z27" s="502"/>
    </row>
    <row r="28" spans="1:27" x14ac:dyDescent="0.25">
      <c r="I28" s="278"/>
      <c r="L28"/>
      <c r="O28" s="502"/>
      <c r="P28" s="502"/>
      <c r="Q28" s="502"/>
      <c r="R28" s="502"/>
      <c r="S28" s="502"/>
      <c r="T28" s="502"/>
      <c r="U28" s="502"/>
      <c r="V28" s="502"/>
      <c r="W28" s="502"/>
      <c r="X28" s="502"/>
      <c r="Y28" s="502"/>
      <c r="Z28" s="502"/>
    </row>
    <row r="29" spans="1:27" x14ac:dyDescent="0.25">
      <c r="B29" s="424"/>
      <c r="I29" s="278"/>
      <c r="J29" s="277"/>
      <c r="K29" s="424"/>
      <c r="L29"/>
      <c r="O29" s="502"/>
      <c r="P29" s="502"/>
      <c r="Q29" s="502"/>
      <c r="R29" s="502"/>
      <c r="S29" s="502"/>
      <c r="T29" s="502"/>
      <c r="U29" s="502"/>
      <c r="V29" s="502"/>
      <c r="W29" s="502"/>
      <c r="X29" s="502"/>
      <c r="Y29" s="502"/>
      <c r="Z29" s="502"/>
    </row>
    <row r="30" spans="1:27" x14ac:dyDescent="0.25">
      <c r="I30" s="278"/>
      <c r="J30"/>
      <c r="K30"/>
      <c r="L30"/>
      <c r="O30" s="502"/>
      <c r="P30" s="502"/>
      <c r="Q30" s="502"/>
      <c r="R30" s="502"/>
      <c r="S30" s="502"/>
      <c r="T30" s="502"/>
      <c r="U30" s="502"/>
      <c r="V30" s="502"/>
      <c r="W30" s="502"/>
      <c r="X30" s="502"/>
      <c r="Y30" s="502"/>
      <c r="Z30" s="502"/>
    </row>
    <row r="31" spans="1:27" x14ac:dyDescent="0.25">
      <c r="I31" s="278"/>
      <c r="J31"/>
      <c r="K31"/>
      <c r="L31"/>
      <c r="O31" s="502"/>
      <c r="P31" s="502"/>
      <c r="Q31" s="502"/>
      <c r="R31" s="502"/>
      <c r="S31" s="502"/>
      <c r="T31" s="502"/>
      <c r="U31" s="502"/>
      <c r="V31" s="502"/>
      <c r="W31" s="502"/>
      <c r="X31" s="502"/>
      <c r="Y31" s="502"/>
      <c r="Z31" s="502"/>
    </row>
    <row r="32" spans="1:27" x14ac:dyDescent="0.25">
      <c r="J32"/>
      <c r="K32"/>
      <c r="L32"/>
      <c r="O32" s="502"/>
      <c r="P32" s="502"/>
      <c r="Q32" s="502"/>
      <c r="R32" s="502"/>
      <c r="S32" s="502"/>
      <c r="T32" s="502"/>
      <c r="U32" s="502"/>
      <c r="V32" s="502"/>
      <c r="W32" s="502"/>
      <c r="X32" s="502"/>
      <c r="Y32" s="502"/>
      <c r="Z32" s="502"/>
    </row>
    <row r="33" spans="10:26" x14ac:dyDescent="0.25">
      <c r="J33"/>
      <c r="K33"/>
      <c r="L33"/>
      <c r="O33" s="502"/>
      <c r="P33" s="502"/>
      <c r="Q33" s="502"/>
      <c r="R33" s="502"/>
      <c r="S33" s="502"/>
      <c r="T33" s="502"/>
      <c r="U33" s="502"/>
      <c r="V33" s="502"/>
      <c r="W33" s="502"/>
      <c r="X33" s="502"/>
      <c r="Y33" s="502"/>
      <c r="Z33" s="502"/>
    </row>
    <row r="34" spans="10:26" x14ac:dyDescent="0.25">
      <c r="J34"/>
      <c r="K34"/>
      <c r="L34"/>
      <c r="N34" s="278"/>
      <c r="O34" s="502"/>
      <c r="P34" s="502"/>
      <c r="Q34" s="502"/>
      <c r="R34" s="502"/>
      <c r="S34" s="502"/>
      <c r="T34" s="502"/>
      <c r="U34" s="502"/>
      <c r="V34" s="502"/>
      <c r="W34" s="502"/>
      <c r="X34" s="502"/>
      <c r="Y34" s="502"/>
      <c r="Z34" s="502"/>
    </row>
    <row r="35" spans="10:26" x14ac:dyDescent="0.25">
      <c r="N35" s="278"/>
      <c r="O35" s="502"/>
      <c r="P35" s="502"/>
      <c r="Q35" s="502"/>
      <c r="R35" s="502"/>
      <c r="S35" s="502"/>
      <c r="T35" s="502"/>
      <c r="U35" s="502"/>
      <c r="V35" s="502"/>
      <c r="W35" s="502"/>
      <c r="X35" s="502"/>
      <c r="Y35" s="502"/>
      <c r="Z35" s="502"/>
    </row>
    <row r="36" spans="10:26" x14ac:dyDescent="0.25">
      <c r="O36" s="502"/>
      <c r="P36" s="502"/>
      <c r="Q36" s="502"/>
      <c r="R36" s="502"/>
      <c r="S36" s="502"/>
      <c r="T36" s="502"/>
      <c r="U36" s="502"/>
      <c r="V36" s="502"/>
      <c r="W36" s="502"/>
      <c r="X36" s="502"/>
      <c r="Y36" s="502"/>
      <c r="Z36" s="502"/>
    </row>
    <row r="37" spans="10:26" x14ac:dyDescent="0.25">
      <c r="O37" s="502"/>
      <c r="P37" s="502"/>
      <c r="Q37" s="502"/>
      <c r="R37" s="502"/>
      <c r="S37" s="502"/>
      <c r="T37" s="502"/>
      <c r="U37" s="502"/>
      <c r="V37" s="502"/>
      <c r="W37" s="502"/>
      <c r="X37" s="502"/>
      <c r="Y37" s="502"/>
      <c r="Z37" s="502"/>
    </row>
    <row r="38" spans="10:26" x14ac:dyDescent="0.25">
      <c r="O38" s="502"/>
      <c r="P38" s="502"/>
      <c r="Q38" s="502"/>
      <c r="R38" s="502"/>
      <c r="S38" s="502"/>
      <c r="T38" s="502"/>
      <c r="U38" s="502"/>
      <c r="V38" s="502"/>
      <c r="W38" s="502"/>
      <c r="X38" s="502"/>
      <c r="Y38" s="502"/>
      <c r="Z38" s="502"/>
    </row>
    <row r="39" spans="10:26" x14ac:dyDescent="0.25">
      <c r="O39" s="502"/>
      <c r="P39" s="502"/>
      <c r="Q39" s="502"/>
      <c r="R39" s="502"/>
      <c r="S39" s="502"/>
      <c r="T39" s="502"/>
      <c r="U39" s="502"/>
      <c r="V39" s="502"/>
      <c r="W39" s="502"/>
      <c r="X39" s="502"/>
      <c r="Y39" s="502"/>
      <c r="Z39" s="502"/>
    </row>
    <row r="40" spans="10:26" x14ac:dyDescent="0.25">
      <c r="O40" s="502"/>
      <c r="P40" s="502"/>
      <c r="Q40" s="502"/>
      <c r="R40" s="502"/>
      <c r="S40" s="502"/>
      <c r="T40" s="502"/>
      <c r="U40" s="502"/>
      <c r="V40" s="502"/>
      <c r="W40" s="502"/>
      <c r="X40" s="502"/>
      <c r="Y40" s="502"/>
      <c r="Z40" s="502"/>
    </row>
    <row r="41" spans="10:26" x14ac:dyDescent="0.25">
      <c r="O41" s="502"/>
      <c r="P41" s="502"/>
      <c r="Q41" s="502"/>
      <c r="R41" s="502"/>
      <c r="S41" s="502"/>
      <c r="T41" s="502"/>
      <c r="U41" s="502"/>
      <c r="V41" s="502"/>
      <c r="W41" s="502"/>
      <c r="X41" s="502"/>
      <c r="Y41" s="502"/>
      <c r="Z41" s="502"/>
    </row>
    <row r="42" spans="10:26" x14ac:dyDescent="0.25">
      <c r="O42" s="502"/>
      <c r="P42" s="502"/>
      <c r="Q42" s="502"/>
      <c r="R42" s="502"/>
      <c r="S42" s="502"/>
      <c r="T42" s="502"/>
      <c r="U42" s="502"/>
      <c r="V42" s="502"/>
      <c r="W42" s="502"/>
      <c r="X42" s="502"/>
      <c r="Y42" s="502"/>
      <c r="Z42" s="502"/>
    </row>
    <row r="43" spans="10:26" x14ac:dyDescent="0.25">
      <c r="O43" s="502"/>
      <c r="P43" s="502"/>
      <c r="Q43" s="502"/>
      <c r="R43" s="502"/>
      <c r="S43" s="502"/>
      <c r="T43" s="502"/>
      <c r="U43" s="502"/>
      <c r="V43" s="502"/>
      <c r="W43" s="502"/>
      <c r="X43" s="502"/>
      <c r="Y43" s="502"/>
      <c r="Z43" s="502"/>
    </row>
  </sheetData>
  <sortState ref="P27:Q37">
    <sortCondition descending="1" ref="Q27:Q37"/>
  </sortState>
  <mergeCells count="4">
    <mergeCell ref="Z6:AA6"/>
    <mergeCell ref="A6:A7"/>
    <mergeCell ref="B6:M6"/>
    <mergeCell ref="N6:Y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M1048576"/>
    </sheetView>
  </sheetViews>
  <sheetFormatPr baseColWidth="10" defaultRowHeight="15" x14ac:dyDescent="0.25"/>
  <cols>
    <col min="1" max="1" width="14.85546875" customWidth="1"/>
    <col min="5" max="5" width="11.42578125" style="283"/>
    <col min="6" max="6" width="11.42578125" style="281"/>
    <col min="7" max="8" width="11.42578125" style="314"/>
    <col min="9" max="10" width="11.42578125" style="379"/>
    <col min="11" max="13" width="11.42578125" style="314"/>
    <col min="16" max="26" width="11.42578125" style="512"/>
    <col min="27" max="27" width="12.5703125" customWidth="1"/>
  </cols>
  <sheetData>
    <row r="1" spans="1:27" x14ac:dyDescent="0.25">
      <c r="A1" s="42" t="s">
        <v>201</v>
      </c>
    </row>
    <row r="2" spans="1:27" x14ac:dyDescent="0.25">
      <c r="A2" s="42"/>
    </row>
    <row r="3" spans="1:27" x14ac:dyDescent="0.25">
      <c r="A3" s="17" t="s">
        <v>25</v>
      </c>
      <c r="B3" s="17"/>
      <c r="C3" s="17"/>
      <c r="D3" s="17"/>
      <c r="E3" s="288"/>
      <c r="F3" s="286"/>
      <c r="G3" s="315"/>
      <c r="H3" s="315"/>
      <c r="I3" s="380"/>
      <c r="J3" s="380"/>
      <c r="K3" s="315"/>
      <c r="L3" s="315"/>
      <c r="M3" s="315"/>
    </row>
    <row r="4" spans="1:27" x14ac:dyDescent="0.25">
      <c r="A4" s="79" t="s">
        <v>256</v>
      </c>
      <c r="B4" s="79"/>
      <c r="C4" s="79"/>
      <c r="D4" s="79"/>
      <c r="E4" s="296"/>
      <c r="F4" s="308"/>
      <c r="G4" s="330"/>
      <c r="H4" s="330"/>
      <c r="I4" s="381"/>
      <c r="J4" s="381"/>
      <c r="K4" s="330"/>
      <c r="L4" s="330"/>
      <c r="M4" s="330"/>
    </row>
    <row r="5" spans="1:27" x14ac:dyDescent="0.25">
      <c r="A5" s="80" t="s">
        <v>214</v>
      </c>
      <c r="B5" s="80"/>
      <c r="C5" s="80"/>
      <c r="D5" s="80"/>
      <c r="E5" s="289"/>
      <c r="F5" s="309"/>
      <c r="G5" s="316"/>
      <c r="H5" s="316"/>
      <c r="I5" s="382"/>
      <c r="J5" s="382"/>
      <c r="K5" s="316"/>
      <c r="L5" s="316"/>
      <c r="M5" s="316"/>
    </row>
    <row r="6" spans="1:27" x14ac:dyDescent="0.25">
      <c r="A6" s="659" t="s">
        <v>203</v>
      </c>
      <c r="B6" s="658">
        <v>2017</v>
      </c>
      <c r="C6" s="658"/>
      <c r="D6" s="658"/>
      <c r="E6" s="658"/>
      <c r="F6" s="658"/>
      <c r="G6" s="658"/>
      <c r="H6" s="658"/>
      <c r="I6" s="658"/>
      <c r="J6" s="658"/>
      <c r="K6" s="658"/>
      <c r="L6" s="658"/>
      <c r="M6" s="658"/>
      <c r="N6" s="658">
        <v>2018</v>
      </c>
      <c r="O6" s="658"/>
      <c r="P6" s="658"/>
      <c r="Q6" s="658"/>
      <c r="R6" s="658"/>
      <c r="S6" s="658"/>
      <c r="T6" s="658"/>
      <c r="U6" s="658"/>
      <c r="V6" s="658"/>
      <c r="W6" s="658"/>
      <c r="X6" s="658"/>
      <c r="Y6" s="658"/>
      <c r="Z6" s="658">
        <v>2019</v>
      </c>
      <c r="AA6" s="658"/>
    </row>
    <row r="7" spans="1:27" ht="33" customHeight="1" x14ac:dyDescent="0.25">
      <c r="A7" s="655"/>
      <c r="B7" s="334" t="s">
        <v>1</v>
      </c>
      <c r="C7" s="334" t="s">
        <v>2</v>
      </c>
      <c r="D7" s="334" t="s">
        <v>3</v>
      </c>
      <c r="E7" s="334" t="s">
        <v>4</v>
      </c>
      <c r="F7" s="334" t="s">
        <v>5</v>
      </c>
      <c r="G7" s="334" t="s">
        <v>6</v>
      </c>
      <c r="H7" s="334" t="s">
        <v>7</v>
      </c>
      <c r="I7" s="395" t="s">
        <v>8</v>
      </c>
      <c r="J7" s="395" t="s">
        <v>9</v>
      </c>
      <c r="K7" s="436" t="s">
        <v>10</v>
      </c>
      <c r="L7" s="436" t="s">
        <v>11</v>
      </c>
      <c r="M7" s="483" t="s">
        <v>12</v>
      </c>
      <c r="N7" s="483" t="s">
        <v>1</v>
      </c>
      <c r="O7" s="489" t="s">
        <v>2</v>
      </c>
      <c r="P7" s="520" t="s">
        <v>3</v>
      </c>
      <c r="Q7" s="525" t="s">
        <v>4</v>
      </c>
      <c r="R7" s="533" t="s">
        <v>5</v>
      </c>
      <c r="S7" s="537" t="s">
        <v>6</v>
      </c>
      <c r="T7" s="548" t="s">
        <v>7</v>
      </c>
      <c r="U7" s="555" t="s">
        <v>8</v>
      </c>
      <c r="V7" s="557" t="s">
        <v>9</v>
      </c>
      <c r="W7" s="562" t="s">
        <v>10</v>
      </c>
      <c r="X7" s="569" t="s">
        <v>11</v>
      </c>
      <c r="Y7" s="578" t="s">
        <v>12</v>
      </c>
      <c r="Z7" s="580" t="s">
        <v>1</v>
      </c>
      <c r="AA7" s="578" t="s">
        <v>245</v>
      </c>
    </row>
    <row r="8" spans="1:27" x14ac:dyDescent="0.25">
      <c r="A8" s="258" t="s">
        <v>13</v>
      </c>
      <c r="B8" s="255">
        <f>SUM(B9:B20)</f>
        <v>11468.859999999997</v>
      </c>
      <c r="C8" s="48">
        <f t="shared" ref="C8:H8" si="0">+SUM(C9:C20)</f>
        <v>13361.369999999999</v>
      </c>
      <c r="D8" s="48">
        <f t="shared" si="0"/>
        <v>8141.0999999999985</v>
      </c>
      <c r="E8" s="48">
        <f t="shared" si="0"/>
        <v>7444.119999999999</v>
      </c>
      <c r="F8" s="48">
        <f t="shared" si="0"/>
        <v>7460.46</v>
      </c>
      <c r="G8" s="48">
        <f t="shared" si="0"/>
        <v>6566.5499999999993</v>
      </c>
      <c r="H8" s="48">
        <f t="shared" si="0"/>
        <v>5580.46</v>
      </c>
      <c r="I8" s="48">
        <f>+SUM(I9:I20)</f>
        <v>8682.2099999999991</v>
      </c>
      <c r="J8" s="48">
        <f>+SUM(J9:J20)</f>
        <v>5112.1400000000003</v>
      </c>
      <c r="K8" s="444">
        <f>+SUM(K9:K20)</f>
        <v>4425.05</v>
      </c>
      <c r="L8" s="444">
        <f>+SUM(L9:L20)</f>
        <v>6142.91</v>
      </c>
      <c r="M8" s="251">
        <f>SUM(M9:M20)</f>
        <v>8012.06</v>
      </c>
      <c r="N8" s="255">
        <f>SUM(N9:N20)</f>
        <v>7850.56</v>
      </c>
      <c r="O8" s="48">
        <f>SUM(O9:O20)</f>
        <v>9694.06</v>
      </c>
      <c r="P8" s="48">
        <f>SUM(P9:P20)</f>
        <v>16479</v>
      </c>
      <c r="Q8" s="48">
        <f t="shared" ref="Q8" si="1">SUM(Q9:Q20)</f>
        <v>13643.779999999999</v>
      </c>
      <c r="R8" s="48">
        <f t="shared" ref="R8" si="2">SUM(R9:R20)</f>
        <v>12257.090000000002</v>
      </c>
      <c r="S8" s="48">
        <f>SUM(S9:S20)</f>
        <v>6082.2099999999991</v>
      </c>
      <c r="T8" s="48">
        <f t="shared" ref="T8" si="3">SUM(T9:T20)</f>
        <v>4646.0900000000011</v>
      </c>
      <c r="U8" s="48">
        <f>SUM(U9:U20)</f>
        <v>11593.080000000002</v>
      </c>
      <c r="V8" s="48">
        <f t="shared" ref="V8" si="4">SUM(V9:V20)</f>
        <v>7428.4499999999989</v>
      </c>
      <c r="W8" s="48">
        <f t="shared" ref="W8" si="5">SUM(W9:W20)</f>
        <v>15763.85</v>
      </c>
      <c r="X8" s="48">
        <f>SUM(X9:X20)</f>
        <v>16233.710000000001</v>
      </c>
      <c r="Y8" s="48">
        <f>SUM(Y9:Y20)</f>
        <v>10147.41</v>
      </c>
      <c r="Z8" s="48">
        <f>SUM(Z9:Z20)</f>
        <v>14744.389999999998</v>
      </c>
      <c r="AA8" s="251">
        <f>+IFERROR((Z8/N8-1)*100,"-")</f>
        <v>87.813226062854071</v>
      </c>
    </row>
    <row r="9" spans="1:27" x14ac:dyDescent="0.25">
      <c r="A9" s="74" t="s">
        <v>27</v>
      </c>
      <c r="B9" s="256">
        <v>107.15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112</v>
      </c>
      <c r="J9" s="63">
        <v>53.64</v>
      </c>
      <c r="K9" s="445">
        <v>0</v>
      </c>
      <c r="L9" s="445">
        <v>0</v>
      </c>
      <c r="M9" s="187">
        <v>0</v>
      </c>
      <c r="N9" s="256">
        <v>47.4</v>
      </c>
      <c r="O9" s="63">
        <v>0.55000000000000004</v>
      </c>
      <c r="P9" s="63">
        <v>1.32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50.15</v>
      </c>
      <c r="AA9" s="187">
        <f t="shared" ref="AA9:AA20" si="6">+IFERROR((Z9/N9-1)*100,"-")</f>
        <v>5.8016877637130815</v>
      </c>
    </row>
    <row r="10" spans="1:27" x14ac:dyDescent="0.25">
      <c r="A10" s="74" t="s">
        <v>21</v>
      </c>
      <c r="B10" s="256">
        <v>6574.76</v>
      </c>
      <c r="C10" s="63">
        <v>4729.1899999999996</v>
      </c>
      <c r="D10" s="63">
        <v>2220.9299999999998</v>
      </c>
      <c r="E10" s="63">
        <v>2356.7199999999998</v>
      </c>
      <c r="F10" s="63">
        <v>3519.2</v>
      </c>
      <c r="G10" s="63">
        <v>2655.89</v>
      </c>
      <c r="H10" s="63">
        <v>3063.59</v>
      </c>
      <c r="I10" s="63">
        <v>5406.22</v>
      </c>
      <c r="J10" s="63">
        <v>2598.2800000000002</v>
      </c>
      <c r="K10" s="445">
        <v>814.64</v>
      </c>
      <c r="L10" s="445">
        <v>1993.18</v>
      </c>
      <c r="M10" s="252">
        <v>1635.72</v>
      </c>
      <c r="N10" s="256">
        <v>4570.99</v>
      </c>
      <c r="O10" s="63">
        <v>5798.81</v>
      </c>
      <c r="P10" s="63">
        <v>7159.93</v>
      </c>
      <c r="Q10" s="63">
        <v>4616.42</v>
      </c>
      <c r="R10" s="63">
        <v>6135.29</v>
      </c>
      <c r="S10" s="63">
        <v>2414.62</v>
      </c>
      <c r="T10" s="63">
        <v>1574.39</v>
      </c>
      <c r="U10" s="63">
        <v>3379.94</v>
      </c>
      <c r="V10" s="63">
        <v>4989.78</v>
      </c>
      <c r="W10" s="63">
        <v>7014.69</v>
      </c>
      <c r="X10" s="63">
        <v>8388.86</v>
      </c>
      <c r="Y10" s="63">
        <v>3698.69</v>
      </c>
      <c r="Z10" s="63">
        <v>7001.68</v>
      </c>
      <c r="AA10" s="252">
        <f t="shared" si="6"/>
        <v>53.176445365227231</v>
      </c>
    </row>
    <row r="11" spans="1:27" x14ac:dyDescent="0.25">
      <c r="A11" s="74" t="s">
        <v>29</v>
      </c>
      <c r="B11" s="256">
        <v>752.48</v>
      </c>
      <c r="C11" s="63">
        <v>724.93</v>
      </c>
      <c r="D11" s="63">
        <v>842.99</v>
      </c>
      <c r="E11" s="63">
        <v>1017.68</v>
      </c>
      <c r="F11" s="63">
        <v>1035.49</v>
      </c>
      <c r="G11" s="63">
        <v>1104.83</v>
      </c>
      <c r="H11" s="63">
        <v>1076.5</v>
      </c>
      <c r="I11" s="63">
        <v>1157.6300000000001</v>
      </c>
      <c r="J11" s="63">
        <v>1229.6500000000001</v>
      </c>
      <c r="K11" s="445">
        <v>1525.86</v>
      </c>
      <c r="L11" s="445">
        <v>720.26</v>
      </c>
      <c r="M11" s="252">
        <v>614.45000000000005</v>
      </c>
      <c r="N11" s="256">
        <v>1369.51</v>
      </c>
      <c r="O11" s="63">
        <v>1316.63</v>
      </c>
      <c r="P11" s="63">
        <v>1493.05</v>
      </c>
      <c r="Q11" s="63">
        <v>1326.35</v>
      </c>
      <c r="R11" s="63">
        <v>1512.35</v>
      </c>
      <c r="S11" s="63">
        <v>1053.17</v>
      </c>
      <c r="T11" s="63">
        <v>1402.57</v>
      </c>
      <c r="U11" s="63">
        <v>1557.59</v>
      </c>
      <c r="V11" s="63">
        <v>306.77999999999997</v>
      </c>
      <c r="W11" s="63">
        <v>1248.25</v>
      </c>
      <c r="X11" s="63">
        <v>2301.4299999999998</v>
      </c>
      <c r="Y11" s="63">
        <v>1468.19</v>
      </c>
      <c r="Z11" s="63">
        <v>1714.79</v>
      </c>
      <c r="AA11" s="252">
        <f t="shared" si="6"/>
        <v>25.21193711619485</v>
      </c>
    </row>
    <row r="12" spans="1:27" x14ac:dyDescent="0.25">
      <c r="A12" s="74" t="s">
        <v>30</v>
      </c>
      <c r="B12" s="192">
        <v>554.14</v>
      </c>
      <c r="C12" s="50">
        <v>5.31</v>
      </c>
      <c r="D12" s="50">
        <v>87.85</v>
      </c>
      <c r="E12" s="50">
        <v>199.1</v>
      </c>
      <c r="F12" s="50">
        <v>614.24</v>
      </c>
      <c r="G12" s="50">
        <v>486.6</v>
      </c>
      <c r="H12" s="50">
        <v>237.6</v>
      </c>
      <c r="I12" s="50">
        <v>263.95</v>
      </c>
      <c r="J12" s="50">
        <v>182.53</v>
      </c>
      <c r="K12" s="224">
        <v>127.15</v>
      </c>
      <c r="L12" s="224">
        <v>20.04</v>
      </c>
      <c r="M12" s="252">
        <v>117.49</v>
      </c>
      <c r="N12" s="192">
        <v>161.06</v>
      </c>
      <c r="O12" s="50">
        <v>253.07</v>
      </c>
      <c r="P12" s="50">
        <v>467.8</v>
      </c>
      <c r="Q12" s="50">
        <v>497.15</v>
      </c>
      <c r="R12" s="50">
        <v>148.13999999999999</v>
      </c>
      <c r="S12" s="50">
        <v>328.06</v>
      </c>
      <c r="T12" s="50">
        <v>260.26</v>
      </c>
      <c r="U12" s="50">
        <v>447.8</v>
      </c>
      <c r="V12" s="50">
        <v>453.88</v>
      </c>
      <c r="W12" s="50">
        <v>435.4</v>
      </c>
      <c r="X12" s="50">
        <v>518.51</v>
      </c>
      <c r="Y12" s="50">
        <v>484.5</v>
      </c>
      <c r="Z12" s="50">
        <v>578.71</v>
      </c>
      <c r="AA12" s="252">
        <f t="shared" si="6"/>
        <v>259.31329939153113</v>
      </c>
    </row>
    <row r="13" spans="1:27" x14ac:dyDescent="0.25">
      <c r="A13" s="74" t="s">
        <v>31</v>
      </c>
      <c r="B13" s="256">
        <v>282.85000000000002</v>
      </c>
      <c r="C13" s="63">
        <v>449.79</v>
      </c>
      <c r="D13" s="63">
        <v>122.14</v>
      </c>
      <c r="E13" s="63">
        <v>92</v>
      </c>
      <c r="F13" s="63">
        <v>223.64</v>
      </c>
      <c r="G13" s="63">
        <v>58.3</v>
      </c>
      <c r="H13" s="63">
        <v>0</v>
      </c>
      <c r="I13" s="63">
        <v>93.71</v>
      </c>
      <c r="J13" s="63">
        <v>31.56</v>
      </c>
      <c r="K13" s="445">
        <v>109.4</v>
      </c>
      <c r="L13" s="445">
        <v>1776.24</v>
      </c>
      <c r="M13" s="252">
        <v>2371.3200000000002</v>
      </c>
      <c r="N13" s="256">
        <v>330.89</v>
      </c>
      <c r="O13" s="63">
        <v>670.51</v>
      </c>
      <c r="P13" s="63">
        <v>955.27</v>
      </c>
      <c r="Q13" s="63">
        <v>211.96</v>
      </c>
      <c r="R13" s="63">
        <v>195.77</v>
      </c>
      <c r="S13" s="63">
        <v>181.06</v>
      </c>
      <c r="T13" s="63">
        <v>143.05000000000001</v>
      </c>
      <c r="U13" s="63">
        <v>233.4</v>
      </c>
      <c r="V13" s="63">
        <v>42.24</v>
      </c>
      <c r="W13" s="63">
        <v>123.37</v>
      </c>
      <c r="X13" s="63">
        <v>888.79</v>
      </c>
      <c r="Y13" s="63">
        <v>634.66</v>
      </c>
      <c r="Z13" s="63">
        <v>349.15</v>
      </c>
      <c r="AA13" s="252">
        <f t="shared" si="6"/>
        <v>5.5184502402611191</v>
      </c>
    </row>
    <row r="14" spans="1:27" x14ac:dyDescent="0.25">
      <c r="A14" s="74" t="s">
        <v>32</v>
      </c>
      <c r="B14" s="256">
        <v>1954.84</v>
      </c>
      <c r="C14" s="63">
        <v>6024.33</v>
      </c>
      <c r="D14" s="63">
        <v>3866.97</v>
      </c>
      <c r="E14" s="63">
        <v>2608.5500000000002</v>
      </c>
      <c r="F14" s="63">
        <v>1658.71</v>
      </c>
      <c r="G14" s="63">
        <v>1391.19</v>
      </c>
      <c r="H14" s="63">
        <v>591.04</v>
      </c>
      <c r="I14" s="63">
        <v>571.33000000000004</v>
      </c>
      <c r="J14" s="63">
        <v>376.95</v>
      </c>
      <c r="K14" s="445">
        <v>1007.46</v>
      </c>
      <c r="L14" s="445">
        <v>815.75</v>
      </c>
      <c r="M14" s="252">
        <v>2377.02</v>
      </c>
      <c r="N14" s="256">
        <v>906.54</v>
      </c>
      <c r="O14" s="63">
        <v>669.46</v>
      </c>
      <c r="P14" s="63">
        <v>5551.52</v>
      </c>
      <c r="Q14" s="63">
        <v>5466.15</v>
      </c>
      <c r="R14" s="63">
        <v>2772.57</v>
      </c>
      <c r="S14" s="63">
        <v>1097.8599999999999</v>
      </c>
      <c r="T14" s="63">
        <v>700.86</v>
      </c>
      <c r="U14" s="63">
        <v>387.82</v>
      </c>
      <c r="V14" s="63">
        <v>816.68</v>
      </c>
      <c r="W14" s="63">
        <v>808.93</v>
      </c>
      <c r="X14" s="63">
        <v>1975.15</v>
      </c>
      <c r="Y14" s="63">
        <v>2054.4699999999998</v>
      </c>
      <c r="Z14" s="63">
        <v>1013.85</v>
      </c>
      <c r="AA14" s="252">
        <f t="shared" si="6"/>
        <v>11.837315507313528</v>
      </c>
    </row>
    <row r="15" spans="1:27" x14ac:dyDescent="0.25">
      <c r="A15" s="74" t="s">
        <v>33</v>
      </c>
      <c r="B15" s="192">
        <v>0</v>
      </c>
      <c r="C15" s="50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445">
        <v>0</v>
      </c>
      <c r="L15" s="445">
        <v>0</v>
      </c>
      <c r="M15" s="187">
        <v>0</v>
      </c>
      <c r="N15" s="192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 t="s">
        <v>28</v>
      </c>
      <c r="AA15" s="187" t="str">
        <f t="shared" si="6"/>
        <v>-</v>
      </c>
    </row>
    <row r="16" spans="1:27" x14ac:dyDescent="0.25">
      <c r="A16" s="74" t="s">
        <v>34</v>
      </c>
      <c r="B16" s="256">
        <v>0</v>
      </c>
      <c r="C16" s="63">
        <v>0</v>
      </c>
      <c r="D16" s="63">
        <v>0</v>
      </c>
      <c r="E16" s="63">
        <v>341.57</v>
      </c>
      <c r="F16" s="63">
        <v>256.52999999999997</v>
      </c>
      <c r="G16" s="63">
        <v>127.66</v>
      </c>
      <c r="H16" s="63">
        <v>53.24</v>
      </c>
      <c r="I16" s="63">
        <v>42.37</v>
      </c>
      <c r="J16" s="63">
        <v>3.14</v>
      </c>
      <c r="K16" s="445">
        <v>128.66</v>
      </c>
      <c r="L16" s="445">
        <v>94.72</v>
      </c>
      <c r="M16" s="252">
        <v>5.0199999999999996</v>
      </c>
      <c r="N16" s="256">
        <v>5.53</v>
      </c>
      <c r="O16" s="63">
        <v>0</v>
      </c>
      <c r="P16" s="63">
        <v>133.94999999999999</v>
      </c>
      <c r="Q16" s="63">
        <v>75.599999999999994</v>
      </c>
      <c r="R16" s="63">
        <v>499.21</v>
      </c>
      <c r="S16" s="63">
        <v>204.21</v>
      </c>
      <c r="T16" s="63">
        <v>5.24</v>
      </c>
      <c r="U16" s="63">
        <v>4762.1099999999997</v>
      </c>
      <c r="V16" s="63">
        <v>199.15</v>
      </c>
      <c r="W16" s="63">
        <v>6076.45</v>
      </c>
      <c r="X16" s="63">
        <v>2113.67</v>
      </c>
      <c r="Y16" s="63">
        <v>1320.48</v>
      </c>
      <c r="Z16" s="63">
        <v>3865.64</v>
      </c>
      <c r="AA16" s="252">
        <f>+IFERROR((Z16/N16-1)*100,"-")</f>
        <v>69803.074141048826</v>
      </c>
    </row>
    <row r="17" spans="1:29" x14ac:dyDescent="0.25">
      <c r="A17" s="74" t="s">
        <v>35</v>
      </c>
      <c r="B17" s="256">
        <v>12.13</v>
      </c>
      <c r="C17" s="63">
        <v>3.25</v>
      </c>
      <c r="D17" s="63">
        <v>52.16</v>
      </c>
      <c r="E17" s="63">
        <v>18.989999999999998</v>
      </c>
      <c r="F17" s="63">
        <v>23.89</v>
      </c>
      <c r="G17" s="63">
        <v>96.7</v>
      </c>
      <c r="H17" s="63">
        <v>33.03</v>
      </c>
      <c r="I17" s="63">
        <v>30.32</v>
      </c>
      <c r="J17" s="63">
        <v>75.48</v>
      </c>
      <c r="K17" s="445">
        <v>62.5</v>
      </c>
      <c r="L17" s="445">
        <v>89.03</v>
      </c>
      <c r="M17" s="252">
        <v>27.86</v>
      </c>
      <c r="N17" s="256">
        <v>8.67</v>
      </c>
      <c r="O17" s="63">
        <v>112.22</v>
      </c>
      <c r="P17" s="63">
        <v>22.52</v>
      </c>
      <c r="Q17" s="63">
        <v>97.61</v>
      </c>
      <c r="R17" s="63">
        <v>267.98</v>
      </c>
      <c r="S17" s="63">
        <v>113.04</v>
      </c>
      <c r="T17" s="63">
        <v>288.36</v>
      </c>
      <c r="U17" s="63">
        <v>235.37</v>
      </c>
      <c r="V17" s="63">
        <v>123.37</v>
      </c>
      <c r="W17" s="63">
        <v>27.92</v>
      </c>
      <c r="X17" s="63">
        <v>12.93</v>
      </c>
      <c r="Y17" s="63">
        <v>0</v>
      </c>
      <c r="Z17" s="63">
        <v>37.83</v>
      </c>
      <c r="AA17" s="252">
        <f t="shared" si="6"/>
        <v>336.33217993079586</v>
      </c>
    </row>
    <row r="18" spans="1:29" x14ac:dyDescent="0.25">
      <c r="A18" s="74" t="s">
        <v>36</v>
      </c>
      <c r="B18" s="256">
        <v>151.97999999999999</v>
      </c>
      <c r="C18" s="63">
        <v>199.34</v>
      </c>
      <c r="D18" s="63">
        <v>187.61</v>
      </c>
      <c r="E18" s="63">
        <v>7.54</v>
      </c>
      <c r="F18" s="63">
        <v>69.25</v>
      </c>
      <c r="G18" s="63">
        <v>29.34</v>
      </c>
      <c r="H18" s="63">
        <v>11.3</v>
      </c>
      <c r="I18" s="63">
        <v>2.56</v>
      </c>
      <c r="J18" s="63">
        <v>5.58</v>
      </c>
      <c r="K18" s="445">
        <v>10.42</v>
      </c>
      <c r="L18" s="445">
        <v>49.44</v>
      </c>
      <c r="M18" s="252">
        <v>36.64</v>
      </c>
      <c r="N18" s="256">
        <v>10.34</v>
      </c>
      <c r="O18" s="63">
        <v>112</v>
      </c>
      <c r="P18" s="63">
        <v>193.99</v>
      </c>
      <c r="Q18" s="63">
        <v>165.07</v>
      </c>
      <c r="R18" s="63">
        <v>99.79</v>
      </c>
      <c r="S18" s="63">
        <v>83.16</v>
      </c>
      <c r="T18" s="63">
        <v>26.51</v>
      </c>
      <c r="U18" s="63">
        <v>8.3699999999999992</v>
      </c>
      <c r="V18" s="63">
        <v>43</v>
      </c>
      <c r="W18" s="63">
        <v>20.09</v>
      </c>
      <c r="X18" s="63">
        <v>34.369999999999997</v>
      </c>
      <c r="Y18" s="63">
        <v>0</v>
      </c>
      <c r="Z18" s="63">
        <v>38.75</v>
      </c>
      <c r="AA18" s="252">
        <f t="shared" si="6"/>
        <v>274.75822050290139</v>
      </c>
    </row>
    <row r="19" spans="1:29" x14ac:dyDescent="0.25">
      <c r="A19" s="74" t="s">
        <v>37</v>
      </c>
      <c r="B19" s="256">
        <v>9.4</v>
      </c>
      <c r="C19" s="63">
        <v>0.85</v>
      </c>
      <c r="D19" s="63">
        <v>0</v>
      </c>
      <c r="E19" s="63">
        <v>2</v>
      </c>
      <c r="F19" s="63">
        <v>4.51</v>
      </c>
      <c r="G19" s="63">
        <v>5.53</v>
      </c>
      <c r="H19" s="63">
        <v>2.5</v>
      </c>
      <c r="I19" s="63">
        <v>5.2</v>
      </c>
      <c r="J19" s="63">
        <v>6.33</v>
      </c>
      <c r="K19" s="445">
        <v>0</v>
      </c>
      <c r="L19" s="445">
        <v>0</v>
      </c>
      <c r="M19" s="252">
        <v>0</v>
      </c>
      <c r="N19" s="256">
        <v>0</v>
      </c>
      <c r="O19" s="63">
        <v>0</v>
      </c>
      <c r="P19" s="63">
        <v>0</v>
      </c>
      <c r="Q19" s="63">
        <v>0</v>
      </c>
      <c r="R19" s="63">
        <v>6.54</v>
      </c>
      <c r="S19" s="63">
        <v>0</v>
      </c>
      <c r="T19" s="63">
        <v>24.18</v>
      </c>
      <c r="U19" s="63">
        <v>5.82</v>
      </c>
      <c r="V19" s="63">
        <v>8.32</v>
      </c>
      <c r="W19" s="63">
        <v>0</v>
      </c>
      <c r="X19" s="63">
        <v>0</v>
      </c>
      <c r="Y19" s="63">
        <v>0</v>
      </c>
      <c r="Z19" s="63" t="s">
        <v>28</v>
      </c>
      <c r="AA19" s="252" t="str">
        <f t="shared" si="6"/>
        <v>-</v>
      </c>
    </row>
    <row r="20" spans="1:29" x14ac:dyDescent="0.25">
      <c r="A20" s="70" t="s">
        <v>38</v>
      </c>
      <c r="B20" s="257">
        <v>1069.1300000000001</v>
      </c>
      <c r="C20" s="253">
        <v>1224.3800000000001</v>
      </c>
      <c r="D20" s="253">
        <v>760.45</v>
      </c>
      <c r="E20" s="253">
        <v>799.97</v>
      </c>
      <c r="F20" s="253">
        <v>55</v>
      </c>
      <c r="G20" s="253">
        <v>610.51</v>
      </c>
      <c r="H20" s="253">
        <v>511.66</v>
      </c>
      <c r="I20" s="253">
        <v>996.92</v>
      </c>
      <c r="J20" s="253">
        <v>549</v>
      </c>
      <c r="K20" s="446">
        <v>638.96</v>
      </c>
      <c r="L20" s="446">
        <v>584.25</v>
      </c>
      <c r="M20" s="254">
        <v>826.54</v>
      </c>
      <c r="N20" s="257">
        <v>439.63</v>
      </c>
      <c r="O20" s="253">
        <v>760.81</v>
      </c>
      <c r="P20" s="253">
        <v>499.65</v>
      </c>
      <c r="Q20" s="253">
        <v>1187.47</v>
      </c>
      <c r="R20" s="253">
        <v>619.45000000000005</v>
      </c>
      <c r="S20" s="253">
        <v>607.03</v>
      </c>
      <c r="T20" s="253">
        <v>220.67</v>
      </c>
      <c r="U20" s="253">
        <v>574.86</v>
      </c>
      <c r="V20" s="253">
        <v>445.25</v>
      </c>
      <c r="W20" s="253">
        <v>8.75</v>
      </c>
      <c r="X20" s="253">
        <v>0</v>
      </c>
      <c r="Y20" s="253">
        <v>486.42</v>
      </c>
      <c r="Z20" s="253">
        <v>93.84</v>
      </c>
      <c r="AA20" s="254">
        <f t="shared" si="6"/>
        <v>-78.654777881400278</v>
      </c>
    </row>
    <row r="21" spans="1:29" x14ac:dyDescent="0.25">
      <c r="A21" s="2" t="s">
        <v>23</v>
      </c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314"/>
      <c r="AB21" s="314"/>
      <c r="AC21" s="314"/>
    </row>
    <row r="22" spans="1:29" x14ac:dyDescent="0.25">
      <c r="A22" s="2" t="s">
        <v>24</v>
      </c>
      <c r="C22" s="283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4"/>
      <c r="Z22" s="314"/>
      <c r="AA22" s="314"/>
      <c r="AB22" s="314"/>
      <c r="AC22" s="314"/>
    </row>
    <row r="23" spans="1:29" x14ac:dyDescent="0.25">
      <c r="A23" s="3" t="s">
        <v>210</v>
      </c>
      <c r="B23" s="278"/>
      <c r="C23" s="283"/>
      <c r="U23" s="278"/>
      <c r="V23" s="278"/>
      <c r="W23" s="278"/>
      <c r="X23" s="278"/>
      <c r="Y23" s="278"/>
      <c r="Z23" s="278"/>
    </row>
    <row r="24" spans="1:29" x14ac:dyDescent="0.25">
      <c r="B24" s="278"/>
      <c r="C24" s="283"/>
      <c r="D24" s="283"/>
      <c r="F24" s="283"/>
      <c r="G24" s="283"/>
      <c r="H24" s="283"/>
      <c r="I24" s="283"/>
      <c r="Q24" s="278"/>
    </row>
    <row r="25" spans="1:29" x14ac:dyDescent="0.25">
      <c r="C25" s="283"/>
      <c r="D25" s="283"/>
      <c r="F25" s="283"/>
      <c r="G25" s="283"/>
      <c r="H25" s="283"/>
      <c r="I25" s="283"/>
    </row>
    <row r="26" spans="1:29" x14ac:dyDescent="0.25">
      <c r="C26" s="283"/>
      <c r="D26" s="283"/>
      <c r="F26" s="283"/>
      <c r="G26" s="283"/>
      <c r="H26" s="283"/>
      <c r="I26" s="283"/>
    </row>
    <row r="27" spans="1:29" x14ac:dyDescent="0.25">
      <c r="B27" s="278"/>
      <c r="C27" s="283"/>
      <c r="D27" s="283"/>
      <c r="F27" s="283"/>
      <c r="G27" s="283"/>
      <c r="H27" s="283"/>
      <c r="I27" s="283"/>
    </row>
    <row r="28" spans="1:29" x14ac:dyDescent="0.25">
      <c r="B28" s="278"/>
      <c r="C28" s="283"/>
      <c r="D28" s="283"/>
      <c r="F28" s="283"/>
      <c r="G28" s="283"/>
      <c r="H28" s="283"/>
      <c r="I28" s="283"/>
    </row>
    <row r="29" spans="1:29" x14ac:dyDescent="0.25">
      <c r="C29" s="283"/>
      <c r="D29" s="283"/>
      <c r="F29" s="283"/>
      <c r="G29" s="283"/>
      <c r="H29" s="283"/>
      <c r="I29" s="283"/>
    </row>
    <row r="30" spans="1:29" x14ac:dyDescent="0.25">
      <c r="C30" s="283"/>
      <c r="D30" s="283"/>
      <c r="F30" s="283"/>
      <c r="G30" s="283"/>
      <c r="H30" s="283"/>
      <c r="I30" s="283"/>
    </row>
    <row r="31" spans="1:29" x14ac:dyDescent="0.25">
      <c r="C31" s="283"/>
      <c r="D31" s="283"/>
      <c r="F31" s="283"/>
      <c r="G31" s="283"/>
      <c r="H31" s="283"/>
      <c r="I31" s="283"/>
    </row>
    <row r="32" spans="1:29" x14ac:dyDescent="0.25">
      <c r="D32" s="500"/>
      <c r="F32" s="283"/>
      <c r="G32" s="283"/>
      <c r="H32" s="283"/>
      <c r="I32" s="283"/>
    </row>
    <row r="33" spans="4:9" x14ac:dyDescent="0.25">
      <c r="D33" s="500"/>
      <c r="F33" s="283"/>
      <c r="G33" s="283"/>
      <c r="H33" s="283"/>
      <c r="I33" s="283"/>
    </row>
    <row r="34" spans="4:9" x14ac:dyDescent="0.25">
      <c r="D34" s="500"/>
      <c r="F34" s="283"/>
      <c r="G34" s="283"/>
      <c r="H34" s="283"/>
      <c r="I34" s="283"/>
    </row>
    <row r="35" spans="4:9" x14ac:dyDescent="0.25">
      <c r="D35" s="500"/>
      <c r="F35" s="283"/>
      <c r="G35" s="283"/>
      <c r="H35" s="283"/>
      <c r="I35" s="283"/>
    </row>
    <row r="36" spans="4:9" x14ac:dyDescent="0.25">
      <c r="D36" s="500"/>
      <c r="F36" s="283"/>
      <c r="G36" s="283"/>
      <c r="H36" s="283"/>
      <c r="I36" s="283"/>
    </row>
    <row r="37" spans="4:9" x14ac:dyDescent="0.25">
      <c r="D37" s="500"/>
      <c r="F37" s="283"/>
      <c r="G37" s="283"/>
      <c r="H37" s="283"/>
      <c r="I37" s="283"/>
    </row>
  </sheetData>
  <mergeCells count="4">
    <mergeCell ref="Z6:AA6"/>
    <mergeCell ref="A6:A7"/>
    <mergeCell ref="B6:M6"/>
    <mergeCell ref="N6:Y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zoomScale="68" zoomScaleNormal="68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M1048576"/>
    </sheetView>
  </sheetViews>
  <sheetFormatPr baseColWidth="10" defaultRowHeight="15" x14ac:dyDescent="0.25"/>
  <cols>
    <col min="1" max="1" width="18.140625" customWidth="1"/>
    <col min="2" max="4" width="10.7109375" customWidth="1"/>
    <col min="5" max="8" width="10.7109375" style="283" customWidth="1"/>
    <col min="9" max="9" width="11.5703125" style="314" bestFit="1" customWidth="1"/>
    <col min="10" max="13" width="10.7109375" style="283" customWidth="1"/>
    <col min="16" max="26" width="11.42578125" style="512"/>
    <col min="27" max="27" width="13.140625" customWidth="1"/>
  </cols>
  <sheetData>
    <row r="1" spans="1:27" x14ac:dyDescent="0.25">
      <c r="A1" s="42" t="s">
        <v>201</v>
      </c>
    </row>
    <row r="2" spans="1:27" x14ac:dyDescent="0.25">
      <c r="A2" s="42"/>
    </row>
    <row r="3" spans="1:27" x14ac:dyDescent="0.25">
      <c r="A3" s="17" t="s">
        <v>39</v>
      </c>
      <c r="B3" s="17"/>
      <c r="C3" s="17"/>
      <c r="D3" s="17"/>
      <c r="E3" s="288"/>
      <c r="F3" s="288"/>
      <c r="G3" s="288"/>
      <c r="H3" s="288"/>
      <c r="I3" s="315"/>
      <c r="J3" s="288"/>
      <c r="K3" s="288"/>
      <c r="L3" s="288"/>
      <c r="M3" s="288"/>
    </row>
    <row r="4" spans="1:27" x14ac:dyDescent="0.25">
      <c r="A4" s="79" t="s">
        <v>257</v>
      </c>
      <c r="B4" s="79"/>
      <c r="C4" s="79"/>
      <c r="D4" s="79"/>
      <c r="E4" s="296"/>
      <c r="F4" s="296"/>
      <c r="G4" s="296"/>
      <c r="H4" s="296"/>
      <c r="I4" s="330"/>
      <c r="J4" s="296"/>
      <c r="K4" s="296"/>
      <c r="L4" s="296"/>
      <c r="M4" s="296"/>
    </row>
    <row r="5" spans="1:27" x14ac:dyDescent="0.25">
      <c r="A5" s="80" t="s">
        <v>214</v>
      </c>
      <c r="B5" s="80"/>
      <c r="C5" s="80"/>
      <c r="D5" s="80"/>
      <c r="E5" s="289"/>
      <c r="F5" s="289"/>
      <c r="G5" s="289"/>
      <c r="H5" s="289"/>
      <c r="I5" s="316"/>
      <c r="J5" s="289"/>
      <c r="K5" s="289"/>
      <c r="L5" s="289"/>
      <c r="M5" s="289"/>
    </row>
    <row r="6" spans="1:27" x14ac:dyDescent="0.25">
      <c r="A6" s="660" t="s">
        <v>203</v>
      </c>
      <c r="B6" s="662">
        <v>2017</v>
      </c>
      <c r="C6" s="662"/>
      <c r="D6" s="662"/>
      <c r="E6" s="662"/>
      <c r="F6" s="662"/>
      <c r="G6" s="662"/>
      <c r="H6" s="662"/>
      <c r="I6" s="662"/>
      <c r="J6" s="662"/>
      <c r="K6" s="662"/>
      <c r="L6" s="662"/>
      <c r="M6" s="662"/>
      <c r="N6" s="662">
        <v>2018</v>
      </c>
      <c r="O6" s="662"/>
      <c r="P6" s="662"/>
      <c r="Q6" s="662"/>
      <c r="R6" s="662"/>
      <c r="S6" s="662"/>
      <c r="T6" s="662"/>
      <c r="U6" s="662"/>
      <c r="V6" s="662"/>
      <c r="W6" s="662"/>
      <c r="X6" s="662"/>
      <c r="Y6" s="662"/>
      <c r="Z6" s="662">
        <v>2019</v>
      </c>
      <c r="AA6" s="662"/>
    </row>
    <row r="7" spans="1:27" ht="25.5" x14ac:dyDescent="0.25">
      <c r="A7" s="661"/>
      <c r="B7" s="259" t="s">
        <v>1</v>
      </c>
      <c r="C7" s="259" t="s">
        <v>2</v>
      </c>
      <c r="D7" s="259" t="s">
        <v>3</v>
      </c>
      <c r="E7" s="259" t="s">
        <v>4</v>
      </c>
      <c r="F7" s="259" t="s">
        <v>5</v>
      </c>
      <c r="G7" s="259" t="s">
        <v>6</v>
      </c>
      <c r="H7" s="259" t="s">
        <v>7</v>
      </c>
      <c r="I7" s="259" t="s">
        <v>8</v>
      </c>
      <c r="J7" s="259" t="s">
        <v>206</v>
      </c>
      <c r="K7" s="437" t="s">
        <v>10</v>
      </c>
      <c r="L7" s="437" t="s">
        <v>11</v>
      </c>
      <c r="M7" s="437" t="s">
        <v>12</v>
      </c>
      <c r="N7" s="483" t="s">
        <v>1</v>
      </c>
      <c r="O7" s="437" t="s">
        <v>2</v>
      </c>
      <c r="P7" s="437" t="s">
        <v>3</v>
      </c>
      <c r="Q7" s="525" t="s">
        <v>4</v>
      </c>
      <c r="R7" s="533" t="s">
        <v>5</v>
      </c>
      <c r="S7" s="537" t="s">
        <v>6</v>
      </c>
      <c r="T7" s="548" t="s">
        <v>7</v>
      </c>
      <c r="U7" s="555" t="s">
        <v>8</v>
      </c>
      <c r="V7" s="557" t="s">
        <v>9</v>
      </c>
      <c r="W7" s="562" t="s">
        <v>10</v>
      </c>
      <c r="X7" s="569" t="s">
        <v>11</v>
      </c>
      <c r="Y7" s="578" t="s">
        <v>12</v>
      </c>
      <c r="Z7" s="580" t="s">
        <v>1</v>
      </c>
      <c r="AA7" s="578" t="s">
        <v>245</v>
      </c>
    </row>
    <row r="8" spans="1:27" x14ac:dyDescent="0.25">
      <c r="A8" s="54" t="s">
        <v>13</v>
      </c>
      <c r="B8" s="61">
        <f t="shared" ref="B8:J8" si="0">+SUM(B9:B25)</f>
        <v>55099.76999999999</v>
      </c>
      <c r="C8" s="48">
        <f t="shared" si="0"/>
        <v>70988.69</v>
      </c>
      <c r="D8" s="48">
        <f t="shared" si="0"/>
        <v>65743.070000000007</v>
      </c>
      <c r="E8" s="48">
        <f t="shared" si="0"/>
        <v>47231.74</v>
      </c>
      <c r="F8" s="48">
        <f t="shared" si="0"/>
        <v>47223.79</v>
      </c>
      <c r="G8" s="48">
        <f t="shared" si="0"/>
        <v>57772.729999999996</v>
      </c>
      <c r="H8" s="48">
        <f t="shared" si="0"/>
        <v>34561.79</v>
      </c>
      <c r="I8" s="401">
        <f t="shared" si="0"/>
        <v>20645.169999999998</v>
      </c>
      <c r="J8" s="401">
        <f t="shared" si="0"/>
        <v>8596.48</v>
      </c>
      <c r="K8" s="447">
        <f t="shared" ref="K8:P8" si="1">SUM(K9:K25)</f>
        <v>16265.86</v>
      </c>
      <c r="L8" s="447">
        <f t="shared" si="1"/>
        <v>28111.360000000001</v>
      </c>
      <c r="M8" s="447">
        <f t="shared" si="1"/>
        <v>31987.64</v>
      </c>
      <c r="N8" s="61">
        <f t="shared" si="1"/>
        <v>37676.640000000007</v>
      </c>
      <c r="O8" s="447">
        <f t="shared" si="1"/>
        <v>59614.509999999995</v>
      </c>
      <c r="P8" s="447">
        <f t="shared" si="1"/>
        <v>74832.25</v>
      </c>
      <c r="Q8" s="447">
        <f t="shared" ref="Q8" si="2">SUM(Q9:Q25)</f>
        <v>66848.62999999999</v>
      </c>
      <c r="R8" s="447">
        <f>SUM(R9:R25)</f>
        <v>56473.039999999994</v>
      </c>
      <c r="S8" s="447">
        <f>SUM(S9:S25)</f>
        <v>71876.679999999993</v>
      </c>
      <c r="T8" s="447">
        <f t="shared" ref="T8:U8" si="3">SUM(T9:T25)</f>
        <v>34965.1</v>
      </c>
      <c r="U8" s="447">
        <f t="shared" si="3"/>
        <v>33475.26</v>
      </c>
      <c r="V8" s="447">
        <f t="shared" ref="V8" si="4">SUM(V9:V25)</f>
        <v>19334.099999999999</v>
      </c>
      <c r="W8" s="447">
        <f t="shared" ref="W8" si="5">SUM(W9:W25)</f>
        <v>38370.370000000003</v>
      </c>
      <c r="X8" s="447">
        <f t="shared" ref="X8" si="6">SUM(X9:X25)</f>
        <v>35069.770000000004</v>
      </c>
      <c r="Y8" s="447">
        <f t="shared" ref="Y8:Z8" si="7">SUM(Y9:Y25)</f>
        <v>24457.620000000003</v>
      </c>
      <c r="Z8" s="447">
        <f t="shared" si="7"/>
        <v>83256.259999999995</v>
      </c>
      <c r="AA8" s="52">
        <f>+IFERROR((Z8/N8-1)*100,"-")</f>
        <v>120.97580888317</v>
      </c>
    </row>
    <row r="9" spans="1:27" x14ac:dyDescent="0.25">
      <c r="A9" s="74" t="s">
        <v>21</v>
      </c>
      <c r="B9" s="62">
        <v>949.7</v>
      </c>
      <c r="C9" s="49">
        <v>367.75</v>
      </c>
      <c r="D9" s="49">
        <v>120.34</v>
      </c>
      <c r="E9" s="49">
        <v>113.02</v>
      </c>
      <c r="F9" s="49">
        <v>641.78</v>
      </c>
      <c r="G9" s="49">
        <v>356.25</v>
      </c>
      <c r="H9" s="49">
        <v>399.48</v>
      </c>
      <c r="I9" s="405">
        <v>303.64999999999998</v>
      </c>
      <c r="J9" s="405">
        <v>1135.2</v>
      </c>
      <c r="K9" s="448">
        <v>1017.18</v>
      </c>
      <c r="L9" s="448">
        <v>795.02</v>
      </c>
      <c r="M9" s="448">
        <v>1259.55</v>
      </c>
      <c r="N9" s="62">
        <v>2465.6999999999998</v>
      </c>
      <c r="O9" s="448">
        <v>3251.73</v>
      </c>
      <c r="P9" s="448">
        <v>4136.82</v>
      </c>
      <c r="Q9" s="448">
        <v>2148.23</v>
      </c>
      <c r="R9" s="448">
        <v>2737.41</v>
      </c>
      <c r="S9" s="448">
        <v>1791.04</v>
      </c>
      <c r="T9" s="448">
        <v>2172.0100000000002</v>
      </c>
      <c r="U9" s="448">
        <v>2732.59</v>
      </c>
      <c r="V9" s="448">
        <v>3490.7</v>
      </c>
      <c r="W9" s="448">
        <v>2877.35</v>
      </c>
      <c r="X9" s="448">
        <v>4085.52</v>
      </c>
      <c r="Y9" s="448">
        <v>3586.75</v>
      </c>
      <c r="Z9" s="448">
        <v>2540.04</v>
      </c>
      <c r="AA9" s="581">
        <f t="shared" ref="AA9:AA25" si="8">+IFERROR((Z9/N9-1)*100,"-")</f>
        <v>3.0149653242486973</v>
      </c>
    </row>
    <row r="10" spans="1:27" x14ac:dyDescent="0.25">
      <c r="A10" s="74" t="s">
        <v>40</v>
      </c>
      <c r="B10" s="62">
        <v>318.49</v>
      </c>
      <c r="C10" s="49">
        <v>385.5</v>
      </c>
      <c r="D10" s="49">
        <v>275.04000000000002</v>
      </c>
      <c r="E10" s="49">
        <v>350.33</v>
      </c>
      <c r="F10" s="49">
        <v>368.07</v>
      </c>
      <c r="G10" s="49">
        <v>377.52</v>
      </c>
      <c r="H10" s="49">
        <v>279.24</v>
      </c>
      <c r="I10" s="405">
        <v>337.04</v>
      </c>
      <c r="J10" s="405">
        <v>278.35000000000002</v>
      </c>
      <c r="K10" s="448">
        <v>274.38</v>
      </c>
      <c r="L10" s="448">
        <v>282.29000000000002</v>
      </c>
      <c r="M10" s="448">
        <v>317.11</v>
      </c>
      <c r="N10" s="62">
        <v>325.60000000000002</v>
      </c>
      <c r="O10" s="448">
        <v>434.95</v>
      </c>
      <c r="P10" s="448">
        <v>272.56</v>
      </c>
      <c r="Q10" s="448">
        <v>284.29000000000002</v>
      </c>
      <c r="R10" s="448">
        <v>335.56</v>
      </c>
      <c r="S10" s="448">
        <v>336.49</v>
      </c>
      <c r="T10" s="448">
        <v>271.52</v>
      </c>
      <c r="U10" s="448">
        <v>330.59</v>
      </c>
      <c r="V10" s="448">
        <v>291.08999999999997</v>
      </c>
      <c r="W10" s="448">
        <v>231.11</v>
      </c>
      <c r="X10" s="448">
        <v>207.83</v>
      </c>
      <c r="Y10" s="448">
        <v>299.41000000000003</v>
      </c>
      <c r="Z10" s="448">
        <v>359.79</v>
      </c>
      <c r="AA10" s="581">
        <f t="shared" si="8"/>
        <v>10.500614250614259</v>
      </c>
    </row>
    <row r="11" spans="1:27" x14ac:dyDescent="0.25">
      <c r="A11" s="74" t="s">
        <v>29</v>
      </c>
      <c r="B11" s="62">
        <v>716.52</v>
      </c>
      <c r="C11" s="49">
        <v>282.79000000000002</v>
      </c>
      <c r="D11" s="49">
        <v>788.97</v>
      </c>
      <c r="E11" s="49">
        <v>536.39</v>
      </c>
      <c r="F11" s="49">
        <v>368.77</v>
      </c>
      <c r="G11" s="49">
        <v>435.5</v>
      </c>
      <c r="H11" s="49">
        <v>439.16</v>
      </c>
      <c r="I11" s="405">
        <v>456.05</v>
      </c>
      <c r="J11" s="405">
        <v>399.56</v>
      </c>
      <c r="K11" s="448">
        <v>142.29</v>
      </c>
      <c r="L11" s="448">
        <v>702.8</v>
      </c>
      <c r="M11" s="448">
        <v>456.17</v>
      </c>
      <c r="N11" s="62">
        <v>484.52</v>
      </c>
      <c r="O11" s="448">
        <v>837.95</v>
      </c>
      <c r="P11" s="448">
        <v>1012.76</v>
      </c>
      <c r="Q11" s="448">
        <v>830.15</v>
      </c>
      <c r="R11" s="448">
        <v>435.8</v>
      </c>
      <c r="S11" s="448">
        <v>729.3</v>
      </c>
      <c r="T11" s="448">
        <v>733.74</v>
      </c>
      <c r="U11" s="448">
        <v>812.5</v>
      </c>
      <c r="V11" s="448">
        <v>856.43</v>
      </c>
      <c r="W11" s="448">
        <v>797.76</v>
      </c>
      <c r="X11" s="448">
        <v>650.29999999999995</v>
      </c>
      <c r="Y11" s="448">
        <v>640.63</v>
      </c>
      <c r="Z11" s="448">
        <v>338.8</v>
      </c>
      <c r="AA11" s="581">
        <f t="shared" si="8"/>
        <v>-30.075125897795751</v>
      </c>
    </row>
    <row r="12" spans="1:27" x14ac:dyDescent="0.25">
      <c r="A12" s="74" t="s">
        <v>30</v>
      </c>
      <c r="B12" s="62">
        <v>695.35</v>
      </c>
      <c r="C12" s="49">
        <v>1155.8499999999999</v>
      </c>
      <c r="D12" s="49">
        <v>710.93</v>
      </c>
      <c r="E12" s="49">
        <v>1440</v>
      </c>
      <c r="F12" s="49">
        <v>438.73</v>
      </c>
      <c r="G12" s="49">
        <v>0</v>
      </c>
      <c r="H12" s="49">
        <v>60.55</v>
      </c>
      <c r="I12" s="49">
        <v>0</v>
      </c>
      <c r="J12" s="49">
        <v>0</v>
      </c>
      <c r="K12" s="49">
        <v>80.53</v>
      </c>
      <c r="L12" s="49">
        <v>320.31</v>
      </c>
      <c r="M12" s="49">
        <v>0</v>
      </c>
      <c r="N12" s="62">
        <v>555.79</v>
      </c>
      <c r="O12" s="49">
        <v>386.54</v>
      </c>
      <c r="P12" s="49">
        <v>105.81</v>
      </c>
      <c r="Q12" s="49">
        <v>234.75</v>
      </c>
      <c r="R12" s="49">
        <v>197.37</v>
      </c>
      <c r="S12" s="49">
        <v>848.38</v>
      </c>
      <c r="T12" s="49">
        <v>603.85</v>
      </c>
      <c r="U12" s="49">
        <v>0</v>
      </c>
      <c r="V12" s="49">
        <v>78.150000000000006</v>
      </c>
      <c r="W12" s="49">
        <v>371.37</v>
      </c>
      <c r="X12" s="49">
        <v>590.36</v>
      </c>
      <c r="Y12" s="49">
        <v>675.85</v>
      </c>
      <c r="Z12" s="49">
        <v>1500.02</v>
      </c>
      <c r="AA12" s="581">
        <f t="shared" si="8"/>
        <v>169.88970654383851</v>
      </c>
    </row>
    <row r="13" spans="1:27" x14ac:dyDescent="0.25">
      <c r="A13" s="74" t="s">
        <v>31</v>
      </c>
      <c r="B13" s="62">
        <v>86.32</v>
      </c>
      <c r="C13" s="49">
        <v>348.38</v>
      </c>
      <c r="D13" s="49">
        <v>277.36</v>
      </c>
      <c r="E13" s="49">
        <v>263</v>
      </c>
      <c r="F13" s="49">
        <v>121.85</v>
      </c>
      <c r="G13" s="49">
        <v>0</v>
      </c>
      <c r="H13" s="49">
        <v>0</v>
      </c>
      <c r="I13" s="405">
        <v>8.6999999999999993</v>
      </c>
      <c r="J13" s="49">
        <v>0</v>
      </c>
      <c r="K13" s="428">
        <v>1134.19</v>
      </c>
      <c r="L13" s="428">
        <v>2053.11</v>
      </c>
      <c r="M13" s="428">
        <v>975.97</v>
      </c>
      <c r="N13" s="62">
        <v>199.36</v>
      </c>
      <c r="O13" s="428">
        <v>921.03</v>
      </c>
      <c r="P13" s="428">
        <v>1379.69</v>
      </c>
      <c r="Q13" s="428">
        <v>371.24</v>
      </c>
      <c r="R13" s="428">
        <v>245.08</v>
      </c>
      <c r="S13" s="428">
        <v>288.14</v>
      </c>
      <c r="T13" s="428">
        <v>404.76</v>
      </c>
      <c r="U13" s="428">
        <v>180.67</v>
      </c>
      <c r="V13" s="428">
        <v>0</v>
      </c>
      <c r="W13" s="428">
        <v>49.83</v>
      </c>
      <c r="X13" s="428">
        <v>485.7</v>
      </c>
      <c r="Y13" s="428">
        <v>125.02</v>
      </c>
      <c r="Z13" s="428">
        <v>96.16</v>
      </c>
      <c r="AA13" s="581">
        <f t="shared" si="8"/>
        <v>-51.765650080256819</v>
      </c>
    </row>
    <row r="14" spans="1:27" s="429" customFormat="1" x14ac:dyDescent="0.25">
      <c r="A14" s="74" t="s">
        <v>32</v>
      </c>
      <c r="B14" s="427">
        <v>0</v>
      </c>
      <c r="C14" s="428">
        <v>24769</v>
      </c>
      <c r="D14" s="428">
        <v>27852.11</v>
      </c>
      <c r="E14" s="428">
        <v>1552</v>
      </c>
      <c r="F14" s="428">
        <v>0</v>
      </c>
      <c r="G14" s="428">
        <v>0</v>
      </c>
      <c r="H14" s="428">
        <v>0</v>
      </c>
      <c r="I14" s="428">
        <v>0</v>
      </c>
      <c r="J14" s="428">
        <v>0</v>
      </c>
      <c r="K14" s="428">
        <v>0</v>
      </c>
      <c r="L14" s="428">
        <v>6</v>
      </c>
      <c r="M14" s="428">
        <v>95.24</v>
      </c>
      <c r="N14" s="427">
        <v>78.53</v>
      </c>
      <c r="O14" s="428">
        <v>253.79</v>
      </c>
      <c r="P14" s="428">
        <v>16166.27</v>
      </c>
      <c r="Q14" s="428">
        <v>2099.48</v>
      </c>
      <c r="R14" s="428">
        <v>1.7</v>
      </c>
      <c r="S14" s="428">
        <v>0</v>
      </c>
      <c r="T14" s="428">
        <v>0</v>
      </c>
      <c r="U14" s="428">
        <v>1271.58</v>
      </c>
      <c r="V14" s="428">
        <v>351</v>
      </c>
      <c r="W14" s="428">
        <v>966.33</v>
      </c>
      <c r="X14" s="428">
        <v>5032.97</v>
      </c>
      <c r="Y14" s="428">
        <v>70.02</v>
      </c>
      <c r="Z14" s="428">
        <v>7235.48</v>
      </c>
      <c r="AA14" s="581">
        <f t="shared" si="8"/>
        <v>9113.6508340761484</v>
      </c>
    </row>
    <row r="15" spans="1:27" x14ac:dyDescent="0.25">
      <c r="A15" s="74" t="s">
        <v>33</v>
      </c>
      <c r="B15" s="62">
        <v>7.45</v>
      </c>
      <c r="C15" s="49">
        <v>0</v>
      </c>
      <c r="D15" s="49">
        <v>0</v>
      </c>
      <c r="E15" s="49">
        <v>0</v>
      </c>
      <c r="F15" s="49">
        <v>0</v>
      </c>
      <c r="G15" s="49">
        <v>23.98</v>
      </c>
      <c r="H15" s="49">
        <v>0</v>
      </c>
      <c r="I15" s="49">
        <v>0</v>
      </c>
      <c r="J15" s="405">
        <v>215.59</v>
      </c>
      <c r="K15" s="448">
        <v>185.35</v>
      </c>
      <c r="L15" s="448">
        <v>32.29</v>
      </c>
      <c r="M15" s="448">
        <v>2.09</v>
      </c>
      <c r="N15" s="62">
        <v>1.77</v>
      </c>
      <c r="O15" s="448">
        <v>0</v>
      </c>
      <c r="P15" s="448">
        <v>0</v>
      </c>
      <c r="Q15" s="448">
        <v>5.35</v>
      </c>
      <c r="R15" s="448">
        <v>0</v>
      </c>
      <c r="S15" s="448">
        <v>0</v>
      </c>
      <c r="T15" s="448">
        <v>0</v>
      </c>
      <c r="U15" s="448">
        <v>1.76</v>
      </c>
      <c r="V15" s="448">
        <v>22.16</v>
      </c>
      <c r="W15" s="448">
        <v>3.52</v>
      </c>
      <c r="X15" s="448">
        <v>1.7</v>
      </c>
      <c r="Y15" s="448">
        <v>0</v>
      </c>
      <c r="Z15" s="448">
        <v>0</v>
      </c>
      <c r="AA15" s="581">
        <f t="shared" si="8"/>
        <v>-100</v>
      </c>
    </row>
    <row r="16" spans="1:27" x14ac:dyDescent="0.25">
      <c r="A16" s="74" t="s">
        <v>41</v>
      </c>
      <c r="B16" s="62">
        <v>836.58</v>
      </c>
      <c r="C16" s="49">
        <v>542.80999999999995</v>
      </c>
      <c r="D16" s="49">
        <v>376.23</v>
      </c>
      <c r="E16" s="49">
        <v>43</v>
      </c>
      <c r="F16" s="49">
        <v>157.80000000000001</v>
      </c>
      <c r="G16" s="49">
        <v>161.61000000000001</v>
      </c>
      <c r="H16" s="49">
        <v>181.1</v>
      </c>
      <c r="I16" s="405">
        <v>330.37</v>
      </c>
      <c r="J16" s="405">
        <v>182.64</v>
      </c>
      <c r="K16" s="448">
        <v>431.29</v>
      </c>
      <c r="L16" s="448">
        <v>899.87</v>
      </c>
      <c r="M16" s="448">
        <v>452.34</v>
      </c>
      <c r="N16" s="62">
        <v>168.65</v>
      </c>
      <c r="O16" s="448">
        <v>304.94</v>
      </c>
      <c r="P16" s="448">
        <v>365.32</v>
      </c>
      <c r="Q16" s="448">
        <v>212.8</v>
      </c>
      <c r="R16" s="448">
        <v>296.89999999999998</v>
      </c>
      <c r="S16" s="448">
        <v>392.49</v>
      </c>
      <c r="T16" s="448">
        <v>961.37</v>
      </c>
      <c r="U16" s="448">
        <v>2422.84</v>
      </c>
      <c r="V16" s="448">
        <v>3154.2</v>
      </c>
      <c r="W16" s="448">
        <v>3670.7</v>
      </c>
      <c r="X16" s="448">
        <v>3281.28</v>
      </c>
      <c r="Y16" s="448">
        <v>1619.74</v>
      </c>
      <c r="Z16" s="448">
        <v>1747.41</v>
      </c>
      <c r="AA16" s="581">
        <f t="shared" si="8"/>
        <v>936.11621701749175</v>
      </c>
    </row>
    <row r="17" spans="1:27" x14ac:dyDescent="0.25">
      <c r="A17" s="74" t="s">
        <v>34</v>
      </c>
      <c r="B17" s="62">
        <v>54.95</v>
      </c>
      <c r="C17" s="49">
        <v>83.81</v>
      </c>
      <c r="D17" s="49">
        <v>43.48</v>
      </c>
      <c r="E17" s="49">
        <v>221</v>
      </c>
      <c r="F17" s="49">
        <v>124.24</v>
      </c>
      <c r="G17" s="49">
        <v>140.38</v>
      </c>
      <c r="H17" s="49">
        <v>12.1</v>
      </c>
      <c r="I17" s="405">
        <v>64.72</v>
      </c>
      <c r="J17" s="405">
        <v>190.3</v>
      </c>
      <c r="K17" s="448">
        <v>11.1</v>
      </c>
      <c r="L17" s="448">
        <v>32.840000000000003</v>
      </c>
      <c r="M17" s="448">
        <v>17.28</v>
      </c>
      <c r="N17" s="62">
        <v>75.34</v>
      </c>
      <c r="O17" s="448">
        <v>118.96</v>
      </c>
      <c r="P17" s="448">
        <v>772.01</v>
      </c>
      <c r="Q17" s="448">
        <v>29.02</v>
      </c>
      <c r="R17" s="448">
        <v>0</v>
      </c>
      <c r="S17" s="448">
        <v>0</v>
      </c>
      <c r="T17" s="448">
        <v>0</v>
      </c>
      <c r="U17" s="448">
        <v>6619.48</v>
      </c>
      <c r="V17" s="448">
        <v>2.21</v>
      </c>
      <c r="W17" s="448">
        <v>11255.37</v>
      </c>
      <c r="X17" s="448">
        <v>6030.02</v>
      </c>
      <c r="Y17" s="448">
        <v>412.58</v>
      </c>
      <c r="Z17" s="448">
        <v>10531.93</v>
      </c>
      <c r="AA17" s="581">
        <f t="shared" si="8"/>
        <v>13879.200955667638</v>
      </c>
    </row>
    <row r="18" spans="1:27" x14ac:dyDescent="0.25">
      <c r="A18" s="74" t="s">
        <v>42</v>
      </c>
      <c r="B18" s="62">
        <v>2856.45</v>
      </c>
      <c r="C18" s="49">
        <v>2858.24</v>
      </c>
      <c r="D18" s="49">
        <v>4219.59</v>
      </c>
      <c r="E18" s="49">
        <v>3482</v>
      </c>
      <c r="F18" s="49">
        <v>3798.51</v>
      </c>
      <c r="G18" s="49">
        <v>2898.92</v>
      </c>
      <c r="H18" s="49">
        <v>2219.04</v>
      </c>
      <c r="I18" s="405">
        <v>2901.97</v>
      </c>
      <c r="J18" s="405">
        <v>3293.44</v>
      </c>
      <c r="K18" s="448">
        <v>3810.21</v>
      </c>
      <c r="L18" s="448">
        <v>3686.26</v>
      </c>
      <c r="M18" s="448">
        <v>2735.41</v>
      </c>
      <c r="N18" s="62">
        <v>3722.23</v>
      </c>
      <c r="O18" s="448">
        <v>3927.82</v>
      </c>
      <c r="P18" s="448">
        <v>4110.78</v>
      </c>
      <c r="Q18" s="448">
        <v>4329.24</v>
      </c>
      <c r="R18" s="448">
        <v>4770.84</v>
      </c>
      <c r="S18" s="448">
        <v>3647.4</v>
      </c>
      <c r="T18" s="448">
        <v>3338.04</v>
      </c>
      <c r="U18" s="448">
        <v>4697.7</v>
      </c>
      <c r="V18" s="448">
        <v>3450.35</v>
      </c>
      <c r="W18" s="448">
        <v>3243.43</v>
      </c>
      <c r="X18" s="448">
        <v>3889.11</v>
      </c>
      <c r="Y18" s="448">
        <v>3395.52</v>
      </c>
      <c r="Z18" s="448">
        <v>5149.0600000000004</v>
      </c>
      <c r="AA18" s="581">
        <f t="shared" si="8"/>
        <v>38.332666170548315</v>
      </c>
    </row>
    <row r="19" spans="1:27" x14ac:dyDescent="0.25">
      <c r="A19" s="74" t="s">
        <v>43</v>
      </c>
      <c r="B19" s="62">
        <v>3167.57</v>
      </c>
      <c r="C19" s="49">
        <v>3138.62</v>
      </c>
      <c r="D19" s="49">
        <v>3809.97</v>
      </c>
      <c r="E19" s="49">
        <v>3321</v>
      </c>
      <c r="F19" s="49">
        <v>3513.35</v>
      </c>
      <c r="G19" s="49">
        <v>3827.92</v>
      </c>
      <c r="H19" s="49">
        <v>2312.44</v>
      </c>
      <c r="I19" s="405">
        <v>2856.78</v>
      </c>
      <c r="J19" s="405">
        <v>114.5</v>
      </c>
      <c r="K19" s="448">
        <v>2677.77</v>
      </c>
      <c r="L19" s="448">
        <v>3899.22</v>
      </c>
      <c r="M19" s="448">
        <v>4508.4799999999996</v>
      </c>
      <c r="N19" s="62">
        <v>4757.26</v>
      </c>
      <c r="O19" s="448">
        <v>4211.96</v>
      </c>
      <c r="P19" s="448">
        <v>4262.22</v>
      </c>
      <c r="Q19" s="448">
        <v>2743.43</v>
      </c>
      <c r="R19" s="448">
        <v>3070.45</v>
      </c>
      <c r="S19" s="448">
        <v>3428.55</v>
      </c>
      <c r="T19" s="448">
        <v>2436.6999999999998</v>
      </c>
      <c r="U19" s="448">
        <v>2391.02</v>
      </c>
      <c r="V19" s="448">
        <v>261.60000000000002</v>
      </c>
      <c r="W19" s="448">
        <v>2599.39</v>
      </c>
      <c r="X19" s="448">
        <v>1597.64</v>
      </c>
      <c r="Y19" s="448">
        <v>3020.25</v>
      </c>
      <c r="Z19" s="448">
        <v>5313.7</v>
      </c>
      <c r="AA19" s="581">
        <f t="shared" si="8"/>
        <v>11.696648911348117</v>
      </c>
    </row>
    <row r="20" spans="1:27" x14ac:dyDescent="0.25">
      <c r="A20" s="74" t="s">
        <v>44</v>
      </c>
      <c r="B20" s="62">
        <v>582.54999999999995</v>
      </c>
      <c r="C20" s="49">
        <v>243.75</v>
      </c>
      <c r="D20" s="49">
        <v>224.62</v>
      </c>
      <c r="E20" s="49">
        <v>55</v>
      </c>
      <c r="F20" s="49">
        <v>195.71</v>
      </c>
      <c r="G20" s="49">
        <v>92.14</v>
      </c>
      <c r="H20" s="49">
        <v>43.3</v>
      </c>
      <c r="I20" s="405">
        <v>38.35</v>
      </c>
      <c r="J20" s="49">
        <v>0</v>
      </c>
      <c r="K20" s="49">
        <v>0</v>
      </c>
      <c r="L20" s="49">
        <v>2.63</v>
      </c>
      <c r="M20" s="49">
        <v>0</v>
      </c>
      <c r="N20" s="62">
        <v>0</v>
      </c>
      <c r="O20" s="49">
        <v>4.78</v>
      </c>
      <c r="P20" s="49">
        <v>0</v>
      </c>
      <c r="Q20" s="49">
        <v>21.13</v>
      </c>
      <c r="R20" s="49">
        <v>129.56</v>
      </c>
      <c r="S20" s="49">
        <v>275.54000000000002</v>
      </c>
      <c r="T20" s="49">
        <v>162.84</v>
      </c>
      <c r="U20" s="49">
        <v>80.040000000000006</v>
      </c>
      <c r="V20" s="49">
        <v>0</v>
      </c>
      <c r="W20" s="49">
        <v>48.26</v>
      </c>
      <c r="X20" s="49">
        <v>22.08</v>
      </c>
      <c r="Y20" s="49">
        <v>60.78</v>
      </c>
      <c r="Z20" s="49">
        <v>32.53</v>
      </c>
      <c r="AA20" s="581" t="str">
        <f t="shared" si="8"/>
        <v>-</v>
      </c>
    </row>
    <row r="21" spans="1:27" x14ac:dyDescent="0.25">
      <c r="A21" s="74" t="s">
        <v>45</v>
      </c>
      <c r="B21" s="62">
        <v>5124.09</v>
      </c>
      <c r="C21" s="49">
        <v>1899.93</v>
      </c>
      <c r="D21" s="49">
        <v>431.43</v>
      </c>
      <c r="E21" s="49">
        <v>345</v>
      </c>
      <c r="F21" s="49">
        <v>145.63</v>
      </c>
      <c r="G21" s="49">
        <v>89.74</v>
      </c>
      <c r="H21" s="49">
        <v>46.45</v>
      </c>
      <c r="I21" s="405">
        <v>13.45</v>
      </c>
      <c r="J21" s="428">
        <v>0</v>
      </c>
      <c r="K21" s="49">
        <v>3057.75</v>
      </c>
      <c r="L21" s="49">
        <v>4788.07</v>
      </c>
      <c r="M21" s="49">
        <v>7471.35</v>
      </c>
      <c r="N21" s="62">
        <v>10657.76</v>
      </c>
      <c r="O21" s="49">
        <v>4466.68</v>
      </c>
      <c r="P21" s="49">
        <v>462.23</v>
      </c>
      <c r="Q21" s="49">
        <v>60.22</v>
      </c>
      <c r="R21" s="49">
        <v>187.46</v>
      </c>
      <c r="S21" s="49">
        <v>223.22</v>
      </c>
      <c r="T21" s="49">
        <v>6.68</v>
      </c>
      <c r="U21" s="49">
        <v>98</v>
      </c>
      <c r="V21" s="49">
        <v>18.45</v>
      </c>
      <c r="W21" s="49">
        <v>2841.01</v>
      </c>
      <c r="X21" s="49">
        <v>1682.33</v>
      </c>
      <c r="Y21" s="49">
        <v>4103.8</v>
      </c>
      <c r="Z21" s="49">
        <v>3511.47</v>
      </c>
      <c r="AA21" s="581">
        <f t="shared" si="8"/>
        <v>-67.052457552055984</v>
      </c>
    </row>
    <row r="22" spans="1:27" x14ac:dyDescent="0.25">
      <c r="A22" s="74" t="s">
        <v>27</v>
      </c>
      <c r="B22" s="59">
        <v>58.48</v>
      </c>
      <c r="C22" s="50">
        <v>13.31</v>
      </c>
      <c r="D22" s="50">
        <v>12.18</v>
      </c>
      <c r="E22" s="49">
        <v>0</v>
      </c>
      <c r="F22" s="49">
        <v>0</v>
      </c>
      <c r="G22" s="49">
        <v>0</v>
      </c>
      <c r="H22" s="50">
        <v>10.47</v>
      </c>
      <c r="I22" s="403">
        <v>0.55000000000000004</v>
      </c>
      <c r="J22" s="403">
        <v>0.74</v>
      </c>
      <c r="K22" s="449">
        <v>1.84</v>
      </c>
      <c r="L22" s="449">
        <v>0</v>
      </c>
      <c r="M22" s="49">
        <v>0</v>
      </c>
      <c r="N22" s="59">
        <v>12.45</v>
      </c>
      <c r="O22" s="449">
        <v>0</v>
      </c>
      <c r="P22" s="449">
        <v>0</v>
      </c>
      <c r="Q22" s="449">
        <v>0</v>
      </c>
      <c r="R22" s="449">
        <v>0</v>
      </c>
      <c r="S22" s="449">
        <v>0</v>
      </c>
      <c r="T22" s="449">
        <v>24.9</v>
      </c>
      <c r="U22" s="449">
        <v>0</v>
      </c>
      <c r="V22" s="449">
        <v>0</v>
      </c>
      <c r="W22" s="449">
        <v>0</v>
      </c>
      <c r="X22" s="449">
        <v>0</v>
      </c>
      <c r="Y22" s="449">
        <v>0</v>
      </c>
      <c r="Z22" s="449">
        <v>0</v>
      </c>
      <c r="AA22" s="581">
        <f t="shared" si="8"/>
        <v>-100</v>
      </c>
    </row>
    <row r="23" spans="1:27" x14ac:dyDescent="0.25">
      <c r="A23" s="74" t="s">
        <v>36</v>
      </c>
      <c r="B23" s="62">
        <v>35381.589999999997</v>
      </c>
      <c r="C23" s="49">
        <v>30983.96</v>
      </c>
      <c r="D23" s="49">
        <v>25860.93</v>
      </c>
      <c r="E23" s="49">
        <v>30584</v>
      </c>
      <c r="F23" s="49">
        <v>32393.86</v>
      </c>
      <c r="G23" s="49">
        <v>44160.21</v>
      </c>
      <c r="H23" s="49">
        <v>24670</v>
      </c>
      <c r="I23" s="405">
        <v>10672.59</v>
      </c>
      <c r="J23" s="405">
        <v>876.99</v>
      </c>
      <c r="K23" s="448">
        <v>927.62</v>
      </c>
      <c r="L23" s="448">
        <v>5945.68</v>
      </c>
      <c r="M23" s="448">
        <v>9972.2199999999993</v>
      </c>
      <c r="N23" s="62">
        <v>9973.41</v>
      </c>
      <c r="O23" s="448">
        <v>35491.5</v>
      </c>
      <c r="P23" s="448">
        <v>37323.94</v>
      </c>
      <c r="Q23" s="448">
        <v>52750.71</v>
      </c>
      <c r="R23" s="448">
        <v>40598.76</v>
      </c>
      <c r="S23" s="448">
        <v>55884.68</v>
      </c>
      <c r="T23" s="448">
        <v>19874.91</v>
      </c>
      <c r="U23" s="448">
        <v>7910.32</v>
      </c>
      <c r="V23" s="448">
        <v>5051.59</v>
      </c>
      <c r="W23" s="448">
        <v>6468.76</v>
      </c>
      <c r="X23" s="448">
        <v>4607.26</v>
      </c>
      <c r="Y23" s="448">
        <v>3940.06</v>
      </c>
      <c r="Z23" s="448">
        <v>43944.59</v>
      </c>
      <c r="AA23" s="581">
        <f t="shared" si="8"/>
        <v>340.61750193765221</v>
      </c>
    </row>
    <row r="24" spans="1:27" x14ac:dyDescent="0.25">
      <c r="A24" s="74" t="s">
        <v>37</v>
      </c>
      <c r="B24" s="62">
        <v>168.02</v>
      </c>
      <c r="C24" s="49">
        <v>123.34</v>
      </c>
      <c r="D24" s="49">
        <v>309.56</v>
      </c>
      <c r="E24" s="49">
        <v>1476</v>
      </c>
      <c r="F24" s="49">
        <v>293.32</v>
      </c>
      <c r="G24" s="49">
        <v>414.47</v>
      </c>
      <c r="H24" s="49">
        <v>224.86</v>
      </c>
      <c r="I24" s="405">
        <v>193.71</v>
      </c>
      <c r="J24" s="405">
        <v>304.41000000000003</v>
      </c>
      <c r="K24" s="448">
        <v>206.34</v>
      </c>
      <c r="L24" s="448">
        <v>113.05</v>
      </c>
      <c r="M24" s="448">
        <v>41.1</v>
      </c>
      <c r="N24" s="62">
        <v>77.510000000000005</v>
      </c>
      <c r="O24" s="448">
        <v>18.45</v>
      </c>
      <c r="P24" s="448">
        <v>14.08</v>
      </c>
      <c r="Q24" s="448">
        <v>36.04</v>
      </c>
      <c r="R24" s="448">
        <v>95.31</v>
      </c>
      <c r="S24" s="448">
        <v>115.29</v>
      </c>
      <c r="T24" s="448">
        <v>152.43</v>
      </c>
      <c r="U24" s="448">
        <v>160.38999999999999</v>
      </c>
      <c r="V24" s="448">
        <v>173.05</v>
      </c>
      <c r="W24" s="448">
        <v>103.5</v>
      </c>
      <c r="X24" s="448">
        <v>11.58</v>
      </c>
      <c r="Y24" s="448">
        <v>10.75</v>
      </c>
      <c r="Z24" s="448">
        <v>12.3</v>
      </c>
      <c r="AA24" s="581">
        <f t="shared" si="8"/>
        <v>-84.131079860663135</v>
      </c>
    </row>
    <row r="25" spans="1:27" x14ac:dyDescent="0.25">
      <c r="A25" s="70" t="s">
        <v>38</v>
      </c>
      <c r="B25" s="67">
        <v>4095.66</v>
      </c>
      <c r="C25" s="51">
        <v>3791.65</v>
      </c>
      <c r="D25" s="51">
        <v>430.33</v>
      </c>
      <c r="E25" s="51">
        <v>3450</v>
      </c>
      <c r="F25" s="51">
        <v>4662.17</v>
      </c>
      <c r="G25" s="51">
        <v>4794.09</v>
      </c>
      <c r="H25" s="51">
        <v>3663.6</v>
      </c>
      <c r="I25" s="406">
        <v>2467.2399999999998</v>
      </c>
      <c r="J25" s="406">
        <v>1604.76</v>
      </c>
      <c r="K25" s="450">
        <v>2308.02</v>
      </c>
      <c r="L25" s="450">
        <v>4551.92</v>
      </c>
      <c r="M25" s="450">
        <v>3683.33</v>
      </c>
      <c r="N25" s="67">
        <v>4120.76</v>
      </c>
      <c r="O25" s="450">
        <v>4983.43</v>
      </c>
      <c r="P25" s="450">
        <v>4447.76</v>
      </c>
      <c r="Q25" s="450">
        <v>692.55</v>
      </c>
      <c r="R25" s="450">
        <v>3370.84</v>
      </c>
      <c r="S25" s="450">
        <v>3916.16</v>
      </c>
      <c r="T25" s="450">
        <v>3821.35</v>
      </c>
      <c r="U25" s="450">
        <v>3765.78</v>
      </c>
      <c r="V25" s="450">
        <v>2133.12</v>
      </c>
      <c r="W25" s="450">
        <v>2842.68</v>
      </c>
      <c r="X25" s="450">
        <v>2894.09</v>
      </c>
      <c r="Y25" s="450">
        <v>2496.46</v>
      </c>
      <c r="Z25" s="450">
        <v>942.98</v>
      </c>
      <c r="AA25" s="581">
        <f t="shared" si="8"/>
        <v>-77.116357176831457</v>
      </c>
    </row>
    <row r="26" spans="1:27" x14ac:dyDescent="0.25">
      <c r="A26" s="2" t="s">
        <v>23</v>
      </c>
    </row>
    <row r="27" spans="1:27" x14ac:dyDescent="0.25">
      <c r="A27" s="2" t="s">
        <v>24</v>
      </c>
      <c r="B27" s="4"/>
      <c r="C27" s="4"/>
      <c r="D27" s="4"/>
      <c r="I27" s="278"/>
      <c r="U27" s="278"/>
      <c r="V27" s="278"/>
      <c r="W27" s="278"/>
      <c r="X27" s="278"/>
      <c r="Y27" s="278"/>
      <c r="Z27" s="278"/>
    </row>
    <row r="28" spans="1:27" x14ac:dyDescent="0.25">
      <c r="A28" s="3" t="s">
        <v>210</v>
      </c>
      <c r="B28" s="5"/>
      <c r="C28" s="504"/>
      <c r="D28" s="504"/>
      <c r="E28" s="504"/>
      <c r="F28" s="504"/>
      <c r="G28" s="504"/>
      <c r="N28" s="278"/>
    </row>
    <row r="29" spans="1:27" x14ac:dyDescent="0.25">
      <c r="A29" s="7"/>
      <c r="B29" s="536"/>
      <c r="C29" s="505"/>
      <c r="D29" s="505"/>
      <c r="E29" s="505"/>
      <c r="F29" s="536"/>
      <c r="G29" s="505"/>
      <c r="Y29" s="278"/>
      <c r="Z29" s="278"/>
    </row>
    <row r="30" spans="1:27" x14ac:dyDescent="0.25">
      <c r="B30" s="8"/>
      <c r="C30" s="505"/>
      <c r="D30" s="505"/>
      <c r="E30" s="505"/>
      <c r="F30" s="536"/>
      <c r="G30" s="505"/>
      <c r="H30" s="9"/>
      <c r="I30" s="384"/>
      <c r="J30" s="9"/>
      <c r="K30" s="9"/>
      <c r="L30" s="9"/>
      <c r="M30" s="9"/>
      <c r="Y30" s="278"/>
      <c r="Z30" s="278"/>
    </row>
    <row r="31" spans="1:27" x14ac:dyDescent="0.25">
      <c r="B31" s="10"/>
      <c r="C31" s="506"/>
      <c r="D31" s="506"/>
      <c r="E31" s="514"/>
      <c r="F31" s="536"/>
      <c r="G31" s="506"/>
      <c r="H31" s="10"/>
      <c r="I31" s="385"/>
      <c r="J31" s="10"/>
      <c r="K31" s="10"/>
      <c r="L31" s="10"/>
      <c r="M31" s="10"/>
    </row>
    <row r="32" spans="1:27" x14ac:dyDescent="0.25">
      <c r="C32" s="503"/>
      <c r="D32" s="503"/>
      <c r="E32" s="514"/>
      <c r="F32" s="536"/>
    </row>
    <row r="33" spans="2:7" x14ac:dyDescent="0.25">
      <c r="C33" s="503"/>
      <c r="D33" s="503"/>
      <c r="E33" s="514"/>
      <c r="F33" s="514"/>
    </row>
    <row r="34" spans="2:7" x14ac:dyDescent="0.25">
      <c r="B34" s="278"/>
      <c r="C34" s="503"/>
      <c r="D34" s="503"/>
      <c r="E34" s="514"/>
      <c r="F34" s="514"/>
      <c r="G34" s="503"/>
    </row>
    <row r="35" spans="2:7" x14ac:dyDescent="0.25">
      <c r="B35" s="278"/>
      <c r="C35" s="503"/>
      <c r="D35" s="503"/>
      <c r="E35" s="514"/>
      <c r="F35" s="514"/>
      <c r="G35" s="503"/>
    </row>
    <row r="36" spans="2:7" x14ac:dyDescent="0.25">
      <c r="C36" s="503"/>
      <c r="D36" s="503"/>
      <c r="E36" s="514"/>
      <c r="F36" s="514"/>
      <c r="G36" s="503"/>
    </row>
    <row r="37" spans="2:7" x14ac:dyDescent="0.25">
      <c r="C37" s="503"/>
      <c r="D37" s="503"/>
      <c r="E37" s="514"/>
      <c r="F37" s="514"/>
      <c r="G37" s="503"/>
    </row>
    <row r="38" spans="2:7" x14ac:dyDescent="0.25">
      <c r="C38" s="503"/>
      <c r="D38" s="503"/>
      <c r="E38" s="514"/>
      <c r="F38" s="514"/>
      <c r="G38" s="503"/>
    </row>
    <row r="39" spans="2:7" x14ac:dyDescent="0.25">
      <c r="C39" s="503"/>
      <c r="D39" s="503"/>
      <c r="E39" s="514"/>
      <c r="F39" s="514"/>
      <c r="G39" s="503"/>
    </row>
    <row r="40" spans="2:7" x14ac:dyDescent="0.25">
      <c r="C40" s="503"/>
      <c r="D40" s="503"/>
      <c r="E40" s="514"/>
      <c r="F40" s="514"/>
      <c r="G40" s="503"/>
    </row>
    <row r="41" spans="2:7" x14ac:dyDescent="0.25">
      <c r="C41" s="503"/>
      <c r="D41" s="503"/>
      <c r="E41" s="514"/>
      <c r="F41" s="514"/>
      <c r="G41" s="503"/>
    </row>
    <row r="42" spans="2:7" x14ac:dyDescent="0.25">
      <c r="C42" s="503"/>
      <c r="D42" s="503"/>
      <c r="E42" s="514"/>
      <c r="F42" s="514"/>
      <c r="G42" s="503"/>
    </row>
    <row r="43" spans="2:7" x14ac:dyDescent="0.25">
      <c r="C43" s="503"/>
      <c r="D43" s="503"/>
      <c r="E43" s="514"/>
      <c r="F43" s="514"/>
      <c r="G43" s="503"/>
    </row>
    <row r="44" spans="2:7" x14ac:dyDescent="0.25">
      <c r="C44" s="503"/>
      <c r="D44" s="503"/>
      <c r="E44" s="514"/>
      <c r="F44" s="514"/>
      <c r="G44" s="503"/>
    </row>
    <row r="45" spans="2:7" x14ac:dyDescent="0.25">
      <c r="C45" s="503"/>
      <c r="D45" s="503"/>
      <c r="E45" s="514"/>
      <c r="F45" s="514"/>
      <c r="G45" s="503"/>
    </row>
    <row r="46" spans="2:7" x14ac:dyDescent="0.25">
      <c r="C46" s="503"/>
      <c r="D46" s="503"/>
      <c r="E46" s="514"/>
      <c r="F46" s="514"/>
      <c r="G46" s="503"/>
    </row>
    <row r="47" spans="2:7" x14ac:dyDescent="0.25">
      <c r="E47" s="514"/>
      <c r="F47" s="514"/>
    </row>
    <row r="48" spans="2:7" x14ac:dyDescent="0.25">
      <c r="E48" s="514"/>
      <c r="F48" s="514"/>
    </row>
    <row r="73" spans="1:1" x14ac:dyDescent="0.25">
      <c r="A73" s="535" t="s">
        <v>234</v>
      </c>
    </row>
  </sheetData>
  <mergeCells count="4">
    <mergeCell ref="A6:A7"/>
    <mergeCell ref="B6:M6"/>
    <mergeCell ref="Z6:AA6"/>
    <mergeCell ref="N6:Y6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showGridLines="0" zoomScale="80" zoomScaleNormal="8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Y19" sqref="Y19"/>
    </sheetView>
  </sheetViews>
  <sheetFormatPr baseColWidth="10" defaultRowHeight="12.75" x14ac:dyDescent="0.2"/>
  <cols>
    <col min="1" max="1" width="14.5703125" style="23" customWidth="1"/>
    <col min="2" max="4" width="11.42578125" style="23"/>
    <col min="5" max="9" width="11.42578125" style="301"/>
    <col min="10" max="13" width="11.42578125" style="394"/>
    <col min="14" max="15" width="11.42578125" style="23"/>
    <col min="16" max="26" width="11.42578125" style="513"/>
    <col min="27" max="27" width="13.5703125" style="23" bestFit="1" customWidth="1"/>
    <col min="28" max="16384" width="11.42578125" style="23"/>
  </cols>
  <sheetData>
    <row r="1" spans="1:27" x14ac:dyDescent="0.2">
      <c r="A1" s="98" t="s">
        <v>201</v>
      </c>
    </row>
    <row r="3" spans="1:27" x14ac:dyDescent="0.2">
      <c r="A3" s="17" t="s">
        <v>46</v>
      </c>
      <c r="B3" s="17"/>
      <c r="C3" s="17"/>
      <c r="D3" s="17"/>
      <c r="E3" s="288"/>
      <c r="F3" s="288"/>
      <c r="G3" s="288"/>
      <c r="H3" s="288"/>
      <c r="I3" s="288"/>
      <c r="J3" s="286"/>
      <c r="K3" s="286"/>
      <c r="L3" s="286"/>
      <c r="M3" s="286"/>
    </row>
    <row r="4" spans="1:27" ht="15" customHeight="1" x14ac:dyDescent="0.2">
      <c r="A4" s="79" t="s">
        <v>258</v>
      </c>
      <c r="B4" s="561"/>
      <c r="C4" s="79"/>
      <c r="D4" s="79"/>
      <c r="E4" s="296"/>
      <c r="F4" s="296"/>
      <c r="G4" s="296"/>
      <c r="H4" s="296"/>
      <c r="I4" s="296"/>
      <c r="J4" s="308"/>
      <c r="K4" s="308"/>
      <c r="L4" s="308"/>
      <c r="M4" s="308"/>
    </row>
    <row r="5" spans="1:27" x14ac:dyDescent="0.2">
      <c r="A5" s="80" t="s">
        <v>214</v>
      </c>
      <c r="B5" s="561"/>
      <c r="C5" s="80"/>
      <c r="D5" s="80"/>
      <c r="E5" s="289"/>
      <c r="F5" s="289"/>
      <c r="G5" s="289"/>
      <c r="H5" s="289"/>
      <c r="I5" s="289"/>
      <c r="J5" s="309"/>
      <c r="K5" s="309"/>
      <c r="L5" s="309"/>
      <c r="M5" s="309"/>
    </row>
    <row r="6" spans="1:27" x14ac:dyDescent="0.2">
      <c r="A6" s="663" t="s">
        <v>203</v>
      </c>
      <c r="B6" s="665">
        <v>2017</v>
      </c>
      <c r="C6" s="666"/>
      <c r="D6" s="666"/>
      <c r="E6" s="667"/>
      <c r="F6" s="667"/>
      <c r="G6" s="667"/>
      <c r="H6" s="667"/>
      <c r="I6" s="667"/>
      <c r="J6" s="667"/>
      <c r="K6" s="667"/>
      <c r="L6" s="667"/>
      <c r="M6" s="667"/>
      <c r="N6" s="665">
        <v>2018</v>
      </c>
      <c r="O6" s="666"/>
      <c r="P6" s="666"/>
      <c r="Q6" s="667"/>
      <c r="R6" s="667"/>
      <c r="S6" s="667"/>
      <c r="T6" s="667"/>
      <c r="U6" s="667"/>
      <c r="V6" s="667"/>
      <c r="W6" s="667"/>
      <c r="X6" s="667"/>
      <c r="Y6" s="667"/>
      <c r="Z6" s="717">
        <v>2019</v>
      </c>
      <c r="AA6" s="718"/>
    </row>
    <row r="7" spans="1:27" ht="28.5" customHeight="1" x14ac:dyDescent="0.2">
      <c r="A7" s="664"/>
      <c r="B7" s="142" t="s">
        <v>1</v>
      </c>
      <c r="C7" s="478" t="s">
        <v>2</v>
      </c>
      <c r="D7" s="478" t="s">
        <v>3</v>
      </c>
      <c r="E7" s="478" t="s">
        <v>4</v>
      </c>
      <c r="F7" s="478" t="s">
        <v>5</v>
      </c>
      <c r="G7" s="478" t="s">
        <v>6</v>
      </c>
      <c r="H7" s="478" t="s">
        <v>7</v>
      </c>
      <c r="I7" s="478" t="s">
        <v>8</v>
      </c>
      <c r="J7" s="478" t="s">
        <v>206</v>
      </c>
      <c r="K7" s="430" t="s">
        <v>10</v>
      </c>
      <c r="L7" s="430" t="s">
        <v>11</v>
      </c>
      <c r="M7" s="451" t="s">
        <v>12</v>
      </c>
      <c r="N7" s="483" t="s">
        <v>1</v>
      </c>
      <c r="O7" s="489" t="s">
        <v>2</v>
      </c>
      <c r="P7" s="520" t="s">
        <v>3</v>
      </c>
      <c r="Q7" s="525" t="s">
        <v>4</v>
      </c>
      <c r="R7" s="533" t="s">
        <v>5</v>
      </c>
      <c r="S7" s="537" t="s">
        <v>6</v>
      </c>
      <c r="T7" s="548" t="s">
        <v>7</v>
      </c>
      <c r="U7" s="555" t="s">
        <v>8</v>
      </c>
      <c r="V7" s="557" t="s">
        <v>9</v>
      </c>
      <c r="W7" s="562" t="s">
        <v>10</v>
      </c>
      <c r="X7" s="569" t="s">
        <v>11</v>
      </c>
      <c r="Y7" s="597" t="s">
        <v>12</v>
      </c>
      <c r="Z7" s="632" t="s">
        <v>1</v>
      </c>
      <c r="AA7" s="451" t="s">
        <v>245</v>
      </c>
    </row>
    <row r="8" spans="1:27" x14ac:dyDescent="0.2">
      <c r="A8" s="54" t="s">
        <v>13</v>
      </c>
      <c r="B8" s="200">
        <f>SUM(B9:B19)</f>
        <v>830.91000000000008</v>
      </c>
      <c r="C8" s="200">
        <f t="shared" ref="C8:I8" si="0">+SUM(C9:C19)</f>
        <v>1150.0999999999999</v>
      </c>
      <c r="D8" s="200">
        <f t="shared" si="0"/>
        <v>1016</v>
      </c>
      <c r="E8" s="200">
        <f t="shared" si="0"/>
        <v>870.22</v>
      </c>
      <c r="F8" s="200">
        <f t="shared" si="0"/>
        <v>1011.5</v>
      </c>
      <c r="G8" s="200">
        <f t="shared" si="0"/>
        <v>1208.22</v>
      </c>
      <c r="H8" s="200">
        <f t="shared" si="0"/>
        <v>1101.55</v>
      </c>
      <c r="I8" s="6">
        <f t="shared" si="0"/>
        <v>1491.8799999999999</v>
      </c>
      <c r="J8" s="6">
        <f t="shared" ref="J8:P8" si="1">SUM(J9:J19)</f>
        <v>1396.58</v>
      </c>
      <c r="K8" s="6">
        <f t="shared" si="1"/>
        <v>1142.1799999999998</v>
      </c>
      <c r="L8" s="6">
        <f t="shared" si="1"/>
        <v>1875.9199999999998</v>
      </c>
      <c r="M8" s="55">
        <f t="shared" si="1"/>
        <v>1312.12</v>
      </c>
      <c r="N8" s="200">
        <f t="shared" si="1"/>
        <v>1645.08</v>
      </c>
      <c r="O8" s="200">
        <f t="shared" si="1"/>
        <v>1664.45</v>
      </c>
      <c r="P8" s="200">
        <f t="shared" si="1"/>
        <v>1177.6300000000001</v>
      </c>
      <c r="Q8" s="200">
        <f t="shared" ref="Q8" si="2">SUM(Q9:Q19)</f>
        <v>1534.85</v>
      </c>
      <c r="R8" s="200">
        <f t="shared" ref="R8" si="3">SUM(R9:R19)</f>
        <v>1639.1199999999997</v>
      </c>
      <c r="S8" s="200">
        <f t="shared" ref="S8:U8" si="4">SUM(S9:S19)</f>
        <v>1456.2999999999997</v>
      </c>
      <c r="T8" s="200">
        <f t="shared" si="4"/>
        <v>1501.6</v>
      </c>
      <c r="U8" s="200">
        <f t="shared" si="4"/>
        <v>1731.0899999999997</v>
      </c>
      <c r="V8" s="200">
        <f t="shared" ref="V8" si="5">SUM(V9:V19)</f>
        <v>1464.48</v>
      </c>
      <c r="W8" s="200">
        <f t="shared" ref="W8" si="6">SUM(W9:W19)</f>
        <v>1827.7599999999998</v>
      </c>
      <c r="X8" s="200">
        <f t="shared" ref="X8" si="7">SUM(X9:X19)</f>
        <v>2032.8300000000002</v>
      </c>
      <c r="Y8" s="444">
        <f>SUM(Y9:Y19)</f>
        <v>1856.69</v>
      </c>
      <c r="Z8" s="719">
        <f>SUM(Z9:Z19)</f>
        <v>2231.9300000000003</v>
      </c>
      <c r="AA8" s="52">
        <f>+IFERROR((Z8/N8-1)*100,"-")</f>
        <v>35.673037177523305</v>
      </c>
    </row>
    <row r="9" spans="1:27" x14ac:dyDescent="0.2">
      <c r="A9" s="99" t="s">
        <v>21</v>
      </c>
      <c r="B9" s="338">
        <v>662.46</v>
      </c>
      <c r="C9" s="338">
        <v>951.6</v>
      </c>
      <c r="D9" s="338">
        <v>788</v>
      </c>
      <c r="E9" s="338">
        <v>654.20000000000005</v>
      </c>
      <c r="F9" s="338">
        <v>834.2</v>
      </c>
      <c r="G9" s="338">
        <v>979.72</v>
      </c>
      <c r="H9" s="338">
        <v>969.55</v>
      </c>
      <c r="I9" s="11">
        <v>1346.88</v>
      </c>
      <c r="J9" s="11">
        <v>1298.33</v>
      </c>
      <c r="K9" s="11">
        <v>997.18</v>
      </c>
      <c r="L9" s="11">
        <v>1512.17</v>
      </c>
      <c r="M9" s="56">
        <v>1017.02</v>
      </c>
      <c r="N9" s="338">
        <v>1425.08</v>
      </c>
      <c r="O9" s="338">
        <v>1481.12</v>
      </c>
      <c r="P9" s="338">
        <v>982.73</v>
      </c>
      <c r="Q9" s="338">
        <v>1357.6</v>
      </c>
      <c r="R9" s="338">
        <v>1458.26</v>
      </c>
      <c r="S9" s="338">
        <v>1296.0999999999999</v>
      </c>
      <c r="T9" s="338">
        <v>1344.03</v>
      </c>
      <c r="U9" s="338">
        <v>1559.24</v>
      </c>
      <c r="V9" s="338">
        <v>1338.36</v>
      </c>
      <c r="W9" s="338">
        <v>1642.06</v>
      </c>
      <c r="X9" s="338">
        <v>1884.03</v>
      </c>
      <c r="Y9" s="445">
        <v>1692.69</v>
      </c>
      <c r="Z9" s="720">
        <v>2036.93</v>
      </c>
      <c r="AA9" s="56">
        <f t="shared" ref="AA9:AA19" si="8">+IFERROR((Z9/N9-1)*100,"-")</f>
        <v>42.934431751199952</v>
      </c>
    </row>
    <row r="10" spans="1:27" x14ac:dyDescent="0.2">
      <c r="A10" s="99" t="s">
        <v>32</v>
      </c>
      <c r="B10" s="338">
        <v>22.5</v>
      </c>
      <c r="C10" s="338">
        <v>45</v>
      </c>
      <c r="D10" s="338">
        <v>56</v>
      </c>
      <c r="E10" s="338">
        <v>26.5</v>
      </c>
      <c r="F10" s="338">
        <v>9.5</v>
      </c>
      <c r="G10" s="338">
        <v>12</v>
      </c>
      <c r="H10" s="338">
        <v>6</v>
      </c>
      <c r="I10" s="11">
        <v>4</v>
      </c>
      <c r="J10" s="11">
        <v>9.5500000000000007</v>
      </c>
      <c r="K10" s="11">
        <v>12</v>
      </c>
      <c r="L10" s="11">
        <v>3.85</v>
      </c>
      <c r="M10" s="56">
        <v>10.8</v>
      </c>
      <c r="N10" s="338">
        <v>15.5</v>
      </c>
      <c r="O10" s="338">
        <v>6.75</v>
      </c>
      <c r="P10" s="338">
        <v>15.6</v>
      </c>
      <c r="Q10" s="338">
        <v>17.5</v>
      </c>
      <c r="R10" s="338">
        <v>15</v>
      </c>
      <c r="S10" s="338">
        <v>8.6</v>
      </c>
      <c r="T10" s="338">
        <v>10.4</v>
      </c>
      <c r="U10" s="338">
        <v>9</v>
      </c>
      <c r="V10" s="338">
        <v>7</v>
      </c>
      <c r="W10" s="338">
        <v>7.2</v>
      </c>
      <c r="X10" s="338">
        <v>9.5</v>
      </c>
      <c r="Y10" s="445">
        <v>8.5</v>
      </c>
      <c r="Z10" s="720">
        <v>16</v>
      </c>
      <c r="AA10" s="56">
        <f t="shared" si="8"/>
        <v>3.2258064516129004</v>
      </c>
    </row>
    <row r="11" spans="1:27" x14ac:dyDescent="0.2">
      <c r="A11" s="99" t="s">
        <v>47</v>
      </c>
      <c r="B11" s="224">
        <v>1.25</v>
      </c>
      <c r="C11" s="224">
        <v>0</v>
      </c>
      <c r="D11" s="224">
        <v>0</v>
      </c>
      <c r="E11" s="224">
        <v>3</v>
      </c>
      <c r="F11" s="224">
        <v>2.5</v>
      </c>
      <c r="G11" s="224">
        <v>1.5</v>
      </c>
      <c r="H11" s="224">
        <v>2</v>
      </c>
      <c r="I11" s="50">
        <v>1.6</v>
      </c>
      <c r="J11" s="50">
        <v>5.4</v>
      </c>
      <c r="K11" s="50">
        <v>3.5</v>
      </c>
      <c r="L11" s="50">
        <v>4</v>
      </c>
      <c r="M11" s="56">
        <v>6.5</v>
      </c>
      <c r="N11" s="224">
        <v>5</v>
      </c>
      <c r="O11" s="224">
        <v>3</v>
      </c>
      <c r="P11" s="224">
        <v>3.5</v>
      </c>
      <c r="Q11" s="224">
        <v>3.8</v>
      </c>
      <c r="R11" s="224">
        <v>5.6</v>
      </c>
      <c r="S11" s="224">
        <v>7.5</v>
      </c>
      <c r="T11" s="224">
        <v>10</v>
      </c>
      <c r="U11" s="224">
        <v>15</v>
      </c>
      <c r="V11" s="224">
        <v>6.5</v>
      </c>
      <c r="W11" s="224">
        <v>7.5</v>
      </c>
      <c r="X11" s="224">
        <v>1.5</v>
      </c>
      <c r="Y11" s="224">
        <v>5.5</v>
      </c>
      <c r="Z11" s="721">
        <v>0</v>
      </c>
      <c r="AA11" s="56">
        <f t="shared" si="8"/>
        <v>-100</v>
      </c>
    </row>
    <row r="12" spans="1:27" x14ac:dyDescent="0.2">
      <c r="A12" s="99" t="s">
        <v>34</v>
      </c>
      <c r="B12" s="224">
        <v>0</v>
      </c>
      <c r="C12" s="224">
        <v>0</v>
      </c>
      <c r="D12" s="224">
        <v>0</v>
      </c>
      <c r="E12" s="224">
        <v>0</v>
      </c>
      <c r="F12" s="224">
        <v>0</v>
      </c>
      <c r="G12" s="224">
        <v>0</v>
      </c>
      <c r="H12" s="224">
        <v>0</v>
      </c>
      <c r="I12" s="50">
        <v>0</v>
      </c>
      <c r="J12" s="50">
        <v>0</v>
      </c>
      <c r="K12" s="50">
        <v>0</v>
      </c>
      <c r="L12" s="50">
        <v>0</v>
      </c>
      <c r="M12" s="53">
        <v>0</v>
      </c>
      <c r="N12" s="224">
        <v>0</v>
      </c>
      <c r="O12" s="224">
        <v>0</v>
      </c>
      <c r="P12" s="224">
        <v>0</v>
      </c>
      <c r="Q12" s="224">
        <v>0</v>
      </c>
      <c r="R12" s="224">
        <v>0</v>
      </c>
      <c r="S12" s="224">
        <v>0</v>
      </c>
      <c r="T12" s="224">
        <v>0</v>
      </c>
      <c r="U12" s="224">
        <v>0</v>
      </c>
      <c r="V12" s="224">
        <v>0</v>
      </c>
      <c r="W12" s="224">
        <v>0</v>
      </c>
      <c r="X12" s="224">
        <v>0</v>
      </c>
      <c r="Y12" s="224">
        <v>0</v>
      </c>
      <c r="Z12" s="721">
        <v>25</v>
      </c>
      <c r="AA12" s="53" t="str">
        <f t="shared" si="8"/>
        <v>-</v>
      </c>
    </row>
    <row r="13" spans="1:27" x14ac:dyDescent="0.2">
      <c r="A13" s="99" t="s">
        <v>48</v>
      </c>
      <c r="B13" s="338">
        <v>12.5</v>
      </c>
      <c r="C13" s="338">
        <v>10</v>
      </c>
      <c r="D13" s="338">
        <v>12.5</v>
      </c>
      <c r="E13" s="338">
        <v>16.97</v>
      </c>
      <c r="F13" s="338">
        <v>7.8</v>
      </c>
      <c r="G13" s="338">
        <v>10.5</v>
      </c>
      <c r="H13" s="338">
        <v>9</v>
      </c>
      <c r="I13" s="11">
        <v>9</v>
      </c>
      <c r="J13" s="11">
        <v>4.2</v>
      </c>
      <c r="K13" s="11">
        <v>8.4</v>
      </c>
      <c r="L13" s="11">
        <v>10</v>
      </c>
      <c r="M13" s="56">
        <v>6.5</v>
      </c>
      <c r="N13" s="338">
        <v>8.5</v>
      </c>
      <c r="O13" s="338">
        <v>4</v>
      </c>
      <c r="P13" s="338">
        <v>7.2</v>
      </c>
      <c r="Q13" s="338">
        <v>9.8000000000000007</v>
      </c>
      <c r="R13" s="338">
        <v>9.5</v>
      </c>
      <c r="S13" s="338">
        <v>10</v>
      </c>
      <c r="T13" s="338">
        <v>8.6</v>
      </c>
      <c r="U13" s="338">
        <v>9.6</v>
      </c>
      <c r="V13" s="338">
        <v>12.5</v>
      </c>
      <c r="W13" s="338">
        <v>7.5</v>
      </c>
      <c r="X13" s="338">
        <v>4.2</v>
      </c>
      <c r="Y13" s="445">
        <v>4.5</v>
      </c>
      <c r="Z13" s="720">
        <v>17.5</v>
      </c>
      <c r="AA13" s="56">
        <f t="shared" si="8"/>
        <v>105.88235294117645</v>
      </c>
    </row>
    <row r="14" spans="1:27" x14ac:dyDescent="0.2">
      <c r="A14" s="99" t="s">
        <v>43</v>
      </c>
      <c r="B14" s="338">
        <v>12</v>
      </c>
      <c r="C14" s="338">
        <v>12.5</v>
      </c>
      <c r="D14" s="338">
        <v>9.5</v>
      </c>
      <c r="E14" s="338">
        <v>11.5</v>
      </c>
      <c r="F14" s="338">
        <v>14</v>
      </c>
      <c r="G14" s="338">
        <v>12</v>
      </c>
      <c r="H14" s="338">
        <v>11</v>
      </c>
      <c r="I14" s="11">
        <v>13</v>
      </c>
      <c r="J14" s="11">
        <v>2.5</v>
      </c>
      <c r="K14" s="11">
        <v>8.5</v>
      </c>
      <c r="L14" s="11">
        <v>10.5</v>
      </c>
      <c r="M14" s="56">
        <v>12</v>
      </c>
      <c r="N14" s="338">
        <v>16.5</v>
      </c>
      <c r="O14" s="338">
        <v>14.85</v>
      </c>
      <c r="P14" s="338">
        <v>10.5</v>
      </c>
      <c r="Q14" s="338">
        <v>12.8</v>
      </c>
      <c r="R14" s="338">
        <v>14</v>
      </c>
      <c r="S14" s="338">
        <v>12.8</v>
      </c>
      <c r="T14" s="338">
        <v>9.75</v>
      </c>
      <c r="U14" s="338">
        <v>8.6</v>
      </c>
      <c r="V14" s="338">
        <v>5</v>
      </c>
      <c r="W14" s="338">
        <v>8.6</v>
      </c>
      <c r="X14" s="338">
        <v>7</v>
      </c>
      <c r="Y14" s="445">
        <v>7.5</v>
      </c>
      <c r="Z14" s="720">
        <v>11</v>
      </c>
      <c r="AA14" s="56">
        <f t="shared" si="8"/>
        <v>-33.333333333333336</v>
      </c>
    </row>
    <row r="15" spans="1:27" x14ac:dyDescent="0.2">
      <c r="A15" s="99" t="s">
        <v>45</v>
      </c>
      <c r="B15" s="338">
        <v>11.5</v>
      </c>
      <c r="C15" s="338">
        <v>5</v>
      </c>
      <c r="D15" s="338">
        <v>2</v>
      </c>
      <c r="E15" s="224">
        <v>0</v>
      </c>
      <c r="F15" s="224">
        <v>0</v>
      </c>
      <c r="G15" s="224">
        <v>0</v>
      </c>
      <c r="H15" s="224">
        <v>0</v>
      </c>
      <c r="I15" s="50">
        <v>0</v>
      </c>
      <c r="J15" s="50">
        <v>0</v>
      </c>
      <c r="K15" s="50">
        <v>6</v>
      </c>
      <c r="L15" s="50">
        <v>10</v>
      </c>
      <c r="M15" s="56">
        <v>15</v>
      </c>
      <c r="N15" s="338">
        <v>25</v>
      </c>
      <c r="O15" s="338">
        <v>20.9</v>
      </c>
      <c r="P15" s="338">
        <v>7.6</v>
      </c>
      <c r="Q15" s="338">
        <v>2</v>
      </c>
      <c r="R15" s="338">
        <v>0</v>
      </c>
      <c r="S15" s="338">
        <v>0</v>
      </c>
      <c r="T15" s="338">
        <v>0</v>
      </c>
      <c r="U15" s="338">
        <v>0</v>
      </c>
      <c r="V15" s="338">
        <v>0</v>
      </c>
      <c r="W15" s="338">
        <v>0</v>
      </c>
      <c r="X15" s="338">
        <v>0</v>
      </c>
      <c r="Y15" s="445">
        <v>9.5</v>
      </c>
      <c r="Z15" s="720">
        <v>18</v>
      </c>
      <c r="AA15" s="56">
        <f t="shared" si="8"/>
        <v>-28.000000000000004</v>
      </c>
    </row>
    <row r="16" spans="1:27" x14ac:dyDescent="0.2">
      <c r="A16" s="99" t="s">
        <v>227</v>
      </c>
      <c r="B16" s="338">
        <v>0</v>
      </c>
      <c r="C16" s="338">
        <v>0</v>
      </c>
      <c r="D16" s="338">
        <v>0</v>
      </c>
      <c r="E16" s="224">
        <v>0</v>
      </c>
      <c r="F16" s="224">
        <v>0</v>
      </c>
      <c r="G16" s="224">
        <v>0</v>
      </c>
      <c r="H16" s="224">
        <v>0</v>
      </c>
      <c r="I16" s="50">
        <v>0</v>
      </c>
      <c r="J16" s="50">
        <v>0</v>
      </c>
      <c r="K16" s="50">
        <v>0</v>
      </c>
      <c r="L16" s="50">
        <v>0</v>
      </c>
      <c r="M16" s="56">
        <v>0</v>
      </c>
      <c r="N16" s="338">
        <v>4.5</v>
      </c>
      <c r="O16" s="338">
        <v>2.65</v>
      </c>
      <c r="P16" s="338">
        <v>5</v>
      </c>
      <c r="Q16" s="338">
        <v>5.4</v>
      </c>
      <c r="R16" s="338">
        <v>2.6</v>
      </c>
      <c r="S16" s="338">
        <v>1.6</v>
      </c>
      <c r="T16" s="338">
        <v>2</v>
      </c>
      <c r="U16" s="338">
        <v>2.8</v>
      </c>
      <c r="V16" s="338">
        <v>0</v>
      </c>
      <c r="W16" s="338">
        <v>3.2</v>
      </c>
      <c r="X16" s="338">
        <v>6</v>
      </c>
      <c r="Y16" s="445">
        <v>3.5</v>
      </c>
      <c r="Z16" s="720">
        <v>16.5</v>
      </c>
      <c r="AA16" s="56">
        <f t="shared" si="8"/>
        <v>266.66666666666663</v>
      </c>
    </row>
    <row r="17" spans="1:27" x14ac:dyDescent="0.2">
      <c r="A17" s="99" t="s">
        <v>49</v>
      </c>
      <c r="B17" s="338">
        <v>1.5</v>
      </c>
      <c r="C17" s="338">
        <v>0</v>
      </c>
      <c r="D17" s="338">
        <v>3.7</v>
      </c>
      <c r="E17" s="338">
        <v>3.55</v>
      </c>
      <c r="F17" s="338">
        <v>4</v>
      </c>
      <c r="G17" s="338">
        <v>3.5</v>
      </c>
      <c r="H17" s="338">
        <v>2</v>
      </c>
      <c r="I17" s="11">
        <v>2</v>
      </c>
      <c r="J17" s="11">
        <v>3</v>
      </c>
      <c r="K17" s="11">
        <v>2.6</v>
      </c>
      <c r="L17" s="11">
        <v>1.5</v>
      </c>
      <c r="M17" s="56">
        <v>1.8</v>
      </c>
      <c r="N17" s="338">
        <v>1</v>
      </c>
      <c r="O17" s="338">
        <v>1.45</v>
      </c>
      <c r="P17" s="338">
        <v>4</v>
      </c>
      <c r="Q17" s="338">
        <v>5.2</v>
      </c>
      <c r="R17" s="338">
        <v>4.3</v>
      </c>
      <c r="S17" s="338">
        <v>5</v>
      </c>
      <c r="T17" s="338">
        <v>4</v>
      </c>
      <c r="U17" s="338">
        <v>4.3499999999999996</v>
      </c>
      <c r="V17" s="338">
        <v>1.65</v>
      </c>
      <c r="W17" s="338">
        <v>1.1000000000000001</v>
      </c>
      <c r="X17" s="338">
        <v>0</v>
      </c>
      <c r="Y17" s="445">
        <v>0</v>
      </c>
      <c r="Z17" s="720">
        <v>1</v>
      </c>
      <c r="AA17" s="56">
        <f t="shared" si="8"/>
        <v>0</v>
      </c>
    </row>
    <row r="18" spans="1:27" s="101" customFormat="1" x14ac:dyDescent="0.2">
      <c r="A18" s="100" t="s">
        <v>38</v>
      </c>
      <c r="B18" s="339">
        <v>107.2</v>
      </c>
      <c r="C18" s="339">
        <v>126</v>
      </c>
      <c r="D18" s="339">
        <v>142</v>
      </c>
      <c r="E18" s="339">
        <v>152.5</v>
      </c>
      <c r="F18" s="339">
        <v>136.5</v>
      </c>
      <c r="G18" s="339">
        <v>124</v>
      </c>
      <c r="H18" s="339">
        <v>98</v>
      </c>
      <c r="I18" s="68">
        <v>111.55</v>
      </c>
      <c r="J18" s="68">
        <v>73.599999999999994</v>
      </c>
      <c r="K18" s="68">
        <v>102</v>
      </c>
      <c r="L18" s="68">
        <v>321.10000000000002</v>
      </c>
      <c r="M18" s="452">
        <v>242.5</v>
      </c>
      <c r="N18" s="339">
        <v>140</v>
      </c>
      <c r="O18" s="339">
        <v>124.73</v>
      </c>
      <c r="P18" s="339">
        <v>135</v>
      </c>
      <c r="Q18" s="339">
        <v>115</v>
      </c>
      <c r="R18" s="339">
        <v>123.86</v>
      </c>
      <c r="S18" s="339">
        <v>110</v>
      </c>
      <c r="T18" s="339">
        <v>106.82</v>
      </c>
      <c r="U18" s="339">
        <v>115</v>
      </c>
      <c r="V18" s="339">
        <v>87.97</v>
      </c>
      <c r="W18" s="339">
        <v>144.80000000000001</v>
      </c>
      <c r="X18" s="339">
        <v>115.4</v>
      </c>
      <c r="Y18" s="575">
        <v>125</v>
      </c>
      <c r="Z18" s="722">
        <v>83.5</v>
      </c>
      <c r="AA18" s="452">
        <f t="shared" si="8"/>
        <v>-40.357142857142861</v>
      </c>
    </row>
    <row r="19" spans="1:27" s="101" customFormat="1" x14ac:dyDescent="0.2">
      <c r="A19" s="102" t="s">
        <v>50</v>
      </c>
      <c r="B19" s="340">
        <v>0</v>
      </c>
      <c r="C19" s="340">
        <v>0</v>
      </c>
      <c r="D19" s="340">
        <v>2.2999999999999998</v>
      </c>
      <c r="E19" s="340">
        <v>2</v>
      </c>
      <c r="F19" s="340">
        <v>3</v>
      </c>
      <c r="G19" s="340">
        <v>65</v>
      </c>
      <c r="H19" s="340">
        <v>4</v>
      </c>
      <c r="I19" s="69">
        <v>3.85</v>
      </c>
      <c r="J19" s="69">
        <v>0</v>
      </c>
      <c r="K19" s="69">
        <v>2</v>
      </c>
      <c r="L19" s="69">
        <v>2.8</v>
      </c>
      <c r="M19" s="453">
        <v>0</v>
      </c>
      <c r="N19" s="340">
        <v>4</v>
      </c>
      <c r="O19" s="340">
        <v>5</v>
      </c>
      <c r="P19" s="340">
        <v>6.5</v>
      </c>
      <c r="Q19" s="340">
        <v>5.75</v>
      </c>
      <c r="R19" s="340">
        <v>6</v>
      </c>
      <c r="S19" s="340">
        <v>4.7</v>
      </c>
      <c r="T19" s="340">
        <v>6</v>
      </c>
      <c r="U19" s="340">
        <v>7.5</v>
      </c>
      <c r="V19" s="340">
        <v>5.5</v>
      </c>
      <c r="W19" s="340">
        <v>5.8</v>
      </c>
      <c r="X19" s="340">
        <v>5.2</v>
      </c>
      <c r="Y19" s="340">
        <v>0</v>
      </c>
      <c r="Z19" s="723">
        <v>6.5</v>
      </c>
      <c r="AA19" s="453">
        <f t="shared" si="8"/>
        <v>62.5</v>
      </c>
    </row>
    <row r="20" spans="1:27" x14ac:dyDescent="0.2">
      <c r="A20" s="3" t="s">
        <v>23</v>
      </c>
    </row>
    <row r="21" spans="1:27" x14ac:dyDescent="0.2">
      <c r="A21" s="3" t="s">
        <v>24</v>
      </c>
    </row>
    <row r="22" spans="1:27" x14ac:dyDescent="0.2">
      <c r="A22" s="3" t="s">
        <v>210</v>
      </c>
      <c r="C22" s="513"/>
      <c r="D22" s="513"/>
    </row>
    <row r="23" spans="1:27" x14ac:dyDescent="0.2">
      <c r="C23" s="513"/>
      <c r="D23" s="513"/>
      <c r="Q23" s="559"/>
    </row>
    <row r="24" spans="1:27" x14ac:dyDescent="0.2">
      <c r="C24" s="513"/>
      <c r="D24" s="513"/>
    </row>
    <row r="25" spans="1:27" x14ac:dyDescent="0.2">
      <c r="B25" s="425"/>
      <c r="C25" s="513"/>
      <c r="D25" s="513"/>
    </row>
    <row r="26" spans="1:27" x14ac:dyDescent="0.2">
      <c r="B26" s="425"/>
      <c r="C26" s="513"/>
      <c r="D26" s="513"/>
    </row>
    <row r="27" spans="1:27" x14ac:dyDescent="0.2">
      <c r="B27" s="425"/>
      <c r="C27" s="513"/>
      <c r="D27" s="513"/>
    </row>
    <row r="28" spans="1:27" x14ac:dyDescent="0.2">
      <c r="B28" s="425"/>
      <c r="C28" s="513"/>
      <c r="D28" s="513"/>
    </row>
    <row r="29" spans="1:27" x14ac:dyDescent="0.2">
      <c r="B29" s="425"/>
      <c r="C29" s="513"/>
      <c r="D29" s="513"/>
      <c r="J29" s="347"/>
    </row>
    <row r="30" spans="1:27" x14ac:dyDescent="0.2">
      <c r="B30" s="425"/>
      <c r="C30" s="425"/>
      <c r="D30" s="425"/>
    </row>
    <row r="31" spans="1:27" x14ac:dyDescent="0.2">
      <c r="B31" s="425"/>
      <c r="C31" s="513"/>
      <c r="D31" s="425"/>
    </row>
    <row r="32" spans="1:27" x14ac:dyDescent="0.2">
      <c r="B32" s="425"/>
      <c r="C32" s="513"/>
      <c r="D32" s="513"/>
    </row>
    <row r="33" spans="2:4" x14ac:dyDescent="0.2">
      <c r="B33" s="425"/>
      <c r="C33" s="513"/>
      <c r="D33" s="513"/>
    </row>
    <row r="34" spans="2:4" x14ac:dyDescent="0.2">
      <c r="C34" s="513"/>
      <c r="D34" s="513"/>
    </row>
    <row r="35" spans="2:4" x14ac:dyDescent="0.2">
      <c r="C35" s="513"/>
      <c r="D35" s="513"/>
    </row>
    <row r="36" spans="2:4" x14ac:dyDescent="0.2">
      <c r="C36" s="513"/>
      <c r="D36" s="513"/>
    </row>
    <row r="37" spans="2:4" x14ac:dyDescent="0.2">
      <c r="C37" s="513"/>
      <c r="D37" s="513"/>
    </row>
    <row r="38" spans="2:4" x14ac:dyDescent="0.2">
      <c r="C38" s="513"/>
      <c r="D38" s="513"/>
    </row>
    <row r="39" spans="2:4" x14ac:dyDescent="0.2">
      <c r="C39" s="513"/>
      <c r="D39" s="513"/>
    </row>
    <row r="40" spans="2:4" x14ac:dyDescent="0.2">
      <c r="C40" s="513"/>
      <c r="D40" s="513"/>
    </row>
    <row r="41" spans="2:4" x14ac:dyDescent="0.2">
      <c r="C41" s="513"/>
      <c r="D41" s="513"/>
    </row>
    <row r="42" spans="2:4" x14ac:dyDescent="0.2">
      <c r="C42" s="513"/>
      <c r="D42" s="513"/>
    </row>
    <row r="43" spans="2:4" x14ac:dyDescent="0.2">
      <c r="C43" s="513"/>
      <c r="D43" s="513"/>
    </row>
    <row r="44" spans="2:4" x14ac:dyDescent="0.2">
      <c r="C44" s="513"/>
      <c r="D44" s="513"/>
    </row>
    <row r="45" spans="2:4" x14ac:dyDescent="0.2">
      <c r="C45" s="513"/>
      <c r="D45" s="513"/>
    </row>
  </sheetData>
  <mergeCells count="4">
    <mergeCell ref="A6:A7"/>
    <mergeCell ref="B6:M6"/>
    <mergeCell ref="N6:Y6"/>
    <mergeCell ref="Z6:AA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3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8" sqref="B8"/>
    </sheetView>
  </sheetViews>
  <sheetFormatPr baseColWidth="10" defaultRowHeight="15" x14ac:dyDescent="0.25"/>
  <cols>
    <col min="1" max="1" width="18.42578125" customWidth="1"/>
    <col min="2" max="4" width="10.7109375" customWidth="1"/>
    <col min="5" max="13" width="10.7109375" style="283" customWidth="1"/>
    <col min="16" max="21" width="11.42578125" style="512"/>
    <col min="22" max="22" width="10.42578125" style="512" bestFit="1" customWidth="1"/>
    <col min="23" max="26" width="10.42578125" style="512" customWidth="1"/>
    <col min="27" max="27" width="10.85546875" bestFit="1" customWidth="1"/>
  </cols>
  <sheetData>
    <row r="1" spans="1:29" x14ac:dyDescent="0.25">
      <c r="A1" s="42" t="s">
        <v>201</v>
      </c>
    </row>
    <row r="2" spans="1:29" x14ac:dyDescent="0.25">
      <c r="A2" s="42"/>
    </row>
    <row r="3" spans="1:29" x14ac:dyDescent="0.25">
      <c r="A3" s="17" t="s">
        <v>51</v>
      </c>
      <c r="B3" s="17"/>
      <c r="C3" s="17"/>
      <c r="D3" s="17"/>
      <c r="E3" s="288"/>
      <c r="F3" s="288"/>
      <c r="G3" s="288"/>
      <c r="H3" s="288"/>
      <c r="I3" s="288"/>
      <c r="J3" s="288"/>
      <c r="K3" s="288"/>
      <c r="L3" s="288"/>
      <c r="M3" s="288"/>
    </row>
    <row r="4" spans="1:29" x14ac:dyDescent="0.25">
      <c r="A4" s="79" t="s">
        <v>259</v>
      </c>
      <c r="B4" s="79"/>
      <c r="C4" s="79"/>
      <c r="D4" s="79"/>
      <c r="E4" s="296"/>
      <c r="F4" s="296"/>
      <c r="G4" s="296"/>
      <c r="H4" s="296"/>
      <c r="I4" s="296"/>
      <c r="J4" s="296"/>
      <c r="K4" s="296"/>
      <c r="L4" s="296"/>
      <c r="M4" s="296"/>
    </row>
    <row r="5" spans="1:29" x14ac:dyDescent="0.25">
      <c r="A5" s="80" t="s">
        <v>214</v>
      </c>
      <c r="B5" s="81"/>
      <c r="C5" s="81"/>
      <c r="D5" s="81"/>
      <c r="E5" s="297"/>
      <c r="F5" s="297"/>
      <c r="G5" s="297"/>
      <c r="H5" s="297"/>
      <c r="I5" s="297"/>
      <c r="J5" s="297"/>
      <c r="K5" s="297"/>
      <c r="L5" s="297"/>
      <c r="M5" s="297"/>
    </row>
    <row r="6" spans="1:29" x14ac:dyDescent="0.25">
      <c r="A6" s="661" t="s">
        <v>203</v>
      </c>
      <c r="B6" s="668">
        <v>2017</v>
      </c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668"/>
      <c r="N6" s="669">
        <v>2018</v>
      </c>
      <c r="O6" s="654"/>
      <c r="P6" s="654"/>
      <c r="Q6" s="654"/>
      <c r="R6" s="654"/>
      <c r="S6" s="654"/>
      <c r="T6" s="654"/>
      <c r="U6" s="654"/>
      <c r="V6" s="654"/>
      <c r="W6" s="654"/>
      <c r="X6" s="654"/>
      <c r="Y6" s="654"/>
      <c r="Z6" s="668">
        <v>2019</v>
      </c>
      <c r="AA6" s="668"/>
    </row>
    <row r="7" spans="1:29" ht="25.5" x14ac:dyDescent="0.25">
      <c r="A7" s="670"/>
      <c r="B7" s="260" t="s">
        <v>1</v>
      </c>
      <c r="C7" s="260" t="s">
        <v>2</v>
      </c>
      <c r="D7" s="260" t="s">
        <v>3</v>
      </c>
      <c r="E7" s="260" t="s">
        <v>4</v>
      </c>
      <c r="F7" s="260" t="s">
        <v>5</v>
      </c>
      <c r="G7" s="260" t="s">
        <v>6</v>
      </c>
      <c r="H7" s="260" t="s">
        <v>7</v>
      </c>
      <c r="I7" s="548" t="s">
        <v>8</v>
      </c>
      <c r="J7" s="548" t="s">
        <v>9</v>
      </c>
      <c r="K7" s="548" t="s">
        <v>10</v>
      </c>
      <c r="L7" s="548" t="s">
        <v>11</v>
      </c>
      <c r="M7" s="548" t="s">
        <v>12</v>
      </c>
      <c r="N7" s="548" t="s">
        <v>1</v>
      </c>
      <c r="O7" s="548" t="s">
        <v>2</v>
      </c>
      <c r="P7" s="520" t="s">
        <v>3</v>
      </c>
      <c r="Q7" s="525" t="s">
        <v>4</v>
      </c>
      <c r="R7" s="533" t="s">
        <v>5</v>
      </c>
      <c r="S7" s="537" t="s">
        <v>6</v>
      </c>
      <c r="T7" s="548" t="s">
        <v>7</v>
      </c>
      <c r="U7" s="555" t="s">
        <v>8</v>
      </c>
      <c r="V7" s="557" t="s">
        <v>9</v>
      </c>
      <c r="W7" s="562" t="s">
        <v>10</v>
      </c>
      <c r="X7" s="569" t="s">
        <v>11</v>
      </c>
      <c r="Y7" s="597" t="s">
        <v>12</v>
      </c>
      <c r="Z7" s="632" t="s">
        <v>1</v>
      </c>
      <c r="AA7" s="451" t="s">
        <v>245</v>
      </c>
    </row>
    <row r="8" spans="1:29" x14ac:dyDescent="0.25">
      <c r="A8" s="71" t="s">
        <v>13</v>
      </c>
      <c r="B8" s="57">
        <f t="shared" ref="B8:G8" si="0">SUM(B9:B29)</f>
        <v>35353.020000000004</v>
      </c>
      <c r="C8" s="6">
        <f t="shared" si="0"/>
        <v>38001.370000000003</v>
      </c>
      <c r="D8" s="6">
        <f t="shared" si="0"/>
        <v>37846.530000000006</v>
      </c>
      <c r="E8" s="6">
        <f t="shared" si="0"/>
        <v>37127.129999999997</v>
      </c>
      <c r="F8" s="6">
        <f t="shared" si="0"/>
        <v>33665.01999999999</v>
      </c>
      <c r="G8" s="6">
        <f t="shared" si="0"/>
        <v>31785.870000000003</v>
      </c>
      <c r="H8" s="6">
        <f t="shared" ref="H8:M8" si="1">SUM(H9:H29)</f>
        <v>29514.46</v>
      </c>
      <c r="I8" s="6">
        <f t="shared" si="1"/>
        <v>29190.26</v>
      </c>
      <c r="J8" s="6">
        <f t="shared" si="1"/>
        <v>27041.659999999996</v>
      </c>
      <c r="K8" s="6">
        <f t="shared" si="1"/>
        <v>30890.440000000002</v>
      </c>
      <c r="L8" s="6">
        <f t="shared" si="1"/>
        <v>35949.519999999997</v>
      </c>
      <c r="M8" s="6">
        <f t="shared" si="1"/>
        <v>36798.929999999993</v>
      </c>
      <c r="N8" s="57">
        <f>SUM(N9:N29)</f>
        <v>39074.339999999997</v>
      </c>
      <c r="O8" s="6">
        <f>SUM(O9:O29)</f>
        <v>34958.61</v>
      </c>
      <c r="P8" s="6">
        <f>SUM(P9:P29)</f>
        <v>35741.110000000008</v>
      </c>
      <c r="Q8" s="6">
        <f t="shared" ref="Q8" si="2">SUM(Q9:Q29)</f>
        <v>30055.62</v>
      </c>
      <c r="R8" s="6">
        <f>SUM(R9:R29)</f>
        <v>28723.55</v>
      </c>
      <c r="S8" s="6">
        <f t="shared" ref="S8:U8" si="3">SUM(S9:S29)</f>
        <v>27312.249999999996</v>
      </c>
      <c r="T8" s="6">
        <f t="shared" si="3"/>
        <v>26268.92</v>
      </c>
      <c r="U8" s="6">
        <f t="shared" si="3"/>
        <v>27303.649999999998</v>
      </c>
      <c r="V8" s="6">
        <v>23223.219999999998</v>
      </c>
      <c r="W8" s="6">
        <f t="shared" ref="W8" si="4">SUM(W9:W29)</f>
        <v>29504.97</v>
      </c>
      <c r="X8" s="6">
        <f t="shared" ref="X8" si="5">SUM(X9:X29)</f>
        <v>33026.579999999994</v>
      </c>
      <c r="Y8" s="48">
        <f t="shared" ref="Y8:Z8" si="6">SUM(Y9:Y29)</f>
        <v>36180.65</v>
      </c>
      <c r="Z8" s="61">
        <f t="shared" si="6"/>
        <v>33293.89</v>
      </c>
      <c r="AA8" s="52">
        <f>+IFERROR((Z8/N8-1)*100,"-")</f>
        <v>-14.793468040662994</v>
      </c>
      <c r="AB8" s="512"/>
      <c r="AC8" s="512"/>
    </row>
    <row r="9" spans="1:29" x14ac:dyDescent="0.25">
      <c r="A9" s="72" t="s">
        <v>21</v>
      </c>
      <c r="B9" s="59">
        <v>5</v>
      </c>
      <c r="C9" s="50">
        <v>0</v>
      </c>
      <c r="D9" s="50">
        <v>0</v>
      </c>
      <c r="E9" s="341">
        <v>0</v>
      </c>
      <c r="F9" s="341">
        <v>2</v>
      </c>
      <c r="G9" s="341">
        <v>0</v>
      </c>
      <c r="H9" s="341">
        <v>0</v>
      </c>
      <c r="I9" s="341">
        <v>0</v>
      </c>
      <c r="J9" s="341">
        <v>0</v>
      </c>
      <c r="K9" s="341">
        <v>0</v>
      </c>
      <c r="L9" s="341">
        <v>0</v>
      </c>
      <c r="M9" s="341">
        <v>0</v>
      </c>
      <c r="N9" s="59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9">
        <v>0</v>
      </c>
      <c r="AA9" s="53" t="str">
        <f t="shared" ref="AA9:AA29" si="7">+IFERROR((Z9/N9-1)*100,"-")</f>
        <v>-</v>
      </c>
      <c r="AB9" s="512"/>
      <c r="AC9" s="512"/>
    </row>
    <row r="10" spans="1:29" x14ac:dyDescent="0.25">
      <c r="A10" s="72" t="s">
        <v>31</v>
      </c>
      <c r="B10" s="58">
        <v>5280.44</v>
      </c>
      <c r="C10" s="11">
        <v>8732.84</v>
      </c>
      <c r="D10" s="11">
        <v>10341.52</v>
      </c>
      <c r="E10" s="342">
        <v>8534.33</v>
      </c>
      <c r="F10" s="342">
        <v>7315.91</v>
      </c>
      <c r="G10" s="342">
        <v>5559.17</v>
      </c>
      <c r="H10" s="342">
        <v>4268.28</v>
      </c>
      <c r="I10" s="342">
        <v>4649</v>
      </c>
      <c r="J10" s="342">
        <v>1689.55</v>
      </c>
      <c r="K10" s="342">
        <v>6535.73</v>
      </c>
      <c r="L10" s="342">
        <v>11731.93</v>
      </c>
      <c r="M10" s="342">
        <v>10390.629999999999</v>
      </c>
      <c r="N10" s="58">
        <v>8564.02</v>
      </c>
      <c r="O10" s="11">
        <v>9870.81</v>
      </c>
      <c r="P10" s="11">
        <v>11865.34</v>
      </c>
      <c r="Q10" s="11">
        <v>6604.34</v>
      </c>
      <c r="R10" s="11">
        <v>5310.2</v>
      </c>
      <c r="S10" s="11">
        <v>4875.53</v>
      </c>
      <c r="T10" s="11">
        <v>3986.74</v>
      </c>
      <c r="U10" s="11">
        <v>2616.25</v>
      </c>
      <c r="V10" s="11">
        <v>1044.05</v>
      </c>
      <c r="W10" s="11">
        <v>2829</v>
      </c>
      <c r="X10" s="11">
        <v>7662.15</v>
      </c>
      <c r="Y10" s="63">
        <v>5345.18</v>
      </c>
      <c r="Z10" s="58">
        <v>5248.77</v>
      </c>
      <c r="AA10" s="56">
        <f t="shared" si="7"/>
        <v>-38.711376199495092</v>
      </c>
      <c r="AB10" s="512"/>
      <c r="AC10" s="512"/>
    </row>
    <row r="11" spans="1:29" x14ac:dyDescent="0.25">
      <c r="A11" s="72" t="s">
        <v>32</v>
      </c>
      <c r="B11" s="58">
        <v>3575.35</v>
      </c>
      <c r="C11" s="11">
        <v>3825.24</v>
      </c>
      <c r="D11" s="11">
        <v>4884.93</v>
      </c>
      <c r="E11" s="342">
        <v>2214.4499999999998</v>
      </c>
      <c r="F11" s="342">
        <v>1002.5</v>
      </c>
      <c r="G11" s="342">
        <v>1312.25</v>
      </c>
      <c r="H11" s="342">
        <v>751</v>
      </c>
      <c r="I11" s="342">
        <v>442.96</v>
      </c>
      <c r="J11" s="342">
        <v>1166.1600000000001</v>
      </c>
      <c r="K11" s="342">
        <v>891.88</v>
      </c>
      <c r="L11" s="342">
        <v>251.25</v>
      </c>
      <c r="M11" s="342">
        <v>959</v>
      </c>
      <c r="N11" s="58">
        <v>2288.66</v>
      </c>
      <c r="O11" s="11">
        <v>971.13</v>
      </c>
      <c r="P11" s="11">
        <v>1958.89</v>
      </c>
      <c r="Q11" s="11">
        <v>2108.35</v>
      </c>
      <c r="R11" s="11">
        <v>2038</v>
      </c>
      <c r="S11" s="11">
        <v>1165.55</v>
      </c>
      <c r="T11" s="11">
        <v>1410.9</v>
      </c>
      <c r="U11" s="11">
        <v>1341.5</v>
      </c>
      <c r="V11" s="11">
        <v>1173.6199999999999</v>
      </c>
      <c r="W11" s="11">
        <v>1203.3399999999999</v>
      </c>
      <c r="X11" s="11">
        <v>1651.25</v>
      </c>
      <c r="Y11" s="63">
        <v>1613.75</v>
      </c>
      <c r="Z11" s="58">
        <v>1017.81</v>
      </c>
      <c r="AA11" s="56">
        <f t="shared" si="7"/>
        <v>-55.528125628096788</v>
      </c>
      <c r="AB11" s="512"/>
      <c r="AC11" s="512"/>
    </row>
    <row r="12" spans="1:29" x14ac:dyDescent="0.25">
      <c r="A12" s="72" t="s">
        <v>52</v>
      </c>
      <c r="B12" s="58">
        <v>444.61</v>
      </c>
      <c r="C12" s="11">
        <v>288.86</v>
      </c>
      <c r="D12" s="11">
        <v>466.86</v>
      </c>
      <c r="E12" s="342">
        <v>432</v>
      </c>
      <c r="F12" s="342">
        <v>287.70999999999998</v>
      </c>
      <c r="G12" s="342">
        <v>489.43</v>
      </c>
      <c r="H12" s="342">
        <v>849.75</v>
      </c>
      <c r="I12" s="342">
        <v>574.86</v>
      </c>
      <c r="J12" s="342">
        <v>268.57</v>
      </c>
      <c r="K12" s="342">
        <v>683.14</v>
      </c>
      <c r="L12" s="342">
        <v>500</v>
      </c>
      <c r="M12" s="342">
        <v>636.03</v>
      </c>
      <c r="N12" s="58">
        <v>626.51</v>
      </c>
      <c r="O12" s="11">
        <v>527.51</v>
      </c>
      <c r="P12" s="11">
        <v>352.84</v>
      </c>
      <c r="Q12" s="11">
        <v>507.04</v>
      </c>
      <c r="R12" s="11">
        <v>231.57</v>
      </c>
      <c r="S12" s="11">
        <v>294.97000000000003</v>
      </c>
      <c r="T12" s="11">
        <v>407</v>
      </c>
      <c r="U12" s="11">
        <v>478</v>
      </c>
      <c r="V12" s="11">
        <v>590</v>
      </c>
      <c r="W12" s="11">
        <v>873.88</v>
      </c>
      <c r="X12" s="11">
        <v>338.28</v>
      </c>
      <c r="Y12" s="63">
        <v>388.25</v>
      </c>
      <c r="Z12" s="58">
        <v>639.30999999999995</v>
      </c>
      <c r="AA12" s="56">
        <f t="shared" si="7"/>
        <v>2.0430639574787302</v>
      </c>
      <c r="AB12" s="512"/>
      <c r="AC12" s="512"/>
    </row>
    <row r="13" spans="1:29" x14ac:dyDescent="0.25">
      <c r="A13" s="72" t="s">
        <v>33</v>
      </c>
      <c r="B13" s="58">
        <v>157.91999999999999</v>
      </c>
      <c r="C13" s="11">
        <v>224.98</v>
      </c>
      <c r="D13" s="11">
        <v>119.35</v>
      </c>
      <c r="E13" s="342">
        <v>88.3</v>
      </c>
      <c r="F13" s="342">
        <v>26.5</v>
      </c>
      <c r="G13" s="343">
        <v>0</v>
      </c>
      <c r="H13" s="343">
        <v>0</v>
      </c>
      <c r="I13" s="343">
        <v>3.75</v>
      </c>
      <c r="J13" s="343">
        <v>41.75</v>
      </c>
      <c r="K13" s="343">
        <v>96.85</v>
      </c>
      <c r="L13" s="343">
        <v>26.75</v>
      </c>
      <c r="M13" s="343">
        <v>56.25</v>
      </c>
      <c r="N13" s="58">
        <v>42.65</v>
      </c>
      <c r="O13" s="11">
        <v>20.58</v>
      </c>
      <c r="P13" s="11">
        <v>33.75</v>
      </c>
      <c r="Q13" s="11">
        <v>7.5</v>
      </c>
      <c r="R13" s="11">
        <v>68.75</v>
      </c>
      <c r="S13" s="11">
        <v>16.75</v>
      </c>
      <c r="T13" s="11">
        <v>22.5</v>
      </c>
      <c r="U13" s="11">
        <v>0</v>
      </c>
      <c r="V13" s="11">
        <v>38.81</v>
      </c>
      <c r="W13" s="11">
        <v>52.5</v>
      </c>
      <c r="X13" s="11">
        <v>56</v>
      </c>
      <c r="Y13" s="63">
        <v>56.25</v>
      </c>
      <c r="Z13" s="58">
        <v>74.5</v>
      </c>
      <c r="AA13" s="724">
        <f t="shared" si="7"/>
        <v>74.677608440797187</v>
      </c>
      <c r="AB13" s="512"/>
      <c r="AC13" s="512"/>
    </row>
    <row r="14" spans="1:29" x14ac:dyDescent="0.25">
      <c r="A14" s="72" t="s">
        <v>53</v>
      </c>
      <c r="B14" s="58">
        <v>659.97</v>
      </c>
      <c r="C14" s="11">
        <v>697.5</v>
      </c>
      <c r="D14" s="11">
        <v>165.25</v>
      </c>
      <c r="E14" s="342">
        <v>341.5</v>
      </c>
      <c r="F14" s="342">
        <v>380.63</v>
      </c>
      <c r="G14" s="342">
        <v>476.5</v>
      </c>
      <c r="H14" s="342">
        <v>374.35</v>
      </c>
      <c r="I14" s="342">
        <v>459.37</v>
      </c>
      <c r="J14" s="342">
        <v>578.5</v>
      </c>
      <c r="K14" s="342">
        <v>307.5</v>
      </c>
      <c r="L14" s="342">
        <v>382.65</v>
      </c>
      <c r="M14" s="342">
        <v>613.45000000000005</v>
      </c>
      <c r="N14" s="58">
        <v>418.43</v>
      </c>
      <c r="O14" s="11">
        <v>100</v>
      </c>
      <c r="P14" s="11">
        <v>179.95</v>
      </c>
      <c r="Q14" s="11">
        <v>800.17</v>
      </c>
      <c r="R14" s="11">
        <v>41.25</v>
      </c>
      <c r="S14" s="11">
        <v>44.88</v>
      </c>
      <c r="T14" s="11">
        <v>20.75</v>
      </c>
      <c r="U14" s="11">
        <v>388.75</v>
      </c>
      <c r="V14" s="11">
        <v>90.6</v>
      </c>
      <c r="W14" s="11">
        <v>214.08</v>
      </c>
      <c r="X14" s="11">
        <v>223.37</v>
      </c>
      <c r="Y14" s="63">
        <v>137.41999999999999</v>
      </c>
      <c r="Z14" s="58">
        <v>75.38</v>
      </c>
      <c r="AA14" s="56">
        <f t="shared" si="7"/>
        <v>-81.985039313624739</v>
      </c>
      <c r="AB14" s="512"/>
      <c r="AC14" s="512"/>
    </row>
    <row r="15" spans="1:29" x14ac:dyDescent="0.25">
      <c r="A15" s="72" t="s">
        <v>54</v>
      </c>
      <c r="B15" s="58">
        <v>82.05</v>
      </c>
      <c r="C15" s="11">
        <v>42.4</v>
      </c>
      <c r="D15" s="11">
        <v>33.93</v>
      </c>
      <c r="E15" s="342">
        <v>93.9</v>
      </c>
      <c r="F15" s="342">
        <v>64.48</v>
      </c>
      <c r="G15" s="342">
        <v>51.55</v>
      </c>
      <c r="H15" s="342">
        <v>32.380000000000003</v>
      </c>
      <c r="I15" s="342">
        <v>37.85</v>
      </c>
      <c r="J15" s="342">
        <v>49.5</v>
      </c>
      <c r="K15" s="342">
        <v>46.75</v>
      </c>
      <c r="L15" s="342">
        <v>41.65</v>
      </c>
      <c r="M15" s="342">
        <v>35.03</v>
      </c>
      <c r="N15" s="58">
        <v>34.79</v>
      </c>
      <c r="O15" s="11">
        <v>44.4</v>
      </c>
      <c r="P15" s="11">
        <v>42.54</v>
      </c>
      <c r="Q15" s="11">
        <v>30.45</v>
      </c>
      <c r="R15" s="11">
        <v>63.96</v>
      </c>
      <c r="S15" s="11">
        <v>63.3</v>
      </c>
      <c r="T15" s="11">
        <v>77.25</v>
      </c>
      <c r="U15" s="11">
        <v>40.75</v>
      </c>
      <c r="V15" s="11">
        <v>85.62</v>
      </c>
      <c r="W15" s="11">
        <v>85.1</v>
      </c>
      <c r="X15" s="11">
        <v>118.1</v>
      </c>
      <c r="Y15" s="63">
        <v>174.7</v>
      </c>
      <c r="Z15" s="58">
        <v>142.68</v>
      </c>
      <c r="AA15" s="56">
        <f t="shared" si="7"/>
        <v>310.11784995688424</v>
      </c>
      <c r="AB15" s="512"/>
      <c r="AC15" s="512"/>
    </row>
    <row r="16" spans="1:29" x14ac:dyDescent="0.25">
      <c r="A16" s="72" t="s">
        <v>55</v>
      </c>
      <c r="B16" s="64">
        <v>37.25</v>
      </c>
      <c r="C16" s="13">
        <v>51.88</v>
      </c>
      <c r="D16" s="13">
        <v>46.33</v>
      </c>
      <c r="E16" s="13">
        <v>36.200000000000003</v>
      </c>
      <c r="F16" s="13">
        <v>68.38</v>
      </c>
      <c r="G16" s="13">
        <v>47.57</v>
      </c>
      <c r="H16" s="13">
        <v>21.85</v>
      </c>
      <c r="I16" s="13">
        <v>19.13</v>
      </c>
      <c r="J16" s="13">
        <v>2.5</v>
      </c>
      <c r="K16" s="13">
        <v>1</v>
      </c>
      <c r="L16" s="13">
        <v>25.18</v>
      </c>
      <c r="M16" s="13">
        <v>16.43</v>
      </c>
      <c r="N16" s="64">
        <v>39.39</v>
      </c>
      <c r="O16" s="13">
        <v>26.2</v>
      </c>
      <c r="P16" s="13">
        <v>40.79</v>
      </c>
      <c r="Q16" s="13">
        <v>33.1</v>
      </c>
      <c r="R16" s="13">
        <v>29.83</v>
      </c>
      <c r="S16" s="13">
        <v>21.94</v>
      </c>
      <c r="T16" s="13">
        <v>24.25</v>
      </c>
      <c r="U16" s="13">
        <v>42.75</v>
      </c>
      <c r="V16" s="13">
        <v>85.43</v>
      </c>
      <c r="W16" s="13">
        <v>121.85</v>
      </c>
      <c r="X16" s="13">
        <v>121.72</v>
      </c>
      <c r="Y16" s="576">
        <v>120.15</v>
      </c>
      <c r="Z16" s="64">
        <v>106.85</v>
      </c>
      <c r="AA16" s="725">
        <f t="shared" si="7"/>
        <v>171.26174155877126</v>
      </c>
      <c r="AB16" s="512"/>
      <c r="AC16" s="512"/>
    </row>
    <row r="17" spans="1:29" x14ac:dyDescent="0.25">
      <c r="A17" s="72" t="s">
        <v>34</v>
      </c>
      <c r="B17" s="58">
        <v>1006.62</v>
      </c>
      <c r="C17" s="11">
        <v>236</v>
      </c>
      <c r="D17" s="11">
        <v>114.7</v>
      </c>
      <c r="E17" s="342">
        <v>154.07</v>
      </c>
      <c r="F17" s="342">
        <v>110.88</v>
      </c>
      <c r="G17" s="342">
        <v>291.75</v>
      </c>
      <c r="H17" s="342">
        <v>199.38</v>
      </c>
      <c r="I17" s="342">
        <v>102</v>
      </c>
      <c r="J17" s="342">
        <v>2164.27</v>
      </c>
      <c r="K17" s="342">
        <v>1618.45</v>
      </c>
      <c r="L17" s="342">
        <v>434.22</v>
      </c>
      <c r="M17" s="342">
        <v>373.38</v>
      </c>
      <c r="N17" s="58">
        <v>587.67999999999995</v>
      </c>
      <c r="O17" s="11">
        <v>276.56</v>
      </c>
      <c r="P17" s="11">
        <v>419.98</v>
      </c>
      <c r="Q17" s="11">
        <v>310.56</v>
      </c>
      <c r="R17" s="11">
        <v>806.95</v>
      </c>
      <c r="S17" s="11">
        <v>736.58</v>
      </c>
      <c r="T17" s="11">
        <v>873.65</v>
      </c>
      <c r="U17" s="11">
        <v>2435.8000000000002</v>
      </c>
      <c r="V17" s="11">
        <v>481.73</v>
      </c>
      <c r="W17" s="11">
        <v>2750.84</v>
      </c>
      <c r="X17" s="11">
        <v>1913.25</v>
      </c>
      <c r="Y17" s="63">
        <v>2125.7800000000002</v>
      </c>
      <c r="Z17" s="58">
        <v>2952.36</v>
      </c>
      <c r="AA17" s="56">
        <f t="shared" si="7"/>
        <v>402.37544241764232</v>
      </c>
      <c r="AB17" s="512"/>
      <c r="AC17" s="512"/>
    </row>
    <row r="18" spans="1:29" x14ac:dyDescent="0.25">
      <c r="A18" s="72" t="s">
        <v>42</v>
      </c>
      <c r="B18" s="58">
        <v>702.75</v>
      </c>
      <c r="C18" s="11">
        <v>552.46</v>
      </c>
      <c r="D18" s="11">
        <v>390.41</v>
      </c>
      <c r="E18" s="342">
        <v>714.55</v>
      </c>
      <c r="F18" s="342">
        <v>578.88</v>
      </c>
      <c r="G18" s="342">
        <v>446.65</v>
      </c>
      <c r="H18" s="342">
        <v>438.28</v>
      </c>
      <c r="I18" s="342">
        <v>522.45000000000005</v>
      </c>
      <c r="J18" s="342">
        <v>402.61</v>
      </c>
      <c r="K18" s="342">
        <v>416.43</v>
      </c>
      <c r="L18" s="342">
        <v>412.1</v>
      </c>
      <c r="M18" s="342">
        <v>571.48</v>
      </c>
      <c r="N18" s="58">
        <v>713.37</v>
      </c>
      <c r="O18" s="11">
        <v>665.18</v>
      </c>
      <c r="P18" s="11">
        <v>728.18</v>
      </c>
      <c r="Q18" s="11">
        <v>621.65</v>
      </c>
      <c r="R18" s="11">
        <v>645.62</v>
      </c>
      <c r="S18" s="11">
        <v>577.07000000000005</v>
      </c>
      <c r="T18" s="11">
        <v>677.05</v>
      </c>
      <c r="U18" s="11">
        <v>689.25</v>
      </c>
      <c r="V18" s="11">
        <v>482.21</v>
      </c>
      <c r="W18" s="11">
        <v>635</v>
      </c>
      <c r="X18" s="11">
        <v>618.79999999999995</v>
      </c>
      <c r="Y18" s="63">
        <v>593.67999999999995</v>
      </c>
      <c r="Z18" s="58">
        <v>613.13</v>
      </c>
      <c r="AA18" s="56">
        <f t="shared" si="7"/>
        <v>-14.051614169365124</v>
      </c>
      <c r="AB18" s="512"/>
      <c r="AC18" s="512"/>
    </row>
    <row r="19" spans="1:29" x14ac:dyDescent="0.25">
      <c r="A19" s="72" t="s">
        <v>48</v>
      </c>
      <c r="B19" s="58">
        <v>3878.56</v>
      </c>
      <c r="C19" s="11">
        <v>2449.96</v>
      </c>
      <c r="D19" s="11">
        <v>2953.97</v>
      </c>
      <c r="E19" s="342">
        <v>4010.82</v>
      </c>
      <c r="F19" s="342">
        <v>2064.48</v>
      </c>
      <c r="G19" s="342">
        <v>2977.83</v>
      </c>
      <c r="H19" s="342">
        <v>2592.6799999999998</v>
      </c>
      <c r="I19" s="342">
        <v>2432.38</v>
      </c>
      <c r="J19" s="342">
        <v>1011.25</v>
      </c>
      <c r="K19" s="342">
        <v>2008.87</v>
      </c>
      <c r="L19" s="342">
        <v>2426.1799999999998</v>
      </c>
      <c r="M19" s="342">
        <v>1547.25</v>
      </c>
      <c r="N19" s="58">
        <v>2228.29</v>
      </c>
      <c r="O19" s="11">
        <v>1103.9100000000001</v>
      </c>
      <c r="P19" s="11">
        <v>1708.46</v>
      </c>
      <c r="Q19" s="11">
        <v>2280.66</v>
      </c>
      <c r="R19" s="11">
        <v>2053.9299999999998</v>
      </c>
      <c r="S19" s="11">
        <v>2146.73</v>
      </c>
      <c r="T19" s="11">
        <v>1965.3</v>
      </c>
      <c r="U19" s="11">
        <v>2214</v>
      </c>
      <c r="V19" s="11">
        <v>4203.45</v>
      </c>
      <c r="W19" s="11">
        <v>1600.78</v>
      </c>
      <c r="X19" s="11">
        <v>919.25</v>
      </c>
      <c r="Y19" s="63">
        <v>901.55</v>
      </c>
      <c r="Z19" s="58">
        <v>1401.38</v>
      </c>
      <c r="AA19" s="56">
        <f t="shared" si="7"/>
        <v>-37.10962217664666</v>
      </c>
      <c r="AB19" s="512"/>
      <c r="AC19" s="512"/>
    </row>
    <row r="20" spans="1:29" x14ac:dyDescent="0.25">
      <c r="A20" s="72" t="s">
        <v>56</v>
      </c>
      <c r="B20" s="58">
        <v>736.51</v>
      </c>
      <c r="C20" s="11">
        <v>594.5</v>
      </c>
      <c r="D20" s="11">
        <v>643.79</v>
      </c>
      <c r="E20" s="342">
        <v>751.72</v>
      </c>
      <c r="F20" s="342">
        <v>298.25</v>
      </c>
      <c r="G20" s="342">
        <v>550.77</v>
      </c>
      <c r="H20" s="342">
        <v>643.45000000000005</v>
      </c>
      <c r="I20" s="342">
        <v>1344</v>
      </c>
      <c r="J20" s="342">
        <v>1769.86</v>
      </c>
      <c r="K20" s="342">
        <v>1002.15</v>
      </c>
      <c r="L20" s="342">
        <v>1095.8499999999999</v>
      </c>
      <c r="M20" s="342">
        <v>753.75</v>
      </c>
      <c r="N20" s="58">
        <v>806.44</v>
      </c>
      <c r="O20" s="11">
        <v>652.66999999999996</v>
      </c>
      <c r="P20" s="11">
        <v>676.13</v>
      </c>
      <c r="Q20" s="11">
        <v>691.09</v>
      </c>
      <c r="R20" s="11">
        <v>814.77</v>
      </c>
      <c r="S20" s="11">
        <v>546.41999999999996</v>
      </c>
      <c r="T20" s="11">
        <v>541.25</v>
      </c>
      <c r="U20" s="11">
        <v>423.75</v>
      </c>
      <c r="V20" s="11">
        <v>552.14</v>
      </c>
      <c r="W20" s="11">
        <v>497.5</v>
      </c>
      <c r="X20" s="11">
        <v>453.5</v>
      </c>
      <c r="Y20" s="63">
        <v>368</v>
      </c>
      <c r="Z20" s="58">
        <v>328.63</v>
      </c>
      <c r="AA20" s="56">
        <f t="shared" si="7"/>
        <v>-59.249293189821941</v>
      </c>
      <c r="AB20" s="512"/>
      <c r="AC20" s="512"/>
    </row>
    <row r="21" spans="1:29" x14ac:dyDescent="0.25">
      <c r="A21" s="72" t="s">
        <v>35</v>
      </c>
      <c r="B21" s="58">
        <v>88</v>
      </c>
      <c r="C21" s="11">
        <v>96.25</v>
      </c>
      <c r="D21" s="11">
        <v>109.25</v>
      </c>
      <c r="E21" s="342">
        <v>120.25</v>
      </c>
      <c r="F21" s="342">
        <v>226.8</v>
      </c>
      <c r="G21" s="342">
        <v>325.25</v>
      </c>
      <c r="H21" s="342">
        <v>176.25</v>
      </c>
      <c r="I21" s="342">
        <v>261.92</v>
      </c>
      <c r="J21" s="342">
        <v>287.5</v>
      </c>
      <c r="K21" s="342">
        <v>148.75</v>
      </c>
      <c r="L21" s="342">
        <v>258.5</v>
      </c>
      <c r="M21" s="342">
        <v>146.5</v>
      </c>
      <c r="N21" s="58">
        <v>135.31</v>
      </c>
      <c r="O21" s="11">
        <v>234.8</v>
      </c>
      <c r="P21" s="11">
        <v>155.47</v>
      </c>
      <c r="Q21" s="11">
        <v>170.5</v>
      </c>
      <c r="R21" s="11">
        <v>201.5</v>
      </c>
      <c r="S21" s="11">
        <v>157.4</v>
      </c>
      <c r="T21" s="11">
        <v>223.3</v>
      </c>
      <c r="U21" s="11">
        <v>215.5</v>
      </c>
      <c r="V21" s="11">
        <v>294.88</v>
      </c>
      <c r="W21" s="11">
        <v>146.25</v>
      </c>
      <c r="X21" s="11">
        <v>248.75</v>
      </c>
      <c r="Y21" s="63">
        <v>243.25</v>
      </c>
      <c r="Z21" s="58">
        <v>194</v>
      </c>
      <c r="AA21" s="56">
        <f t="shared" si="7"/>
        <v>43.374473431379791</v>
      </c>
      <c r="AB21" s="512"/>
      <c r="AC21" s="512"/>
    </row>
    <row r="22" spans="1:29" x14ac:dyDescent="0.25">
      <c r="A22" s="72" t="s">
        <v>43</v>
      </c>
      <c r="B22" s="58">
        <v>3615.32</v>
      </c>
      <c r="C22" s="11">
        <v>3343.43</v>
      </c>
      <c r="D22" s="11">
        <v>2447.65</v>
      </c>
      <c r="E22" s="342">
        <v>3240.26</v>
      </c>
      <c r="F22" s="342">
        <v>4002.3</v>
      </c>
      <c r="G22" s="342">
        <v>3993.37</v>
      </c>
      <c r="H22" s="342">
        <v>3948.42</v>
      </c>
      <c r="I22" s="342">
        <v>4341.6099999999997</v>
      </c>
      <c r="J22" s="342">
        <v>1352.72</v>
      </c>
      <c r="K22" s="342">
        <v>3104.06</v>
      </c>
      <c r="L22" s="342">
        <v>3870.84</v>
      </c>
      <c r="M22" s="342">
        <v>3914.19</v>
      </c>
      <c r="N22" s="58">
        <v>5005.4799999999996</v>
      </c>
      <c r="O22" s="11">
        <v>4545.37</v>
      </c>
      <c r="P22" s="11">
        <v>3474.1</v>
      </c>
      <c r="Q22" s="11">
        <v>4498.74</v>
      </c>
      <c r="R22" s="11">
        <v>4063.48</v>
      </c>
      <c r="S22" s="11">
        <v>3866.59</v>
      </c>
      <c r="T22" s="11">
        <v>3241.5</v>
      </c>
      <c r="U22" s="11">
        <v>3019</v>
      </c>
      <c r="V22" s="11">
        <v>1956.14</v>
      </c>
      <c r="W22" s="11">
        <v>2787.04</v>
      </c>
      <c r="X22" s="11">
        <v>2330.75</v>
      </c>
      <c r="Y22" s="63">
        <v>2642.8</v>
      </c>
      <c r="Z22" s="58">
        <v>2900.36</v>
      </c>
      <c r="AA22" s="56">
        <f t="shared" si="7"/>
        <v>-42.056306288308008</v>
      </c>
      <c r="AB22" s="512"/>
      <c r="AC22" s="512"/>
    </row>
    <row r="23" spans="1:29" x14ac:dyDescent="0.25">
      <c r="A23" s="72" t="s">
        <v>44</v>
      </c>
      <c r="B23" s="58">
        <v>176.25</v>
      </c>
      <c r="C23" s="11">
        <v>256.5</v>
      </c>
      <c r="D23" s="11">
        <v>189.63</v>
      </c>
      <c r="E23" s="342">
        <v>264.75</v>
      </c>
      <c r="F23" s="342">
        <v>199.75</v>
      </c>
      <c r="G23" s="342">
        <v>177</v>
      </c>
      <c r="H23" s="342">
        <v>174</v>
      </c>
      <c r="I23" s="342">
        <v>338.15</v>
      </c>
      <c r="J23" s="343">
        <v>0</v>
      </c>
      <c r="K23" s="343">
        <v>0</v>
      </c>
      <c r="L23" s="343">
        <v>0</v>
      </c>
      <c r="M23" s="343">
        <v>0</v>
      </c>
      <c r="N23" s="58">
        <v>1.5</v>
      </c>
      <c r="O23" s="11">
        <v>22</v>
      </c>
      <c r="P23" s="11">
        <v>45.5</v>
      </c>
      <c r="Q23" s="11">
        <v>177.31</v>
      </c>
      <c r="R23" s="11">
        <v>289.60000000000002</v>
      </c>
      <c r="S23" s="11">
        <v>307.25</v>
      </c>
      <c r="T23" s="11">
        <v>411.38</v>
      </c>
      <c r="U23" s="11">
        <v>61.75</v>
      </c>
      <c r="V23" s="11">
        <v>148.81</v>
      </c>
      <c r="W23" s="11">
        <v>161</v>
      </c>
      <c r="X23" s="11">
        <v>341.37</v>
      </c>
      <c r="Y23" s="63">
        <v>183.25</v>
      </c>
      <c r="Z23" s="58">
        <v>283.5</v>
      </c>
      <c r="AA23" s="724">
        <f t="shared" si="7"/>
        <v>18800</v>
      </c>
      <c r="AB23" s="512"/>
      <c r="AC23" s="512"/>
    </row>
    <row r="24" spans="1:29" x14ac:dyDescent="0.25">
      <c r="A24" s="72" t="s">
        <v>45</v>
      </c>
      <c r="B24" s="58">
        <v>1542.67</v>
      </c>
      <c r="C24" s="11">
        <v>907.18</v>
      </c>
      <c r="D24" s="11">
        <v>430.25</v>
      </c>
      <c r="E24" s="342">
        <v>154.93</v>
      </c>
      <c r="F24" s="342">
        <v>1.25</v>
      </c>
      <c r="G24" s="343">
        <v>0</v>
      </c>
      <c r="H24" s="343">
        <v>0</v>
      </c>
      <c r="I24" s="343">
        <v>0</v>
      </c>
      <c r="J24" s="343">
        <v>0</v>
      </c>
      <c r="K24" s="343">
        <v>807.8</v>
      </c>
      <c r="L24" s="343">
        <v>1344.75</v>
      </c>
      <c r="M24" s="343">
        <v>2201.35</v>
      </c>
      <c r="N24" s="58">
        <v>3683.7</v>
      </c>
      <c r="O24" s="11">
        <v>3079.25</v>
      </c>
      <c r="P24" s="11">
        <v>977.2</v>
      </c>
      <c r="Q24" s="11">
        <v>174.54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3226.75</v>
      </c>
      <c r="X24" s="11">
        <v>3728.52</v>
      </c>
      <c r="Y24" s="63">
        <v>7886.81</v>
      </c>
      <c r="Z24" s="58">
        <v>4309.63</v>
      </c>
      <c r="AA24" s="724">
        <f t="shared" si="7"/>
        <v>16.991883160952305</v>
      </c>
      <c r="AB24" s="512"/>
      <c r="AC24" s="512"/>
    </row>
    <row r="25" spans="1:29" x14ac:dyDescent="0.25">
      <c r="A25" s="72" t="s">
        <v>36</v>
      </c>
      <c r="B25" s="58">
        <v>4047.16</v>
      </c>
      <c r="C25" s="11">
        <v>3875.05</v>
      </c>
      <c r="D25" s="11">
        <v>3722.04</v>
      </c>
      <c r="E25" s="11">
        <v>3667.11</v>
      </c>
      <c r="F25" s="11">
        <v>3621.05</v>
      </c>
      <c r="G25" s="11">
        <v>3749.43</v>
      </c>
      <c r="H25" s="11">
        <v>3972.55</v>
      </c>
      <c r="I25" s="11">
        <v>3757.8</v>
      </c>
      <c r="J25" s="11">
        <v>3298.63</v>
      </c>
      <c r="K25" s="11">
        <v>2273.4699999999998</v>
      </c>
      <c r="L25" s="11">
        <v>3137</v>
      </c>
      <c r="M25" s="11">
        <v>3274.95</v>
      </c>
      <c r="N25" s="58">
        <v>3309.27</v>
      </c>
      <c r="O25" s="11">
        <v>3334.17</v>
      </c>
      <c r="P25" s="11">
        <v>3920.44</v>
      </c>
      <c r="Q25" s="11">
        <v>3482.94</v>
      </c>
      <c r="R25" s="11">
        <v>3528.45</v>
      </c>
      <c r="S25" s="11">
        <v>2741.1</v>
      </c>
      <c r="T25" s="11">
        <v>2608.92</v>
      </c>
      <c r="U25" s="11">
        <v>2950.44</v>
      </c>
      <c r="V25" s="11">
        <v>2661.11</v>
      </c>
      <c r="W25" s="11">
        <v>3148</v>
      </c>
      <c r="X25" s="11">
        <v>2849.49</v>
      </c>
      <c r="Y25" s="63">
        <v>1719.34</v>
      </c>
      <c r="Z25" s="58">
        <v>2920.68</v>
      </c>
      <c r="AA25" s="56">
        <f t="shared" si="7"/>
        <v>-11.74246888286541</v>
      </c>
      <c r="AB25" s="512"/>
      <c r="AC25" s="512"/>
    </row>
    <row r="26" spans="1:29" x14ac:dyDescent="0.25">
      <c r="A26" s="72" t="s">
        <v>49</v>
      </c>
      <c r="B26" s="58">
        <v>374.95</v>
      </c>
      <c r="C26" s="11">
        <v>190.9</v>
      </c>
      <c r="D26" s="11">
        <v>713.96</v>
      </c>
      <c r="E26" s="342">
        <v>684.66</v>
      </c>
      <c r="F26" s="342">
        <v>716.51</v>
      </c>
      <c r="G26" s="342">
        <v>672.71</v>
      </c>
      <c r="H26" s="342">
        <v>524.1</v>
      </c>
      <c r="I26" s="342">
        <v>602.75</v>
      </c>
      <c r="J26" s="342">
        <v>783.75</v>
      </c>
      <c r="K26" s="342">
        <v>647.25</v>
      </c>
      <c r="L26" s="342">
        <v>373.37</v>
      </c>
      <c r="M26" s="342">
        <v>407.75</v>
      </c>
      <c r="N26" s="58">
        <v>128</v>
      </c>
      <c r="O26" s="11">
        <v>176</v>
      </c>
      <c r="P26" s="11">
        <v>491.56</v>
      </c>
      <c r="Q26" s="11">
        <v>584.75</v>
      </c>
      <c r="R26" s="11">
        <v>455.75</v>
      </c>
      <c r="S26" s="11">
        <v>532.25</v>
      </c>
      <c r="T26" s="11">
        <v>483.75</v>
      </c>
      <c r="U26" s="11">
        <v>516.5</v>
      </c>
      <c r="V26" s="11">
        <v>191.31</v>
      </c>
      <c r="W26" s="11">
        <v>19.13</v>
      </c>
      <c r="X26" s="11">
        <v>0</v>
      </c>
      <c r="Y26" s="63">
        <v>0</v>
      </c>
      <c r="Z26" s="58">
        <v>5.5</v>
      </c>
      <c r="AA26" s="56">
        <f t="shared" si="7"/>
        <v>-95.703125</v>
      </c>
      <c r="AB26" s="512"/>
      <c r="AC26" s="512"/>
    </row>
    <row r="27" spans="1:29" x14ac:dyDescent="0.25">
      <c r="A27" s="72" t="s">
        <v>57</v>
      </c>
      <c r="B27" s="58">
        <v>374.95</v>
      </c>
      <c r="C27" s="11">
        <v>640.63</v>
      </c>
      <c r="D27" s="11">
        <v>283.5</v>
      </c>
      <c r="E27" s="11">
        <v>326.5</v>
      </c>
      <c r="F27" s="11">
        <v>493.5</v>
      </c>
      <c r="G27" s="11">
        <v>473.75</v>
      </c>
      <c r="H27" s="11">
        <v>743.51</v>
      </c>
      <c r="I27" s="11">
        <v>849.75</v>
      </c>
      <c r="J27" s="11">
        <v>958.5</v>
      </c>
      <c r="K27" s="11">
        <v>1176.25</v>
      </c>
      <c r="L27" s="11">
        <v>1106</v>
      </c>
      <c r="M27" s="11">
        <v>876.5</v>
      </c>
      <c r="N27" s="58">
        <v>2770.36</v>
      </c>
      <c r="O27" s="11">
        <v>845.4</v>
      </c>
      <c r="P27" s="11">
        <v>724.15</v>
      </c>
      <c r="Q27" s="11">
        <v>566.51</v>
      </c>
      <c r="R27" s="11">
        <v>938.31</v>
      </c>
      <c r="S27" s="11">
        <v>45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63">
        <v>0</v>
      </c>
      <c r="Z27" s="59">
        <v>0</v>
      </c>
      <c r="AA27" s="56">
        <f t="shared" si="7"/>
        <v>-100</v>
      </c>
      <c r="AB27" s="512"/>
      <c r="AC27" s="512"/>
    </row>
    <row r="28" spans="1:29" x14ac:dyDescent="0.25">
      <c r="A28" s="72" t="s">
        <v>58</v>
      </c>
      <c r="B28" s="58">
        <v>2077.67</v>
      </c>
      <c r="C28" s="11">
        <v>2054</v>
      </c>
      <c r="D28" s="11">
        <v>1937.48</v>
      </c>
      <c r="E28" s="342">
        <v>2059.33</v>
      </c>
      <c r="F28" s="342">
        <v>1829.37</v>
      </c>
      <c r="G28" s="342">
        <v>1899.15</v>
      </c>
      <c r="H28" s="342">
        <v>1876.99</v>
      </c>
      <c r="I28" s="342">
        <v>1696.39</v>
      </c>
      <c r="J28" s="342">
        <v>2000.37</v>
      </c>
      <c r="K28" s="342">
        <v>2110.6999999999998</v>
      </c>
      <c r="L28" s="342">
        <v>2102.4899999999998</v>
      </c>
      <c r="M28" s="342">
        <v>2032.19</v>
      </c>
      <c r="N28" s="58">
        <v>2311.08</v>
      </c>
      <c r="O28" s="11">
        <v>1840.28</v>
      </c>
      <c r="P28" s="11">
        <v>2257.13</v>
      </c>
      <c r="Q28" s="11">
        <v>2182.87</v>
      </c>
      <c r="R28" s="11">
        <v>2132.94</v>
      </c>
      <c r="S28" s="11">
        <v>1940.26</v>
      </c>
      <c r="T28" s="11">
        <v>2088.17</v>
      </c>
      <c r="U28" s="11">
        <v>2048.46</v>
      </c>
      <c r="V28" s="11">
        <v>2055.92</v>
      </c>
      <c r="W28" s="11">
        <v>1675.3</v>
      </c>
      <c r="X28" s="11">
        <v>1321.81</v>
      </c>
      <c r="Y28" s="63">
        <v>1694.91</v>
      </c>
      <c r="Z28" s="58">
        <v>1477.14</v>
      </c>
      <c r="AA28" s="56">
        <f t="shared" si="7"/>
        <v>-36.084428059608484</v>
      </c>
      <c r="AB28" s="512"/>
      <c r="AC28" s="512"/>
    </row>
    <row r="29" spans="1:29" x14ac:dyDescent="0.25">
      <c r="A29" s="73" t="s">
        <v>59</v>
      </c>
      <c r="B29" s="65">
        <v>6489.02</v>
      </c>
      <c r="C29" s="60">
        <v>8940.81</v>
      </c>
      <c r="D29" s="60">
        <v>7851.73</v>
      </c>
      <c r="E29" s="60">
        <v>9237.5</v>
      </c>
      <c r="F29" s="60">
        <v>10373.89</v>
      </c>
      <c r="G29" s="60">
        <v>8291.74</v>
      </c>
      <c r="H29" s="60">
        <v>7927.24</v>
      </c>
      <c r="I29" s="60">
        <v>6754.14</v>
      </c>
      <c r="J29" s="60">
        <v>9215.67</v>
      </c>
      <c r="K29" s="60">
        <v>7013.41</v>
      </c>
      <c r="L29" s="60">
        <v>6428.81</v>
      </c>
      <c r="M29" s="60">
        <v>7992.82</v>
      </c>
      <c r="N29" s="65">
        <v>5379.41</v>
      </c>
      <c r="O29" s="60">
        <v>6622.39</v>
      </c>
      <c r="P29" s="60">
        <v>5688.71</v>
      </c>
      <c r="Q29" s="60">
        <v>4222.55</v>
      </c>
      <c r="R29" s="60">
        <v>5008.6899999999996</v>
      </c>
      <c r="S29" s="60">
        <v>7232.68</v>
      </c>
      <c r="T29" s="60">
        <v>7205.26</v>
      </c>
      <c r="U29" s="60">
        <v>7821.2</v>
      </c>
      <c r="V29" s="60">
        <v>7087.39</v>
      </c>
      <c r="W29" s="60">
        <v>7477.63</v>
      </c>
      <c r="X29" s="60">
        <v>8130.22</v>
      </c>
      <c r="Y29" s="577">
        <v>9985.58</v>
      </c>
      <c r="Z29" s="487">
        <v>8602.2800000000007</v>
      </c>
      <c r="AA29" s="66">
        <f t="shared" si="7"/>
        <v>59.91121702937685</v>
      </c>
      <c r="AB29" s="512"/>
      <c r="AC29" s="512"/>
    </row>
    <row r="30" spans="1:29" x14ac:dyDescent="0.25">
      <c r="A30" s="2" t="s">
        <v>23</v>
      </c>
      <c r="F30" s="310"/>
      <c r="G30" s="310"/>
      <c r="H30" s="310"/>
      <c r="I30" s="310"/>
      <c r="J30" s="310"/>
      <c r="K30" s="310"/>
      <c r="L30" s="310"/>
      <c r="M30" s="310"/>
      <c r="AB30" s="512"/>
      <c r="AC30" s="512"/>
    </row>
    <row r="31" spans="1:29" x14ac:dyDescent="0.25">
      <c r="A31" s="2" t="s">
        <v>24</v>
      </c>
      <c r="AB31" s="512"/>
      <c r="AC31" s="512"/>
    </row>
    <row r="32" spans="1:29" x14ac:dyDescent="0.25">
      <c r="A32" s="3" t="s">
        <v>210</v>
      </c>
      <c r="AB32" s="512"/>
      <c r="AC32" s="512"/>
    </row>
    <row r="36" spans="2:4" x14ac:dyDescent="0.25">
      <c r="D36" s="314"/>
    </row>
    <row r="38" spans="2:4" x14ac:dyDescent="0.25">
      <c r="B38" s="283"/>
      <c r="C38" s="283"/>
      <c r="D38" s="283"/>
    </row>
    <row r="39" spans="2:4" x14ac:dyDescent="0.25">
      <c r="B39" s="283"/>
      <c r="C39" s="283"/>
      <c r="D39" s="283"/>
    </row>
    <row r="40" spans="2:4" x14ac:dyDescent="0.25">
      <c r="B40" s="283"/>
      <c r="C40" s="283"/>
      <c r="D40" s="283"/>
    </row>
    <row r="41" spans="2:4" x14ac:dyDescent="0.25">
      <c r="B41" s="283"/>
      <c r="C41" s="283"/>
      <c r="D41" s="283"/>
    </row>
    <row r="42" spans="2:4" x14ac:dyDescent="0.25">
      <c r="B42" s="283"/>
      <c r="C42" s="283"/>
      <c r="D42" s="283"/>
    </row>
    <row r="43" spans="2:4" x14ac:dyDescent="0.25">
      <c r="B43" s="283"/>
      <c r="C43" s="283"/>
      <c r="D43" s="283"/>
    </row>
    <row r="44" spans="2:4" x14ac:dyDescent="0.25">
      <c r="B44" s="283"/>
      <c r="C44" s="283"/>
      <c r="D44" s="283"/>
    </row>
    <row r="45" spans="2:4" x14ac:dyDescent="0.25">
      <c r="B45" s="283"/>
      <c r="C45" s="283"/>
      <c r="D45" s="283"/>
    </row>
    <row r="46" spans="2:4" x14ac:dyDescent="0.25">
      <c r="B46" s="283"/>
      <c r="C46" s="283"/>
      <c r="D46" s="283"/>
    </row>
    <row r="47" spans="2:4" x14ac:dyDescent="0.25">
      <c r="B47" s="283"/>
      <c r="C47" s="283"/>
      <c r="D47" s="283"/>
    </row>
    <row r="48" spans="2:4" x14ac:dyDescent="0.25">
      <c r="B48" s="283"/>
      <c r="C48" s="283"/>
      <c r="D48" s="283"/>
    </row>
    <row r="49" spans="2:4" x14ac:dyDescent="0.25">
      <c r="B49" s="283"/>
      <c r="C49" s="283"/>
      <c r="D49" s="283"/>
    </row>
    <row r="50" spans="2:4" x14ac:dyDescent="0.25">
      <c r="B50" s="283"/>
      <c r="C50" s="283"/>
      <c r="D50" s="283"/>
    </row>
    <row r="51" spans="2:4" x14ac:dyDescent="0.25">
      <c r="B51" s="283"/>
      <c r="C51" s="283"/>
      <c r="D51" s="283"/>
    </row>
    <row r="52" spans="2:4" x14ac:dyDescent="0.25">
      <c r="B52" s="283"/>
      <c r="C52" s="283"/>
      <c r="D52" s="283"/>
    </row>
    <row r="53" spans="2:4" x14ac:dyDescent="0.25">
      <c r="B53" s="283"/>
      <c r="C53" s="283"/>
      <c r="D53" s="283"/>
    </row>
    <row r="54" spans="2:4" x14ac:dyDescent="0.25">
      <c r="B54" s="283"/>
      <c r="C54" s="283"/>
      <c r="D54" s="283"/>
    </row>
    <row r="55" spans="2:4" x14ac:dyDescent="0.25">
      <c r="B55" s="283"/>
      <c r="C55" s="283"/>
      <c r="D55" s="283"/>
    </row>
    <row r="56" spans="2:4" x14ac:dyDescent="0.25">
      <c r="B56" s="283"/>
      <c r="C56" s="283"/>
      <c r="D56" s="283"/>
    </row>
    <row r="57" spans="2:4" x14ac:dyDescent="0.25">
      <c r="B57" s="283"/>
      <c r="C57" s="283"/>
      <c r="D57" s="283"/>
    </row>
    <row r="58" spans="2:4" x14ac:dyDescent="0.25">
      <c r="B58" s="283"/>
      <c r="C58" s="283"/>
      <c r="D58" s="283"/>
    </row>
    <row r="59" spans="2:4" x14ac:dyDescent="0.25">
      <c r="B59" s="283"/>
      <c r="C59" s="283"/>
      <c r="D59" s="283"/>
    </row>
    <row r="60" spans="2:4" x14ac:dyDescent="0.25">
      <c r="B60" s="283"/>
      <c r="C60" s="283"/>
      <c r="D60" s="283"/>
    </row>
    <row r="61" spans="2:4" x14ac:dyDescent="0.25">
      <c r="B61" s="283"/>
      <c r="C61" s="283"/>
      <c r="D61" s="283"/>
    </row>
    <row r="62" spans="2:4" x14ac:dyDescent="0.25">
      <c r="B62" s="283"/>
      <c r="C62" s="283"/>
      <c r="D62" s="283"/>
    </row>
    <row r="63" spans="2:4" x14ac:dyDescent="0.25">
      <c r="B63" s="283"/>
      <c r="C63" s="283"/>
      <c r="D63" s="283"/>
    </row>
    <row r="64" spans="2:4" x14ac:dyDescent="0.25">
      <c r="B64" s="283"/>
      <c r="C64" s="283"/>
      <c r="D64" s="283"/>
    </row>
    <row r="65" spans="2:4" x14ac:dyDescent="0.25">
      <c r="B65" s="283"/>
      <c r="C65" s="283"/>
      <c r="D65" s="283"/>
    </row>
    <row r="66" spans="2:4" x14ac:dyDescent="0.25">
      <c r="B66" s="283"/>
      <c r="C66" s="283"/>
      <c r="D66" s="283"/>
    </row>
    <row r="67" spans="2:4" x14ac:dyDescent="0.25">
      <c r="B67" s="283"/>
      <c r="C67" s="283"/>
      <c r="D67" s="283"/>
    </row>
    <row r="68" spans="2:4" x14ac:dyDescent="0.25">
      <c r="B68" s="283"/>
      <c r="C68" s="283"/>
      <c r="D68" s="283"/>
    </row>
    <row r="69" spans="2:4" x14ac:dyDescent="0.25">
      <c r="B69" s="283"/>
      <c r="C69" s="283"/>
      <c r="D69" s="283"/>
    </row>
    <row r="70" spans="2:4" x14ac:dyDescent="0.25">
      <c r="B70" s="283"/>
      <c r="C70" s="283"/>
      <c r="D70" s="283"/>
    </row>
    <row r="71" spans="2:4" x14ac:dyDescent="0.25">
      <c r="B71" s="283"/>
      <c r="C71" s="283"/>
      <c r="D71" s="283"/>
    </row>
    <row r="72" spans="2:4" x14ac:dyDescent="0.25">
      <c r="B72" s="283"/>
      <c r="C72" s="283"/>
      <c r="D72" s="283"/>
    </row>
    <row r="73" spans="2:4" x14ac:dyDescent="0.25">
      <c r="B73" s="283"/>
      <c r="C73" s="283"/>
      <c r="D73" s="283"/>
    </row>
    <row r="74" spans="2:4" x14ac:dyDescent="0.25">
      <c r="B74" s="283"/>
      <c r="C74" s="283"/>
      <c r="D74" s="283"/>
    </row>
    <row r="75" spans="2:4" x14ac:dyDescent="0.25">
      <c r="B75" s="283"/>
      <c r="C75" s="283"/>
      <c r="D75" s="283"/>
    </row>
    <row r="76" spans="2:4" x14ac:dyDescent="0.25">
      <c r="B76" s="283"/>
      <c r="C76" s="283"/>
      <c r="D76" s="283"/>
    </row>
    <row r="77" spans="2:4" x14ac:dyDescent="0.25">
      <c r="B77" s="283"/>
      <c r="C77" s="283"/>
      <c r="D77" s="283"/>
    </row>
    <row r="78" spans="2:4" x14ac:dyDescent="0.25">
      <c r="B78" s="283"/>
      <c r="C78" s="283"/>
      <c r="D78" s="283"/>
    </row>
    <row r="79" spans="2:4" x14ac:dyDescent="0.25">
      <c r="B79" s="283"/>
      <c r="C79" s="283"/>
      <c r="D79" s="283"/>
    </row>
    <row r="80" spans="2:4" x14ac:dyDescent="0.25">
      <c r="B80" s="283"/>
      <c r="C80" s="283"/>
      <c r="D80" s="283"/>
    </row>
    <row r="81" spans="2:4" x14ac:dyDescent="0.25">
      <c r="B81" s="283"/>
      <c r="C81" s="283"/>
      <c r="D81" s="283"/>
    </row>
    <row r="82" spans="2:4" x14ac:dyDescent="0.25">
      <c r="B82" s="283"/>
      <c r="C82" s="283"/>
      <c r="D82" s="283"/>
    </row>
    <row r="83" spans="2:4" x14ac:dyDescent="0.25">
      <c r="B83" s="283"/>
      <c r="C83" s="283"/>
      <c r="D83" s="283"/>
    </row>
  </sheetData>
  <mergeCells count="4">
    <mergeCell ref="Z6:AA6"/>
    <mergeCell ref="N6:Y6"/>
    <mergeCell ref="A6:A7"/>
    <mergeCell ref="B6:M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showGridLines="0" zoomScale="80" zoomScaleNormal="8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B1" sqref="B1:M1048576"/>
    </sheetView>
  </sheetViews>
  <sheetFormatPr baseColWidth="10" defaultRowHeight="15" x14ac:dyDescent="0.25"/>
  <cols>
    <col min="1" max="1" width="44.7109375" customWidth="1"/>
    <col min="5" max="13" width="11.42578125" style="283"/>
    <col min="16" max="26" width="11.42578125" style="512"/>
    <col min="27" max="27" width="12.42578125" customWidth="1"/>
  </cols>
  <sheetData>
    <row r="1" spans="1:27" x14ac:dyDescent="0.25">
      <c r="A1" s="42" t="s">
        <v>201</v>
      </c>
    </row>
    <row r="2" spans="1:27" x14ac:dyDescent="0.25">
      <c r="A2" s="42"/>
    </row>
    <row r="3" spans="1:27" x14ac:dyDescent="0.25">
      <c r="A3" s="82" t="s">
        <v>60</v>
      </c>
      <c r="B3" s="82"/>
      <c r="C3" s="82"/>
      <c r="D3" s="82"/>
      <c r="E3" s="295"/>
      <c r="F3" s="295"/>
      <c r="G3" s="295"/>
      <c r="H3" s="295"/>
      <c r="I3" s="295"/>
      <c r="J3" s="295"/>
      <c r="K3" s="295"/>
      <c r="L3" s="295"/>
      <c r="M3" s="295"/>
    </row>
    <row r="4" spans="1:27" x14ac:dyDescent="0.25">
      <c r="A4" s="79" t="s">
        <v>260</v>
      </c>
      <c r="B4" s="79"/>
      <c r="C4" s="79"/>
      <c r="D4" s="79"/>
      <c r="E4" s="296"/>
      <c r="F4" s="296"/>
      <c r="G4" s="296"/>
      <c r="H4" s="296"/>
      <c r="I4" s="296"/>
      <c r="J4" s="296"/>
      <c r="K4" s="296"/>
      <c r="L4" s="296"/>
      <c r="M4" s="296"/>
    </row>
    <row r="5" spans="1:27" x14ac:dyDescent="0.25">
      <c r="A5" s="80" t="s">
        <v>214</v>
      </c>
      <c r="B5" s="81"/>
      <c r="C5" s="81"/>
      <c r="D5" s="81"/>
      <c r="E5" s="297"/>
      <c r="F5" s="297"/>
      <c r="G5" s="297"/>
      <c r="H5" s="297"/>
      <c r="I5" s="297"/>
      <c r="J5" s="297"/>
      <c r="K5" s="297"/>
      <c r="L5" s="297"/>
      <c r="M5" s="297"/>
    </row>
    <row r="6" spans="1:27" x14ac:dyDescent="0.25">
      <c r="A6" s="671" t="s">
        <v>26</v>
      </c>
      <c r="B6" s="658">
        <v>2017</v>
      </c>
      <c r="C6" s="658"/>
      <c r="D6" s="658"/>
      <c r="E6" s="658"/>
      <c r="F6" s="658"/>
      <c r="G6" s="658"/>
      <c r="H6" s="658"/>
      <c r="I6" s="658"/>
      <c r="J6" s="658"/>
      <c r="K6" s="658"/>
      <c r="L6" s="658"/>
      <c r="M6" s="658"/>
      <c r="N6" s="653">
        <v>2018</v>
      </c>
      <c r="O6" s="654"/>
      <c r="P6" s="654"/>
      <c r="Q6" s="654"/>
      <c r="R6" s="654"/>
      <c r="S6" s="654"/>
      <c r="T6" s="654"/>
      <c r="U6" s="654"/>
      <c r="V6" s="654"/>
      <c r="W6" s="654"/>
      <c r="X6" s="654"/>
      <c r="Y6" s="654"/>
      <c r="Z6" s="658">
        <v>2019</v>
      </c>
      <c r="AA6" s="658"/>
    </row>
    <row r="7" spans="1:27" ht="25.5" x14ac:dyDescent="0.25">
      <c r="A7" s="672"/>
      <c r="B7" s="334" t="s">
        <v>1</v>
      </c>
      <c r="C7" s="334" t="s">
        <v>2</v>
      </c>
      <c r="D7" s="334" t="s">
        <v>3</v>
      </c>
      <c r="E7" s="334" t="s">
        <v>4</v>
      </c>
      <c r="F7" s="334" t="s">
        <v>5</v>
      </c>
      <c r="G7" s="334" t="s">
        <v>6</v>
      </c>
      <c r="H7" s="334" t="s">
        <v>7</v>
      </c>
      <c r="I7" s="395" t="s">
        <v>8</v>
      </c>
      <c r="J7" s="395" t="s">
        <v>9</v>
      </c>
      <c r="K7" s="298" t="s">
        <v>10</v>
      </c>
      <c r="L7" s="298" t="s">
        <v>11</v>
      </c>
      <c r="M7" s="298" t="s">
        <v>12</v>
      </c>
      <c r="N7" s="595" t="s">
        <v>1</v>
      </c>
      <c r="O7" s="595" t="s">
        <v>2</v>
      </c>
      <c r="P7" s="595" t="s">
        <v>3</v>
      </c>
      <c r="Q7" s="595" t="s">
        <v>4</v>
      </c>
      <c r="R7" s="595" t="s">
        <v>5</v>
      </c>
      <c r="S7" s="595" t="s">
        <v>6</v>
      </c>
      <c r="T7" s="595" t="s">
        <v>7</v>
      </c>
      <c r="U7" s="595" t="s">
        <v>8</v>
      </c>
      <c r="V7" s="595" t="s">
        <v>9</v>
      </c>
      <c r="W7" s="595" t="s">
        <v>10</v>
      </c>
      <c r="X7" s="595" t="s">
        <v>11</v>
      </c>
      <c r="Y7" s="597" t="s">
        <v>12</v>
      </c>
      <c r="Z7" s="598" t="s">
        <v>1</v>
      </c>
      <c r="AA7" s="598" t="s">
        <v>245</v>
      </c>
    </row>
    <row r="8" spans="1:27" x14ac:dyDescent="0.25">
      <c r="A8" s="258" t="s">
        <v>13</v>
      </c>
      <c r="B8" s="333">
        <f t="shared" ref="B8:G8" si="0">+SUM(B9:B21)</f>
        <v>11468.86</v>
      </c>
      <c r="C8" s="299">
        <f t="shared" si="0"/>
        <v>13361.369999999999</v>
      </c>
      <c r="D8" s="299">
        <f t="shared" si="0"/>
        <v>8141.0999999999985</v>
      </c>
      <c r="E8" s="344">
        <f t="shared" si="0"/>
        <v>7444.4899999999989</v>
      </c>
      <c r="F8" s="344">
        <f t="shared" si="0"/>
        <v>7460.46</v>
      </c>
      <c r="G8" s="344">
        <f t="shared" si="0"/>
        <v>6567.3499999999995</v>
      </c>
      <c r="H8" s="344">
        <f>+SUM(H9:H21)</f>
        <v>5580.4600000000009</v>
      </c>
      <c r="I8" s="344">
        <f>+SUM(I9:I21)</f>
        <v>8682.2100000000009</v>
      </c>
      <c r="J8" s="344">
        <f>+SUM(J9:J21)</f>
        <v>5112.1399999999994</v>
      </c>
      <c r="K8" s="344">
        <f>+SUM(K9:K21)</f>
        <v>4424.5099999999993</v>
      </c>
      <c r="L8" s="344">
        <f>+SUM(L9:L21)</f>
        <v>6142.91</v>
      </c>
      <c r="M8" s="344">
        <f>SUM(M9:M21)</f>
        <v>8012.0599999999995</v>
      </c>
      <c r="N8" s="485">
        <f>SUM(N9:N21)</f>
        <v>7850.5599999999995</v>
      </c>
      <c r="O8" s="299">
        <f>SUM(O9:O21)</f>
        <v>9694.0600000000013</v>
      </c>
      <c r="P8" s="299">
        <f>SUM(P9:P21)</f>
        <v>16479</v>
      </c>
      <c r="Q8" s="299">
        <f t="shared" ref="Q8:R8" si="1">SUM(Q9:Q21)</f>
        <v>13643.480000000001</v>
      </c>
      <c r="R8" s="299">
        <f t="shared" si="1"/>
        <v>12257.09</v>
      </c>
      <c r="S8" s="299">
        <f t="shared" ref="S8:U8" si="2">SUM(S9:S21)</f>
        <v>6082.21</v>
      </c>
      <c r="T8" s="299">
        <f t="shared" si="2"/>
        <v>4646.09</v>
      </c>
      <c r="U8" s="299">
        <f t="shared" si="2"/>
        <v>11593.08</v>
      </c>
      <c r="V8" s="299">
        <f t="shared" ref="V8" si="3">SUM(V9:V21)</f>
        <v>7428.4500000000007</v>
      </c>
      <c r="W8" s="299">
        <f t="shared" ref="W8" si="4">SUM(W9:W21)</f>
        <v>15763.850000000002</v>
      </c>
      <c r="X8" s="299">
        <f t="shared" ref="X8" si="5">SUM(X9:X21)</f>
        <v>16234.17</v>
      </c>
      <c r="Y8" s="299">
        <f t="shared" ref="Y8:Z8" si="6">SUM(Y9:Y21)</f>
        <v>10147.210000000001</v>
      </c>
      <c r="Z8" s="333">
        <f t="shared" si="6"/>
        <v>14744.390000000001</v>
      </c>
      <c r="AA8" s="251">
        <f>+IFERROR((Z8/N8-1)*100,"-")</f>
        <v>87.813226062854127</v>
      </c>
    </row>
    <row r="9" spans="1:27" x14ac:dyDescent="0.25">
      <c r="A9" s="138" t="s">
        <v>61</v>
      </c>
      <c r="B9" s="262">
        <v>740.39</v>
      </c>
      <c r="C9" s="86">
        <v>647.02</v>
      </c>
      <c r="D9" s="86">
        <v>843.6</v>
      </c>
      <c r="E9" s="86">
        <v>660.76</v>
      </c>
      <c r="F9" s="86">
        <v>859.43</v>
      </c>
      <c r="G9" s="86">
        <v>927.07</v>
      </c>
      <c r="H9" s="86">
        <v>662.81</v>
      </c>
      <c r="I9" s="86">
        <v>1235</v>
      </c>
      <c r="J9" s="86">
        <v>1132.03</v>
      </c>
      <c r="K9" s="86">
        <v>1472.18</v>
      </c>
      <c r="L9" s="86">
        <v>670.16</v>
      </c>
      <c r="M9" s="86">
        <v>448.22</v>
      </c>
      <c r="N9" s="262">
        <v>1081.76</v>
      </c>
      <c r="O9" s="86">
        <v>2288.71</v>
      </c>
      <c r="P9" s="86">
        <v>1559.96</v>
      </c>
      <c r="Q9" s="86">
        <v>1049.72</v>
      </c>
      <c r="R9" s="86">
        <v>1828.89</v>
      </c>
      <c r="S9" s="86">
        <v>1408.5</v>
      </c>
      <c r="T9" s="86">
        <v>1375.34</v>
      </c>
      <c r="U9" s="86">
        <v>1708.91</v>
      </c>
      <c r="V9" s="86">
        <v>1676.79</v>
      </c>
      <c r="W9" s="86">
        <v>3162.76</v>
      </c>
      <c r="X9" s="86">
        <v>3363.29</v>
      </c>
      <c r="Y9" s="86">
        <v>2057.0300000000002</v>
      </c>
      <c r="Z9" s="262">
        <v>3320.3</v>
      </c>
      <c r="AA9" s="616">
        <f t="shared" ref="AA9:AA21" si="7">+IFERROR((Z9/N9-1)*100,"-")</f>
        <v>206.93499482325103</v>
      </c>
    </row>
    <row r="10" spans="1:27" x14ac:dyDescent="0.25">
      <c r="A10" s="138" t="s">
        <v>62</v>
      </c>
      <c r="B10" s="262">
        <v>124.98</v>
      </c>
      <c r="C10" s="86">
        <v>187.16</v>
      </c>
      <c r="D10" s="86">
        <v>92.32</v>
      </c>
      <c r="E10" s="86">
        <v>77.59</v>
      </c>
      <c r="F10" s="86">
        <v>106.88</v>
      </c>
      <c r="G10" s="86">
        <v>109.95</v>
      </c>
      <c r="H10" s="86">
        <v>32.18</v>
      </c>
      <c r="I10" s="86">
        <v>0</v>
      </c>
      <c r="J10" s="86">
        <v>0</v>
      </c>
      <c r="K10" s="86">
        <v>0</v>
      </c>
      <c r="L10" s="86">
        <v>0</v>
      </c>
      <c r="M10" s="86">
        <v>25.01</v>
      </c>
      <c r="N10" s="262">
        <v>30.34</v>
      </c>
      <c r="O10" s="86">
        <v>213.56</v>
      </c>
      <c r="P10" s="86">
        <v>340.63</v>
      </c>
      <c r="Q10" s="86">
        <v>333.1</v>
      </c>
      <c r="R10" s="86">
        <v>503.83</v>
      </c>
      <c r="S10" s="86">
        <v>217.3</v>
      </c>
      <c r="T10" s="86">
        <v>198.22</v>
      </c>
      <c r="U10" s="86">
        <v>223.06</v>
      </c>
      <c r="V10" s="86">
        <v>370.76</v>
      </c>
      <c r="W10" s="86">
        <v>321.67</v>
      </c>
      <c r="X10" s="86">
        <v>0</v>
      </c>
      <c r="Y10" s="86">
        <v>374.38</v>
      </c>
      <c r="Z10" s="262">
        <v>410.52</v>
      </c>
      <c r="AA10" s="616">
        <f>+IFERROR((Z10/N10-1)*100,"-")</f>
        <v>1253.0652603823335</v>
      </c>
    </row>
    <row r="11" spans="1:27" x14ac:dyDescent="0.25">
      <c r="A11" s="138" t="s">
        <v>63</v>
      </c>
      <c r="B11" s="263">
        <v>0</v>
      </c>
      <c r="C11" s="87">
        <v>247.45</v>
      </c>
      <c r="D11" s="87">
        <v>484.58</v>
      </c>
      <c r="E11" s="87">
        <v>29.97</v>
      </c>
      <c r="F11" s="87">
        <v>653.54</v>
      </c>
      <c r="G11" s="87">
        <v>546.20000000000005</v>
      </c>
      <c r="H11" s="87">
        <v>565.9</v>
      </c>
      <c r="I11" s="87">
        <v>602.66</v>
      </c>
      <c r="J11" s="87">
        <v>431.34</v>
      </c>
      <c r="K11" s="87">
        <v>431.47</v>
      </c>
      <c r="L11" s="87">
        <v>138.38</v>
      </c>
      <c r="M11" s="87">
        <v>633.52</v>
      </c>
      <c r="N11" s="263">
        <v>662.18</v>
      </c>
      <c r="O11" s="87">
        <v>563.37</v>
      </c>
      <c r="P11" s="87">
        <v>757.88</v>
      </c>
      <c r="Q11" s="87">
        <v>703.46</v>
      </c>
      <c r="R11" s="87">
        <v>553.69000000000005</v>
      </c>
      <c r="S11" s="87">
        <v>557.47</v>
      </c>
      <c r="T11" s="87">
        <v>604.52</v>
      </c>
      <c r="U11" s="87">
        <v>109.27</v>
      </c>
      <c r="V11" s="87">
        <v>652.85</v>
      </c>
      <c r="W11" s="87">
        <v>597.33000000000004</v>
      </c>
      <c r="X11" s="87">
        <v>1258.21</v>
      </c>
      <c r="Y11" s="87">
        <v>1298.52</v>
      </c>
      <c r="Z11" s="263">
        <v>1094.69</v>
      </c>
      <c r="AA11" s="617">
        <f>+IFERROR((Z11/N11-1)*100,"-")</f>
        <v>65.316077199553007</v>
      </c>
    </row>
    <row r="12" spans="1:27" x14ac:dyDescent="0.25">
      <c r="A12" s="138" t="s">
        <v>64</v>
      </c>
      <c r="B12" s="262">
        <v>9056.09</v>
      </c>
      <c r="C12" s="86">
        <v>9556.36</v>
      </c>
      <c r="D12" s="86">
        <v>5045.9399999999996</v>
      </c>
      <c r="E12" s="86">
        <v>4592.38</v>
      </c>
      <c r="F12" s="86">
        <v>4400.13</v>
      </c>
      <c r="G12" s="86">
        <v>2597.84</v>
      </c>
      <c r="H12" s="86">
        <v>2861.77</v>
      </c>
      <c r="I12" s="86">
        <v>5798.83</v>
      </c>
      <c r="J12" s="86">
        <v>3298.45</v>
      </c>
      <c r="K12" s="86">
        <v>2292.9899999999998</v>
      </c>
      <c r="L12" s="86">
        <v>4343.71</v>
      </c>
      <c r="M12" s="86">
        <v>5150.4799999999996</v>
      </c>
      <c r="N12" s="262">
        <v>5614.33</v>
      </c>
      <c r="O12" s="86">
        <v>6213.08</v>
      </c>
      <c r="P12" s="86">
        <v>12708.78</v>
      </c>
      <c r="Q12" s="86">
        <v>10404.450000000001</v>
      </c>
      <c r="R12" s="86">
        <v>8356.01</v>
      </c>
      <c r="S12" s="86">
        <v>2793.69</v>
      </c>
      <c r="T12" s="86">
        <v>1568.72</v>
      </c>
      <c r="U12" s="86">
        <v>7224.52</v>
      </c>
      <c r="V12" s="86">
        <v>4466.46</v>
      </c>
      <c r="W12" s="86">
        <v>9019.2900000000009</v>
      </c>
      <c r="X12" s="86">
        <v>9592.5499999999993</v>
      </c>
      <c r="Y12" s="86">
        <v>4293.5200000000004</v>
      </c>
      <c r="Z12" s="262">
        <v>7036.98</v>
      </c>
      <c r="AA12" s="616">
        <f t="shared" si="7"/>
        <v>25.339622002981656</v>
      </c>
    </row>
    <row r="13" spans="1:27" x14ac:dyDescent="0.25">
      <c r="A13" s="138" t="s">
        <v>65</v>
      </c>
      <c r="B13" s="263">
        <v>0</v>
      </c>
      <c r="C13" s="87">
        <v>1102.19</v>
      </c>
      <c r="D13" s="87">
        <v>247.59</v>
      </c>
      <c r="E13" s="87">
        <v>0</v>
      </c>
      <c r="F13" s="87">
        <v>0</v>
      </c>
      <c r="G13" s="87">
        <v>17.55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263">
        <v>0</v>
      </c>
      <c r="O13" s="87">
        <v>0</v>
      </c>
      <c r="P13" s="87">
        <v>0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v>0</v>
      </c>
      <c r="W13" s="87">
        <v>0</v>
      </c>
      <c r="X13" s="87">
        <v>0</v>
      </c>
      <c r="Y13" s="87">
        <v>0</v>
      </c>
      <c r="Z13" s="263">
        <v>0</v>
      </c>
      <c r="AA13" s="617" t="str">
        <f t="shared" si="7"/>
        <v>-</v>
      </c>
    </row>
    <row r="14" spans="1:27" x14ac:dyDescent="0.25">
      <c r="A14" s="138" t="s">
        <v>66</v>
      </c>
      <c r="B14" s="263">
        <v>0</v>
      </c>
      <c r="C14" s="87">
        <v>0</v>
      </c>
      <c r="D14" s="87">
        <v>0</v>
      </c>
      <c r="E14" s="87">
        <v>0</v>
      </c>
      <c r="F14" s="87">
        <v>13.39</v>
      </c>
      <c r="G14" s="87">
        <v>0</v>
      </c>
      <c r="H14" s="87">
        <v>5.85</v>
      </c>
      <c r="I14" s="87">
        <v>27.37</v>
      </c>
      <c r="J14" s="87">
        <v>36.18</v>
      </c>
      <c r="K14" s="87">
        <v>0</v>
      </c>
      <c r="L14" s="87">
        <v>0</v>
      </c>
      <c r="M14" s="87">
        <v>127.71</v>
      </c>
      <c r="N14" s="263">
        <v>0</v>
      </c>
      <c r="O14" s="87">
        <v>61.2</v>
      </c>
      <c r="P14" s="87">
        <v>0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v>0</v>
      </c>
      <c r="W14" s="87">
        <v>75.400000000000006</v>
      </c>
      <c r="X14" s="87">
        <v>0</v>
      </c>
      <c r="Y14" s="87">
        <v>0</v>
      </c>
      <c r="Z14" s="263">
        <v>0</v>
      </c>
      <c r="AA14" s="617" t="str">
        <f t="shared" si="7"/>
        <v>-</v>
      </c>
    </row>
    <row r="15" spans="1:27" x14ac:dyDescent="0.25">
      <c r="A15" s="138" t="s">
        <v>67</v>
      </c>
      <c r="B15" s="262">
        <v>485.92</v>
      </c>
      <c r="C15" s="86">
        <v>9.09</v>
      </c>
      <c r="D15" s="86">
        <v>183.87</v>
      </c>
      <c r="E15" s="87">
        <v>44.32</v>
      </c>
      <c r="F15" s="87">
        <v>69.58</v>
      </c>
      <c r="G15" s="87">
        <v>52.45</v>
      </c>
      <c r="H15" s="87">
        <v>105.17</v>
      </c>
      <c r="I15" s="87">
        <v>0</v>
      </c>
      <c r="J15" s="87">
        <v>30.88</v>
      </c>
      <c r="K15" s="87">
        <v>30.66</v>
      </c>
      <c r="L15" s="87">
        <v>0</v>
      </c>
      <c r="M15" s="87">
        <v>333.66</v>
      </c>
      <c r="N15" s="262">
        <v>167.31</v>
      </c>
      <c r="O15" s="86">
        <v>95.77</v>
      </c>
      <c r="P15" s="86">
        <v>358.4</v>
      </c>
      <c r="Q15" s="86">
        <v>664.78</v>
      </c>
      <c r="R15" s="86">
        <v>55.45</v>
      </c>
      <c r="S15" s="86">
        <v>100.72</v>
      </c>
      <c r="T15" s="86">
        <v>17.73</v>
      </c>
      <c r="U15" s="86">
        <v>7.82</v>
      </c>
      <c r="V15" s="86">
        <v>0</v>
      </c>
      <c r="W15" s="86">
        <v>498.85</v>
      </c>
      <c r="X15" s="86">
        <v>22.78</v>
      </c>
      <c r="Y15" s="86">
        <v>168.01</v>
      </c>
      <c r="Z15" s="262">
        <v>8.7799999999999994</v>
      </c>
      <c r="AA15" s="617">
        <f t="shared" si="7"/>
        <v>-94.752256290717824</v>
      </c>
    </row>
    <row r="16" spans="1:27" x14ac:dyDescent="0.25">
      <c r="A16" s="138" t="s">
        <v>68</v>
      </c>
      <c r="B16" s="262">
        <v>3.84</v>
      </c>
      <c r="C16" s="86">
        <v>2.33</v>
      </c>
      <c r="D16" s="86">
        <v>0</v>
      </c>
      <c r="E16" s="87">
        <v>0</v>
      </c>
      <c r="F16" s="87">
        <v>0</v>
      </c>
      <c r="G16" s="87">
        <v>11.98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2.2200000000000002</v>
      </c>
      <c r="N16" s="262">
        <v>0</v>
      </c>
      <c r="O16" s="86">
        <v>0</v>
      </c>
      <c r="P16" s="86">
        <v>0</v>
      </c>
      <c r="Q16" s="86">
        <v>0</v>
      </c>
      <c r="R16" s="86">
        <v>0</v>
      </c>
      <c r="S16" s="86">
        <v>0</v>
      </c>
      <c r="T16" s="86">
        <v>0</v>
      </c>
      <c r="U16" s="86">
        <v>0</v>
      </c>
      <c r="V16" s="86">
        <v>0</v>
      </c>
      <c r="W16" s="86">
        <v>0</v>
      </c>
      <c r="X16" s="86">
        <v>0</v>
      </c>
      <c r="Y16" s="86">
        <v>0</v>
      </c>
      <c r="Z16" s="262">
        <v>0</v>
      </c>
      <c r="AA16" s="617" t="str">
        <f t="shared" si="7"/>
        <v>-</v>
      </c>
    </row>
    <row r="17" spans="1:27" x14ac:dyDescent="0.25">
      <c r="A17" s="138" t="s">
        <v>69</v>
      </c>
      <c r="B17" s="262">
        <v>749.42</v>
      </c>
      <c r="C17" s="86">
        <v>1362.8</v>
      </c>
      <c r="D17" s="86">
        <v>1028.81</v>
      </c>
      <c r="E17" s="87">
        <v>393.61</v>
      </c>
      <c r="F17" s="87">
        <v>837.12</v>
      </c>
      <c r="G17" s="87">
        <v>1626.11</v>
      </c>
      <c r="H17" s="87">
        <v>1113.55</v>
      </c>
      <c r="I17" s="87">
        <v>382.63</v>
      </c>
      <c r="J17" s="87">
        <v>94.78</v>
      </c>
      <c r="K17" s="87">
        <v>153.38</v>
      </c>
      <c r="L17" s="87">
        <v>180.39</v>
      </c>
      <c r="M17" s="87">
        <v>74.67</v>
      </c>
      <c r="N17" s="262">
        <v>22.91</v>
      </c>
      <c r="O17" s="86">
        <v>117.26</v>
      </c>
      <c r="P17" s="86">
        <v>486.82</v>
      </c>
      <c r="Q17" s="86">
        <v>249.14</v>
      </c>
      <c r="R17" s="86">
        <v>183.42</v>
      </c>
      <c r="S17" s="86">
        <v>427.04</v>
      </c>
      <c r="T17" s="86">
        <v>76.58</v>
      </c>
      <c r="U17" s="86">
        <v>516.74</v>
      </c>
      <c r="V17" s="86">
        <v>0</v>
      </c>
      <c r="W17" s="86">
        <v>1876.59</v>
      </c>
      <c r="X17" s="86">
        <v>1104.9100000000001</v>
      </c>
      <c r="Y17" s="86">
        <v>786.6</v>
      </c>
      <c r="Z17" s="262">
        <v>2181.86</v>
      </c>
      <c r="AA17" s="617">
        <f t="shared" si="7"/>
        <v>9423.6141422959408</v>
      </c>
    </row>
    <row r="18" spans="1:27" x14ac:dyDescent="0.25">
      <c r="A18" s="138" t="s">
        <v>70</v>
      </c>
      <c r="B18" s="262">
        <v>35.299999999999997</v>
      </c>
      <c r="C18" s="86">
        <v>212.17</v>
      </c>
      <c r="D18" s="86">
        <v>61.2</v>
      </c>
      <c r="E18" s="87">
        <v>542.95000000000005</v>
      </c>
      <c r="F18" s="87">
        <v>504.78</v>
      </c>
      <c r="G18" s="87">
        <v>548.87</v>
      </c>
      <c r="H18" s="87">
        <v>218.68</v>
      </c>
      <c r="I18" s="87">
        <v>462.54</v>
      </c>
      <c r="J18" s="87">
        <v>11.2</v>
      </c>
      <c r="K18" s="87">
        <v>25.18</v>
      </c>
      <c r="L18" s="87">
        <v>49.44</v>
      </c>
      <c r="M18" s="87">
        <v>127.21</v>
      </c>
      <c r="N18" s="262">
        <v>10.34</v>
      </c>
      <c r="O18" s="86">
        <v>1</v>
      </c>
      <c r="P18" s="86">
        <v>8.56</v>
      </c>
      <c r="Q18" s="86">
        <v>0</v>
      </c>
      <c r="R18" s="86">
        <v>551.9</v>
      </c>
      <c r="S18" s="86">
        <v>180.34</v>
      </c>
      <c r="T18" s="86">
        <v>244.06</v>
      </c>
      <c r="U18" s="86">
        <v>385.04</v>
      </c>
      <c r="V18" s="86">
        <v>246.54</v>
      </c>
      <c r="W18" s="86">
        <v>109.77</v>
      </c>
      <c r="X18" s="86">
        <v>287.08</v>
      </c>
      <c r="Y18" s="86">
        <v>261.97000000000003</v>
      </c>
      <c r="Z18" s="262">
        <v>527.74</v>
      </c>
      <c r="AA18" s="617">
        <f t="shared" si="7"/>
        <v>5003.8684719535786</v>
      </c>
    </row>
    <row r="19" spans="1:27" x14ac:dyDescent="0.25">
      <c r="A19" s="138" t="s">
        <v>71</v>
      </c>
      <c r="B19" s="263">
        <v>0</v>
      </c>
      <c r="C19" s="87">
        <v>0</v>
      </c>
      <c r="D19" s="87">
        <v>70.540000000000006</v>
      </c>
      <c r="E19" s="87">
        <v>0</v>
      </c>
      <c r="F19" s="87">
        <v>10.39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276.44</v>
      </c>
      <c r="M19" s="87">
        <v>135.36000000000001</v>
      </c>
      <c r="N19" s="263">
        <v>213.98</v>
      </c>
      <c r="O19" s="87">
        <v>0</v>
      </c>
      <c r="P19" s="87">
        <v>38.15</v>
      </c>
      <c r="Q19" s="87">
        <v>17.399999999999999</v>
      </c>
      <c r="R19" s="87">
        <v>0</v>
      </c>
      <c r="S19" s="87">
        <v>0</v>
      </c>
      <c r="T19" s="87">
        <v>0</v>
      </c>
      <c r="U19" s="87">
        <v>0</v>
      </c>
      <c r="V19" s="87">
        <v>0</v>
      </c>
      <c r="W19" s="87">
        <v>30.85</v>
      </c>
      <c r="X19" s="87">
        <v>84.79</v>
      </c>
      <c r="Y19" s="87">
        <v>17.329999999999998</v>
      </c>
      <c r="Z19" s="263">
        <v>0</v>
      </c>
      <c r="AA19" s="617">
        <f t="shared" si="7"/>
        <v>-100</v>
      </c>
    </row>
    <row r="20" spans="1:27" x14ac:dyDescent="0.25">
      <c r="A20" s="138" t="s">
        <v>72</v>
      </c>
      <c r="B20" s="263">
        <v>6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263">
        <v>0</v>
      </c>
      <c r="O20" s="87">
        <v>0</v>
      </c>
      <c r="P20" s="87">
        <v>0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v>0</v>
      </c>
      <c r="W20" s="87">
        <v>0</v>
      </c>
      <c r="X20" s="87">
        <v>0</v>
      </c>
      <c r="Y20" s="87">
        <v>0</v>
      </c>
      <c r="Z20" s="263">
        <v>50.15</v>
      </c>
      <c r="AA20" s="617" t="str">
        <f t="shared" si="7"/>
        <v>-</v>
      </c>
    </row>
    <row r="21" spans="1:27" x14ac:dyDescent="0.25">
      <c r="A21" s="140" t="s">
        <v>73</v>
      </c>
      <c r="B21" s="264">
        <v>266.92</v>
      </c>
      <c r="C21" s="261">
        <v>34.799999999999997</v>
      </c>
      <c r="D21" s="261">
        <v>82.65</v>
      </c>
      <c r="E21" s="345">
        <v>1102.9100000000001</v>
      </c>
      <c r="F21" s="345">
        <v>5.22</v>
      </c>
      <c r="G21" s="345">
        <v>129.33000000000001</v>
      </c>
      <c r="H21" s="345">
        <v>14.55</v>
      </c>
      <c r="I21" s="345">
        <v>173.18</v>
      </c>
      <c r="J21" s="345">
        <v>77.28</v>
      </c>
      <c r="K21" s="345">
        <v>18.649999999999999</v>
      </c>
      <c r="L21" s="345">
        <v>484.39</v>
      </c>
      <c r="M21" s="345">
        <v>954</v>
      </c>
      <c r="N21" s="264">
        <v>47.41</v>
      </c>
      <c r="O21" s="261">
        <v>140.11000000000001</v>
      </c>
      <c r="P21" s="261">
        <v>219.82</v>
      </c>
      <c r="Q21" s="261">
        <v>221.43</v>
      </c>
      <c r="R21" s="261">
        <v>223.9</v>
      </c>
      <c r="S21" s="261">
        <v>397.15</v>
      </c>
      <c r="T21" s="261">
        <v>560.91999999999996</v>
      </c>
      <c r="U21" s="261">
        <v>1417.72</v>
      </c>
      <c r="V21" s="261">
        <v>15.05</v>
      </c>
      <c r="W21" s="261">
        <v>71.34</v>
      </c>
      <c r="X21" s="261">
        <v>520.55999999999995</v>
      </c>
      <c r="Y21" s="261">
        <v>889.85</v>
      </c>
      <c r="Z21" s="264">
        <v>113.37</v>
      </c>
      <c r="AA21" s="618">
        <f t="shared" si="7"/>
        <v>139.12676650495678</v>
      </c>
    </row>
    <row r="22" spans="1:27" x14ac:dyDescent="0.25">
      <c r="A22" s="2" t="s">
        <v>23</v>
      </c>
      <c r="B22" s="4"/>
      <c r="C22" s="4"/>
      <c r="D22" s="4"/>
      <c r="E22" s="28"/>
      <c r="F22" s="28"/>
      <c r="G22" s="28"/>
      <c r="H22" s="28"/>
      <c r="I22" s="28"/>
      <c r="J22" s="28"/>
      <c r="K22" s="28"/>
      <c r="L22" s="28"/>
      <c r="M22" s="28"/>
    </row>
    <row r="23" spans="1:27" x14ac:dyDescent="0.25">
      <c r="A23" s="2" t="s">
        <v>24</v>
      </c>
      <c r="B23" s="4"/>
      <c r="C23" s="4"/>
      <c r="D23" s="4"/>
      <c r="E23" s="28"/>
      <c r="F23" s="28"/>
      <c r="G23" s="28"/>
      <c r="H23" s="28"/>
      <c r="I23" s="28"/>
      <c r="J23" s="28"/>
      <c r="K23" s="28"/>
      <c r="L23" s="28"/>
      <c r="M23" s="28"/>
    </row>
    <row r="24" spans="1:27" x14ac:dyDescent="0.25">
      <c r="A24" s="3" t="s">
        <v>210</v>
      </c>
      <c r="B24" s="5"/>
      <c r="C24" s="5"/>
      <c r="D24" s="5"/>
      <c r="E24" s="292"/>
      <c r="F24" s="292"/>
      <c r="G24" s="292"/>
      <c r="H24" s="292"/>
      <c r="I24" s="292"/>
      <c r="J24" s="292"/>
      <c r="K24" s="292"/>
      <c r="L24" s="292"/>
      <c r="M24" s="292"/>
    </row>
    <row r="27" spans="1:27" x14ac:dyDescent="0.25">
      <c r="F27" s="516"/>
      <c r="G27" s="517"/>
    </row>
    <row r="31" spans="1:27" x14ac:dyDescent="0.25">
      <c r="E31" s="424"/>
      <c r="F31" s="424"/>
      <c r="G31" s="424"/>
    </row>
  </sheetData>
  <mergeCells count="4">
    <mergeCell ref="A6:A7"/>
    <mergeCell ref="B6:M6"/>
    <mergeCell ref="Z6:AA6"/>
    <mergeCell ref="N6:Y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J18" sqref="J18"/>
    </sheetView>
  </sheetViews>
  <sheetFormatPr baseColWidth="10" defaultRowHeight="15" x14ac:dyDescent="0.25"/>
  <cols>
    <col min="1" max="1" width="45" customWidth="1"/>
    <col min="2" max="4" width="10.7109375" customWidth="1"/>
    <col min="5" max="8" width="10.7109375" style="283" customWidth="1"/>
    <col min="9" max="9" width="11.5703125" style="314" bestFit="1" customWidth="1"/>
    <col min="10" max="13" width="10.7109375" style="283" customWidth="1"/>
    <col min="16" max="26" width="11.42578125" style="512"/>
    <col min="27" max="27" width="11.5703125" bestFit="1" customWidth="1"/>
  </cols>
  <sheetData>
    <row r="1" spans="1:27" x14ac:dyDescent="0.25">
      <c r="A1" s="42" t="s">
        <v>201</v>
      </c>
    </row>
    <row r="3" spans="1:27" x14ac:dyDescent="0.25">
      <c r="A3" s="17" t="s">
        <v>74</v>
      </c>
      <c r="B3" s="17"/>
      <c r="C3" s="17"/>
      <c r="D3" s="17"/>
      <c r="E3" s="288"/>
      <c r="F3" s="288"/>
      <c r="G3" s="288"/>
      <c r="H3" s="288"/>
      <c r="I3" s="315"/>
      <c r="J3" s="288"/>
      <c r="K3" s="288"/>
      <c r="L3" s="288"/>
      <c r="M3" s="288"/>
    </row>
    <row r="4" spans="1:27" x14ac:dyDescent="0.25">
      <c r="A4" s="79" t="s">
        <v>261</v>
      </c>
      <c r="B4" s="79"/>
      <c r="C4" s="79"/>
      <c r="D4" s="79"/>
      <c r="E4" s="296"/>
      <c r="F4" s="296"/>
      <c r="G4" s="296"/>
      <c r="H4" s="296"/>
      <c r="I4" s="330"/>
      <c r="J4" s="296"/>
      <c r="K4" s="296"/>
      <c r="L4" s="296"/>
      <c r="M4" s="296"/>
    </row>
    <row r="5" spans="1:27" x14ac:dyDescent="0.25">
      <c r="A5" s="80" t="s">
        <v>214</v>
      </c>
      <c r="B5" s="80"/>
      <c r="C5" s="80"/>
      <c r="D5" s="80"/>
      <c r="E5" s="289"/>
      <c r="F5" s="289"/>
      <c r="G5" s="289"/>
      <c r="H5" s="289"/>
      <c r="I5" s="316"/>
      <c r="J5" s="289"/>
      <c r="K5" s="289"/>
      <c r="L5" s="289"/>
      <c r="M5" s="289"/>
    </row>
    <row r="6" spans="1:27" x14ac:dyDescent="0.25">
      <c r="A6" s="660" t="s">
        <v>26</v>
      </c>
      <c r="B6" s="673">
        <v>2017</v>
      </c>
      <c r="C6" s="673"/>
      <c r="D6" s="673"/>
      <c r="E6" s="673"/>
      <c r="F6" s="673"/>
      <c r="G6" s="673"/>
      <c r="H6" s="673"/>
      <c r="I6" s="673"/>
      <c r="J6" s="673"/>
      <c r="K6" s="673"/>
      <c r="L6" s="673"/>
      <c r="M6" s="673"/>
      <c r="N6" s="673">
        <v>2018</v>
      </c>
      <c r="O6" s="673"/>
      <c r="P6" s="673"/>
      <c r="Q6" s="673"/>
      <c r="R6" s="673"/>
      <c r="S6" s="673"/>
      <c r="T6" s="673"/>
      <c r="U6" s="673"/>
      <c r="V6" s="673"/>
      <c r="W6" s="673"/>
      <c r="X6" s="673"/>
      <c r="Y6" s="673"/>
      <c r="Z6" s="674">
        <v>2019</v>
      </c>
      <c r="AA6" s="675"/>
    </row>
    <row r="7" spans="1:27" ht="25.5" x14ac:dyDescent="0.25">
      <c r="A7" s="661"/>
      <c r="B7" s="259" t="s">
        <v>1</v>
      </c>
      <c r="C7" s="259" t="s">
        <v>2</v>
      </c>
      <c r="D7" s="259" t="s">
        <v>3</v>
      </c>
      <c r="E7" s="259" t="s">
        <v>4</v>
      </c>
      <c r="F7" s="259" t="s">
        <v>5</v>
      </c>
      <c r="G7" s="259" t="s">
        <v>6</v>
      </c>
      <c r="H7" s="259" t="s">
        <v>7</v>
      </c>
      <c r="I7" s="259" t="s">
        <v>8</v>
      </c>
      <c r="J7" s="259" t="s">
        <v>9</v>
      </c>
      <c r="K7" s="437" t="s">
        <v>10</v>
      </c>
      <c r="L7" s="437" t="s">
        <v>11</v>
      </c>
      <c r="M7" s="437" t="s">
        <v>12</v>
      </c>
      <c r="N7" s="259" t="s">
        <v>1</v>
      </c>
      <c r="O7" s="529" t="s">
        <v>2</v>
      </c>
      <c r="P7" s="529" t="s">
        <v>3</v>
      </c>
      <c r="Q7" s="529" t="s">
        <v>4</v>
      </c>
      <c r="R7" s="529" t="s">
        <v>5</v>
      </c>
      <c r="S7" s="595" t="s">
        <v>6</v>
      </c>
      <c r="T7" s="595" t="s">
        <v>7</v>
      </c>
      <c r="U7" s="595" t="s">
        <v>8</v>
      </c>
      <c r="V7" s="595" t="s">
        <v>9</v>
      </c>
      <c r="W7" s="595" t="s">
        <v>10</v>
      </c>
      <c r="X7" s="595" t="s">
        <v>11</v>
      </c>
      <c r="Y7" s="595" t="s">
        <v>12</v>
      </c>
      <c r="Z7" s="595" t="s">
        <v>1</v>
      </c>
      <c r="AA7" s="451" t="s">
        <v>245</v>
      </c>
    </row>
    <row r="8" spans="1:27" x14ac:dyDescent="0.25">
      <c r="A8" s="54" t="s">
        <v>13</v>
      </c>
      <c r="B8" s="61">
        <f t="shared" ref="B8:M8" si="0">SUM(B9:B33)</f>
        <v>55099.769999999975</v>
      </c>
      <c r="C8" s="48">
        <f t="shared" si="0"/>
        <v>70988.69</v>
      </c>
      <c r="D8" s="48">
        <f t="shared" si="0"/>
        <v>65743.069999999992</v>
      </c>
      <c r="E8" s="48">
        <f t="shared" si="0"/>
        <v>47241.64</v>
      </c>
      <c r="F8" s="48">
        <f t="shared" si="0"/>
        <v>47423.789999999994</v>
      </c>
      <c r="G8" s="48">
        <f t="shared" si="0"/>
        <v>57772.639999999992</v>
      </c>
      <c r="H8" s="48">
        <f t="shared" si="0"/>
        <v>34561.79</v>
      </c>
      <c r="I8" s="401">
        <f t="shared" si="0"/>
        <v>20645.219999999998</v>
      </c>
      <c r="J8" s="401">
        <f t="shared" si="0"/>
        <v>8596.48</v>
      </c>
      <c r="K8" s="447">
        <f t="shared" si="0"/>
        <v>16265.86</v>
      </c>
      <c r="L8" s="447">
        <f t="shared" si="0"/>
        <v>28111.360000000001</v>
      </c>
      <c r="M8" s="447">
        <f t="shared" si="0"/>
        <v>31987.64</v>
      </c>
      <c r="N8" s="61">
        <v>37676.639999999992</v>
      </c>
      <c r="O8" s="48">
        <f t="shared" ref="O8:X8" si="1">SUM(O9:O33)</f>
        <v>59614.509999999987</v>
      </c>
      <c r="P8" s="48">
        <f t="shared" si="1"/>
        <v>74832.249999999985</v>
      </c>
      <c r="Q8" s="48">
        <f t="shared" si="1"/>
        <v>66848.63</v>
      </c>
      <c r="R8" s="48">
        <f t="shared" si="1"/>
        <v>56473.039999999986</v>
      </c>
      <c r="S8" s="48">
        <f t="shared" si="1"/>
        <v>71877.16</v>
      </c>
      <c r="T8" s="48">
        <f t="shared" si="1"/>
        <v>34965.01</v>
      </c>
      <c r="U8" s="48">
        <f t="shared" si="1"/>
        <v>33475.26</v>
      </c>
      <c r="V8" s="48">
        <f t="shared" si="1"/>
        <v>19334.100000000002</v>
      </c>
      <c r="W8" s="48">
        <f t="shared" si="1"/>
        <v>38370.370000000017</v>
      </c>
      <c r="X8" s="48">
        <f t="shared" si="1"/>
        <v>35069.769999999997</v>
      </c>
      <c r="Y8" s="48">
        <f>+SUM(Y9:Y33)</f>
        <v>24457.62</v>
      </c>
      <c r="Z8" s="48">
        <f>+SUM(Z9:Z33)</f>
        <v>83256.260000000009</v>
      </c>
      <c r="AA8" s="52">
        <f>+IFERROR((Z8/N8-1)*100,"-")</f>
        <v>120.9758088831701</v>
      </c>
    </row>
    <row r="9" spans="1:27" x14ac:dyDescent="0.25">
      <c r="A9" s="74" t="s">
        <v>75</v>
      </c>
      <c r="B9" s="88">
        <v>1727.24</v>
      </c>
      <c r="C9" s="37">
        <v>1527.28</v>
      </c>
      <c r="D9" s="37">
        <v>2002.24</v>
      </c>
      <c r="E9" s="37">
        <v>1478</v>
      </c>
      <c r="F9" s="37">
        <v>2067.33</v>
      </c>
      <c r="G9" s="37">
        <v>1390.29</v>
      </c>
      <c r="H9" s="37">
        <v>1461.51</v>
      </c>
      <c r="I9" s="402">
        <v>2381.1799999999998</v>
      </c>
      <c r="J9" s="402">
        <v>1646.94</v>
      </c>
      <c r="K9" s="454">
        <v>2308.2199999999998</v>
      </c>
      <c r="L9" s="454">
        <v>1882.35</v>
      </c>
      <c r="M9" s="454">
        <v>1609.22</v>
      </c>
      <c r="N9" s="59">
        <v>1830.07</v>
      </c>
      <c r="O9" s="37">
        <v>2121.98</v>
      </c>
      <c r="P9" s="37">
        <v>1674.84</v>
      </c>
      <c r="Q9" s="37">
        <v>1580.82</v>
      </c>
      <c r="R9" s="37">
        <v>1456.22</v>
      </c>
      <c r="S9" s="37">
        <v>1531.09</v>
      </c>
      <c r="T9" s="37">
        <v>1669.74</v>
      </c>
      <c r="U9" s="37">
        <v>3380.77</v>
      </c>
      <c r="V9" s="37">
        <v>1627.12</v>
      </c>
      <c r="W9" s="37">
        <v>1688.4</v>
      </c>
      <c r="X9" s="37">
        <v>1413.77</v>
      </c>
      <c r="Y9" s="37">
        <v>1572.09</v>
      </c>
      <c r="Z9" s="59">
        <v>1458.53</v>
      </c>
      <c r="AA9" s="612">
        <f>+IFERROR((Z9/N9-1)*100,"-")</f>
        <v>-20.301955662898141</v>
      </c>
    </row>
    <row r="10" spans="1:27" x14ac:dyDescent="0.25">
      <c r="A10" s="74" t="s">
        <v>228</v>
      </c>
      <c r="B10" s="59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486">
        <v>1166.83</v>
      </c>
      <c r="O10" s="50">
        <v>1014.72</v>
      </c>
      <c r="P10" s="50">
        <v>1222.28</v>
      </c>
      <c r="Q10" s="50">
        <v>2752.02</v>
      </c>
      <c r="R10" s="50">
        <v>3279.2</v>
      </c>
      <c r="S10" s="50">
        <v>1791.01</v>
      </c>
      <c r="T10" s="50">
        <v>670.56</v>
      </c>
      <c r="U10" s="50">
        <v>1198.1099999999999</v>
      </c>
      <c r="V10" s="50">
        <v>1823.23</v>
      </c>
      <c r="W10" s="50">
        <v>1473.69</v>
      </c>
      <c r="X10" s="50">
        <v>1012.34</v>
      </c>
      <c r="Y10" s="50">
        <v>982.96</v>
      </c>
      <c r="Z10" s="486">
        <v>2950.38</v>
      </c>
      <c r="AA10" s="53">
        <f t="shared" ref="AA10:AA33" si="2">+IFERROR((Z10/N10-1)*100,"-")</f>
        <v>152.85431468165888</v>
      </c>
    </row>
    <row r="11" spans="1:27" x14ac:dyDescent="0.25">
      <c r="A11" s="74" t="s">
        <v>76</v>
      </c>
      <c r="B11" s="88">
        <v>1202.8699999999999</v>
      </c>
      <c r="C11" s="37">
        <v>901.09</v>
      </c>
      <c r="D11" s="37">
        <v>1135.3599999999999</v>
      </c>
      <c r="E11" s="37">
        <v>2608.35</v>
      </c>
      <c r="F11" s="37">
        <v>2260.87</v>
      </c>
      <c r="G11" s="37">
        <v>2214.29</v>
      </c>
      <c r="H11" s="37">
        <v>734.09</v>
      </c>
      <c r="I11" s="402">
        <v>460.27</v>
      </c>
      <c r="J11" s="402">
        <v>24.34</v>
      </c>
      <c r="K11" s="454">
        <v>39.159999999999997</v>
      </c>
      <c r="L11" s="454">
        <v>72.010000000000005</v>
      </c>
      <c r="M11" s="454">
        <v>328.23</v>
      </c>
      <c r="N11" s="486">
        <v>1018.44</v>
      </c>
      <c r="O11" s="37">
        <v>1718.09</v>
      </c>
      <c r="P11" s="37">
        <v>1666.48</v>
      </c>
      <c r="Q11" s="37">
        <v>2459.77</v>
      </c>
      <c r="R11" s="37">
        <v>1408.31</v>
      </c>
      <c r="S11" s="37">
        <v>1656.89</v>
      </c>
      <c r="T11" s="37">
        <v>501.67</v>
      </c>
      <c r="U11" s="37">
        <v>617.75</v>
      </c>
      <c r="V11" s="37">
        <v>36.799999999999997</v>
      </c>
      <c r="W11" s="37">
        <v>34.380000000000003</v>
      </c>
      <c r="X11" s="37">
        <v>29.32</v>
      </c>
      <c r="Y11" s="37">
        <v>63.4</v>
      </c>
      <c r="Z11" s="486">
        <v>139.77000000000001</v>
      </c>
      <c r="AA11" s="612">
        <f t="shared" si="2"/>
        <v>-86.276069282431962</v>
      </c>
    </row>
    <row r="12" spans="1:27" x14ac:dyDescent="0.25">
      <c r="A12" s="74" t="s">
        <v>61</v>
      </c>
      <c r="B12" s="88">
        <v>32225.83</v>
      </c>
      <c r="C12" s="37">
        <v>27589.41</v>
      </c>
      <c r="D12" s="37">
        <v>18745.63</v>
      </c>
      <c r="E12" s="37">
        <v>27833.65</v>
      </c>
      <c r="F12" s="37">
        <v>28881.51</v>
      </c>
      <c r="G12" s="37">
        <v>42265.43</v>
      </c>
      <c r="H12" s="37">
        <v>21841.13</v>
      </c>
      <c r="I12" s="402">
        <v>12677.31</v>
      </c>
      <c r="J12" s="402">
        <v>2305.86</v>
      </c>
      <c r="K12" s="454">
        <v>6812.66</v>
      </c>
      <c r="L12" s="454">
        <v>12499.86</v>
      </c>
      <c r="M12" s="454">
        <v>10717.74</v>
      </c>
      <c r="N12" s="486">
        <v>18417.62</v>
      </c>
      <c r="O12" s="37">
        <v>40098.69</v>
      </c>
      <c r="P12" s="37">
        <v>37895.599999999999</v>
      </c>
      <c r="Q12" s="37">
        <v>48197.99</v>
      </c>
      <c r="R12" s="37">
        <v>38358.22</v>
      </c>
      <c r="S12" s="37">
        <v>45397.51</v>
      </c>
      <c r="T12" s="37">
        <v>19469.28</v>
      </c>
      <c r="U12" s="37">
        <v>9652.32</v>
      </c>
      <c r="V12" s="37">
        <v>5955.48</v>
      </c>
      <c r="W12" s="37">
        <v>10429.68</v>
      </c>
      <c r="X12" s="37">
        <v>7772.87</v>
      </c>
      <c r="Y12" s="37">
        <v>11741.49</v>
      </c>
      <c r="Z12" s="486">
        <v>49240.72</v>
      </c>
      <c r="AA12" s="612">
        <f t="shared" si="2"/>
        <v>167.35658570434185</v>
      </c>
    </row>
    <row r="13" spans="1:27" x14ac:dyDescent="0.25">
      <c r="A13" s="74" t="s">
        <v>62</v>
      </c>
      <c r="B13" s="88">
        <v>2202.9899999999998</v>
      </c>
      <c r="C13" s="37">
        <v>2401.86</v>
      </c>
      <c r="D13" s="37">
        <v>778.44</v>
      </c>
      <c r="E13" s="37">
        <v>1602.49</v>
      </c>
      <c r="F13" s="37">
        <v>1096.8699999999999</v>
      </c>
      <c r="G13" s="37">
        <v>2788.6</v>
      </c>
      <c r="H13" s="37">
        <v>1233.94</v>
      </c>
      <c r="I13" s="402">
        <v>260.72000000000003</v>
      </c>
      <c r="J13" s="402">
        <v>37.85</v>
      </c>
      <c r="K13" s="454">
        <v>450.86</v>
      </c>
      <c r="L13" s="454">
        <v>547.42999999999995</v>
      </c>
      <c r="M13" s="454">
        <v>23.97</v>
      </c>
      <c r="N13" s="486">
        <v>404.6</v>
      </c>
      <c r="O13" s="37">
        <v>1574.84</v>
      </c>
      <c r="P13" s="37">
        <v>2106.0300000000002</v>
      </c>
      <c r="Q13" s="37">
        <v>390.56</v>
      </c>
      <c r="R13" s="37">
        <v>597.37</v>
      </c>
      <c r="S13" s="37">
        <v>2059.6799999999998</v>
      </c>
      <c r="T13" s="37">
        <v>2368.69</v>
      </c>
      <c r="U13" s="37">
        <v>1129.3699999999999</v>
      </c>
      <c r="V13" s="37">
        <v>1072.03</v>
      </c>
      <c r="W13" s="37">
        <v>2741.51</v>
      </c>
      <c r="X13" s="37">
        <v>2503.7199999999998</v>
      </c>
      <c r="Y13" s="37">
        <v>1699.51</v>
      </c>
      <c r="Z13" s="486">
        <v>2370.6999999999998</v>
      </c>
      <c r="AA13" s="612">
        <f t="shared" si="2"/>
        <v>485.93672763222929</v>
      </c>
    </row>
    <row r="14" spans="1:27" x14ac:dyDescent="0.25">
      <c r="A14" s="74" t="s">
        <v>77</v>
      </c>
      <c r="B14" s="88">
        <v>1622.02</v>
      </c>
      <c r="C14" s="37">
        <v>1360.67</v>
      </c>
      <c r="D14" s="37">
        <v>696.42</v>
      </c>
      <c r="E14" s="37">
        <v>98.96</v>
      </c>
      <c r="F14" s="37">
        <v>854.1</v>
      </c>
      <c r="G14" s="37">
        <v>2504</v>
      </c>
      <c r="H14" s="37">
        <v>492.36</v>
      </c>
      <c r="I14" s="402">
        <v>229.79</v>
      </c>
      <c r="J14" s="402">
        <v>1018.36</v>
      </c>
      <c r="K14" s="454">
        <v>918.01</v>
      </c>
      <c r="L14" s="454">
        <v>620.87</v>
      </c>
      <c r="M14" s="454">
        <v>1153.6600000000001</v>
      </c>
      <c r="N14" s="486">
        <v>2245.6799999999998</v>
      </c>
      <c r="O14" s="37">
        <v>2849.99</v>
      </c>
      <c r="P14" s="37">
        <v>3368.64</v>
      </c>
      <c r="Q14" s="37">
        <v>1863.65</v>
      </c>
      <c r="R14" s="37">
        <v>3228.91</v>
      </c>
      <c r="S14" s="37">
        <v>1643.97</v>
      </c>
      <c r="T14" s="37">
        <v>1660.64</v>
      </c>
      <c r="U14" s="37">
        <v>2160.91</v>
      </c>
      <c r="V14" s="37">
        <v>2317.4499999999998</v>
      </c>
      <c r="W14" s="37">
        <v>757.32</v>
      </c>
      <c r="X14" s="37">
        <v>2349.87</v>
      </c>
      <c r="Y14" s="37">
        <v>1967.82</v>
      </c>
      <c r="Z14" s="486">
        <v>0</v>
      </c>
      <c r="AA14" s="612">
        <f t="shared" si="2"/>
        <v>-100</v>
      </c>
    </row>
    <row r="15" spans="1:27" s="429" customFormat="1" x14ac:dyDescent="0.25">
      <c r="A15" s="603" t="s">
        <v>246</v>
      </c>
      <c r="B15" s="604"/>
      <c r="C15" s="605"/>
      <c r="D15" s="605"/>
      <c r="E15" s="605"/>
      <c r="F15" s="605"/>
      <c r="G15" s="605"/>
      <c r="H15" s="605"/>
      <c r="I15" s="606"/>
      <c r="J15" s="606"/>
      <c r="K15" s="607"/>
      <c r="L15" s="607"/>
      <c r="M15" s="607"/>
      <c r="N15" s="608"/>
      <c r="O15" s="605"/>
      <c r="P15" s="605"/>
      <c r="Q15" s="605"/>
      <c r="R15" s="605"/>
      <c r="S15" s="605"/>
      <c r="T15" s="605"/>
      <c r="U15" s="605"/>
      <c r="V15" s="605"/>
      <c r="W15" s="605"/>
      <c r="X15" s="605"/>
      <c r="Y15" s="605"/>
      <c r="Z15" s="608">
        <v>1256.58</v>
      </c>
      <c r="AA15" s="613" t="str">
        <f t="shared" si="2"/>
        <v>-</v>
      </c>
    </row>
    <row r="16" spans="1:27" s="429" customFormat="1" x14ac:dyDescent="0.25">
      <c r="A16" s="603" t="s">
        <v>63</v>
      </c>
      <c r="B16" s="604">
        <v>144.24</v>
      </c>
      <c r="C16" s="605">
        <v>4426.74</v>
      </c>
      <c r="D16" s="605">
        <v>3169.68</v>
      </c>
      <c r="E16" s="605">
        <v>0</v>
      </c>
      <c r="F16" s="605">
        <v>21.13</v>
      </c>
      <c r="G16" s="605">
        <v>0</v>
      </c>
      <c r="H16" s="605">
        <v>0</v>
      </c>
      <c r="I16" s="605">
        <v>0</v>
      </c>
      <c r="J16" s="605">
        <v>0</v>
      </c>
      <c r="K16" s="605">
        <v>7.01</v>
      </c>
      <c r="L16" s="605">
        <v>0</v>
      </c>
      <c r="M16" s="605">
        <v>0</v>
      </c>
      <c r="N16" s="608">
        <v>0</v>
      </c>
      <c r="O16" s="605">
        <v>0</v>
      </c>
      <c r="P16" s="605">
        <v>7413.79</v>
      </c>
      <c r="Q16" s="605">
        <v>795.26</v>
      </c>
      <c r="R16" s="605">
        <v>286.25</v>
      </c>
      <c r="S16" s="605">
        <v>284.32</v>
      </c>
      <c r="T16" s="605">
        <v>359.73</v>
      </c>
      <c r="U16" s="605">
        <v>173.6</v>
      </c>
      <c r="V16" s="605">
        <v>327.14</v>
      </c>
      <c r="W16" s="605">
        <v>378.84</v>
      </c>
      <c r="X16" s="605">
        <v>374.87</v>
      </c>
      <c r="Y16" s="605">
        <v>352.51</v>
      </c>
      <c r="Z16" s="608">
        <v>3801.49</v>
      </c>
      <c r="AA16" s="581" t="str">
        <f t="shared" si="2"/>
        <v>-</v>
      </c>
    </row>
    <row r="17" spans="1:27" s="429" customFormat="1" x14ac:dyDescent="0.25">
      <c r="A17" s="603" t="s">
        <v>64</v>
      </c>
      <c r="B17" s="604">
        <v>1108.45</v>
      </c>
      <c r="C17" s="605">
        <v>4578.16</v>
      </c>
      <c r="D17" s="605">
        <v>4918.51</v>
      </c>
      <c r="E17" s="605">
        <v>1261.46</v>
      </c>
      <c r="F17" s="605">
        <v>957.92</v>
      </c>
      <c r="G17" s="605">
        <v>254.32</v>
      </c>
      <c r="H17" s="605">
        <v>553.74</v>
      </c>
      <c r="I17" s="606">
        <v>250.36</v>
      </c>
      <c r="J17" s="606">
        <v>200.41</v>
      </c>
      <c r="K17" s="607">
        <v>308.07</v>
      </c>
      <c r="L17" s="607">
        <v>305.47000000000003</v>
      </c>
      <c r="M17" s="607">
        <v>887.94</v>
      </c>
      <c r="N17" s="609">
        <v>601.28</v>
      </c>
      <c r="O17" s="605">
        <v>1238.24</v>
      </c>
      <c r="P17" s="605">
        <v>4413.1899999999996</v>
      </c>
      <c r="Q17" s="605">
        <v>955.06</v>
      </c>
      <c r="R17" s="605">
        <v>1507.14</v>
      </c>
      <c r="S17" s="605">
        <v>9266.44</v>
      </c>
      <c r="T17" s="605">
        <v>1615.08</v>
      </c>
      <c r="U17" s="605">
        <v>764.79</v>
      </c>
      <c r="V17" s="605">
        <v>477.41</v>
      </c>
      <c r="W17" s="605">
        <v>4168.8599999999997</v>
      </c>
      <c r="X17" s="605">
        <v>991.72</v>
      </c>
      <c r="Y17" s="605">
        <v>596.22</v>
      </c>
      <c r="Z17" s="609">
        <v>563.54999999999995</v>
      </c>
      <c r="AA17" s="613">
        <f t="shared" si="2"/>
        <v>-6.2749467802022396</v>
      </c>
    </row>
    <row r="18" spans="1:27" s="429" customFormat="1" x14ac:dyDescent="0.25">
      <c r="A18" s="603" t="s">
        <v>65</v>
      </c>
      <c r="B18" s="583">
        <v>104.71</v>
      </c>
      <c r="C18" s="426">
        <v>6038.27</v>
      </c>
      <c r="D18" s="426">
        <v>2714.03</v>
      </c>
      <c r="E18" s="426">
        <v>0</v>
      </c>
      <c r="F18" s="426">
        <v>10.41</v>
      </c>
      <c r="G18" s="426">
        <v>67.92</v>
      </c>
      <c r="H18" s="426">
        <v>0</v>
      </c>
      <c r="I18" s="610">
        <v>168.08</v>
      </c>
      <c r="J18" s="610">
        <v>143.36000000000001</v>
      </c>
      <c r="K18" s="611">
        <v>382.51</v>
      </c>
      <c r="L18" s="611">
        <v>534.28</v>
      </c>
      <c r="M18" s="611">
        <v>148</v>
      </c>
      <c r="N18" s="608">
        <v>305.45999999999998</v>
      </c>
      <c r="O18" s="426">
        <v>132.01</v>
      </c>
      <c r="P18" s="426">
        <v>132.19</v>
      </c>
      <c r="Q18" s="426">
        <v>33.28</v>
      </c>
      <c r="R18" s="426">
        <v>83.78</v>
      </c>
      <c r="S18" s="426">
        <v>441.36</v>
      </c>
      <c r="T18" s="426">
        <v>358.28</v>
      </c>
      <c r="U18" s="426">
        <v>643.27</v>
      </c>
      <c r="V18" s="426">
        <v>256.68</v>
      </c>
      <c r="W18" s="426">
        <v>67.64</v>
      </c>
      <c r="X18" s="426">
        <v>156.74</v>
      </c>
      <c r="Y18" s="426">
        <v>103.22</v>
      </c>
      <c r="Z18" s="608">
        <v>92.51</v>
      </c>
      <c r="AA18" s="614">
        <f>+IFERROR((Z18/N18-1)*100,"-")</f>
        <v>-69.71452890722189</v>
      </c>
    </row>
    <row r="19" spans="1:27" s="429" customFormat="1" x14ac:dyDescent="0.25">
      <c r="A19" s="603" t="s">
        <v>78</v>
      </c>
      <c r="B19" s="583">
        <v>0</v>
      </c>
      <c r="C19" s="426">
        <v>87.91</v>
      </c>
      <c r="D19" s="426">
        <v>89.38</v>
      </c>
      <c r="E19" s="426">
        <v>40.130000000000003</v>
      </c>
      <c r="F19" s="426">
        <v>78.5</v>
      </c>
      <c r="G19" s="426">
        <v>71.39</v>
      </c>
      <c r="H19" s="426">
        <v>64.72</v>
      </c>
      <c r="I19" s="610">
        <v>59.79</v>
      </c>
      <c r="J19" s="610">
        <v>7.21</v>
      </c>
      <c r="K19" s="611">
        <v>37.520000000000003</v>
      </c>
      <c r="L19" s="611">
        <v>123.32</v>
      </c>
      <c r="M19" s="611">
        <v>83.47</v>
      </c>
      <c r="N19" s="608">
        <v>0</v>
      </c>
      <c r="O19" s="426">
        <v>0</v>
      </c>
      <c r="P19" s="426">
        <v>0</v>
      </c>
      <c r="Q19" s="426">
        <v>54.68</v>
      </c>
      <c r="R19" s="426">
        <v>25.34</v>
      </c>
      <c r="S19" s="426">
        <v>60.12</v>
      </c>
      <c r="T19" s="426">
        <v>90.3</v>
      </c>
      <c r="U19" s="426">
        <v>103.58</v>
      </c>
      <c r="V19" s="426">
        <v>103.59</v>
      </c>
      <c r="W19" s="426">
        <v>103.25</v>
      </c>
      <c r="X19" s="426">
        <v>110.35</v>
      </c>
      <c r="Y19" s="426">
        <v>71.66</v>
      </c>
      <c r="Z19" s="608">
        <v>100.48</v>
      </c>
      <c r="AA19" s="614" t="str">
        <f t="shared" si="2"/>
        <v>-</v>
      </c>
    </row>
    <row r="20" spans="1:27" s="429" customFormat="1" x14ac:dyDescent="0.25">
      <c r="A20" s="603" t="s">
        <v>79</v>
      </c>
      <c r="B20" s="604">
        <v>575.88</v>
      </c>
      <c r="C20" s="605">
        <v>3973.53</v>
      </c>
      <c r="D20" s="605">
        <v>58.93</v>
      </c>
      <c r="E20" s="605">
        <v>11.66</v>
      </c>
      <c r="F20" s="605">
        <v>162.54</v>
      </c>
      <c r="G20" s="605">
        <v>87.89</v>
      </c>
      <c r="H20" s="605">
        <v>36.479999999999997</v>
      </c>
      <c r="I20" s="606">
        <v>13.5</v>
      </c>
      <c r="J20" s="426">
        <v>0</v>
      </c>
      <c r="K20" s="426">
        <v>10.38</v>
      </c>
      <c r="L20" s="426">
        <v>132.37</v>
      </c>
      <c r="M20" s="426">
        <v>78.209999999999994</v>
      </c>
      <c r="N20" s="608">
        <v>11.44</v>
      </c>
      <c r="O20" s="605">
        <v>5.09</v>
      </c>
      <c r="P20" s="605">
        <v>0</v>
      </c>
      <c r="Q20" s="605">
        <v>18.46</v>
      </c>
      <c r="R20" s="605">
        <v>47.34</v>
      </c>
      <c r="S20" s="605">
        <v>85.92</v>
      </c>
      <c r="T20" s="605">
        <v>63.29</v>
      </c>
      <c r="U20" s="605">
        <v>9.69</v>
      </c>
      <c r="V20" s="605">
        <v>6.43</v>
      </c>
      <c r="W20" s="605">
        <v>0</v>
      </c>
      <c r="X20" s="605">
        <v>944.82</v>
      </c>
      <c r="Y20" s="605">
        <v>0</v>
      </c>
      <c r="Z20" s="608">
        <v>0</v>
      </c>
      <c r="AA20" s="584">
        <f t="shared" si="2"/>
        <v>-100</v>
      </c>
    </row>
    <row r="21" spans="1:27" s="429" customFormat="1" x14ac:dyDescent="0.25">
      <c r="A21" s="603" t="s">
        <v>80</v>
      </c>
      <c r="B21" s="583">
        <v>0</v>
      </c>
      <c r="C21" s="426"/>
      <c r="D21" s="426">
        <v>0</v>
      </c>
      <c r="E21" s="426">
        <v>0</v>
      </c>
      <c r="F21" s="426">
        <v>0</v>
      </c>
      <c r="G21" s="426">
        <v>0</v>
      </c>
      <c r="H21" s="426">
        <v>0</v>
      </c>
      <c r="I21" s="426">
        <v>0</v>
      </c>
      <c r="J21" s="426">
        <v>0</v>
      </c>
      <c r="K21" s="426">
        <v>0</v>
      </c>
      <c r="L21" s="426">
        <v>0</v>
      </c>
      <c r="M21" s="426">
        <v>0</v>
      </c>
      <c r="N21" s="608">
        <v>0</v>
      </c>
      <c r="O21" s="426">
        <v>0</v>
      </c>
      <c r="P21" s="426">
        <v>0</v>
      </c>
      <c r="Q21" s="426">
        <v>0</v>
      </c>
      <c r="R21" s="426">
        <v>0</v>
      </c>
      <c r="S21" s="426">
        <v>0</v>
      </c>
      <c r="T21" s="426">
        <v>0</v>
      </c>
      <c r="U21" s="426">
        <v>0</v>
      </c>
      <c r="V21" s="426">
        <v>0</v>
      </c>
      <c r="W21" s="426">
        <v>0</v>
      </c>
      <c r="X21" s="426">
        <v>0</v>
      </c>
      <c r="Y21" s="426">
        <v>0</v>
      </c>
      <c r="Z21" s="608">
        <v>0</v>
      </c>
      <c r="AA21" s="584" t="str">
        <f t="shared" si="2"/>
        <v>-</v>
      </c>
    </row>
    <row r="22" spans="1:27" s="429" customFormat="1" x14ac:dyDescent="0.25">
      <c r="A22" s="603" t="s">
        <v>69</v>
      </c>
      <c r="B22" s="604">
        <v>3508.16</v>
      </c>
      <c r="C22" s="605">
        <v>9784.94</v>
      </c>
      <c r="D22" s="605">
        <v>21842.959999999999</v>
      </c>
      <c r="E22" s="605">
        <v>4656</v>
      </c>
      <c r="F22" s="605">
        <v>3884.27</v>
      </c>
      <c r="G22" s="605">
        <v>712.88</v>
      </c>
      <c r="H22" s="605">
        <v>1945.06</v>
      </c>
      <c r="I22" s="606">
        <v>482.84</v>
      </c>
      <c r="J22" s="606">
        <v>375.34</v>
      </c>
      <c r="K22" s="607">
        <v>731.7</v>
      </c>
      <c r="L22" s="607">
        <v>904.97</v>
      </c>
      <c r="M22" s="607">
        <v>1643.8</v>
      </c>
      <c r="N22" s="608">
        <v>1298.03</v>
      </c>
      <c r="O22" s="605">
        <v>495.84</v>
      </c>
      <c r="P22" s="605">
        <v>8566.6299999999992</v>
      </c>
      <c r="Q22" s="605">
        <v>2070.62</v>
      </c>
      <c r="R22" s="605">
        <v>3263.32</v>
      </c>
      <c r="S22" s="605">
        <v>4861.46</v>
      </c>
      <c r="T22" s="605">
        <v>2196.73</v>
      </c>
      <c r="U22" s="605">
        <v>6378.12</v>
      </c>
      <c r="V22" s="605">
        <v>364.26</v>
      </c>
      <c r="W22" s="605">
        <v>7468.7</v>
      </c>
      <c r="X22" s="605">
        <v>6500.71</v>
      </c>
      <c r="Y22" s="605">
        <v>341.35</v>
      </c>
      <c r="Z22" s="608">
        <v>10318.98</v>
      </c>
      <c r="AA22" s="613">
        <f t="shared" si="2"/>
        <v>694.97238122385465</v>
      </c>
    </row>
    <row r="23" spans="1:27" s="429" customFormat="1" x14ac:dyDescent="0.25">
      <c r="A23" s="603" t="s">
        <v>229</v>
      </c>
      <c r="B23" s="583">
        <v>0</v>
      </c>
      <c r="C23" s="426">
        <v>0</v>
      </c>
      <c r="D23" s="426">
        <v>0</v>
      </c>
      <c r="E23" s="426">
        <v>0</v>
      </c>
      <c r="F23" s="426">
        <v>0</v>
      </c>
      <c r="G23" s="426">
        <v>0</v>
      </c>
      <c r="H23" s="426">
        <v>0</v>
      </c>
      <c r="I23" s="426">
        <v>0</v>
      </c>
      <c r="J23" s="426">
        <v>0</v>
      </c>
      <c r="K23" s="426">
        <v>0</v>
      </c>
      <c r="L23" s="426">
        <v>0</v>
      </c>
      <c r="M23" s="426">
        <v>0</v>
      </c>
      <c r="N23" s="608">
        <v>5265.02</v>
      </c>
      <c r="O23" s="426">
        <v>2553.7800000000002</v>
      </c>
      <c r="P23" s="426">
        <v>1289.43</v>
      </c>
      <c r="Q23" s="426">
        <v>1297.6099999999999</v>
      </c>
      <c r="R23" s="426">
        <v>238.74</v>
      </c>
      <c r="S23" s="426">
        <v>498.2</v>
      </c>
      <c r="T23" s="426">
        <v>2054.2199999999998</v>
      </c>
      <c r="U23" s="426">
        <v>451.34</v>
      </c>
      <c r="V23" s="426">
        <v>382.37</v>
      </c>
      <c r="W23" s="426">
        <v>95.83</v>
      </c>
      <c r="X23" s="426">
        <v>538.48</v>
      </c>
      <c r="Y23" s="426">
        <v>136.74</v>
      </c>
      <c r="Z23" s="608">
        <v>50.62</v>
      </c>
      <c r="AA23" s="584">
        <f t="shared" si="2"/>
        <v>-99.038560157416313</v>
      </c>
    </row>
    <row r="24" spans="1:27" s="429" customFormat="1" x14ac:dyDescent="0.25">
      <c r="A24" s="603" t="s">
        <v>81</v>
      </c>
      <c r="B24" s="583">
        <v>0</v>
      </c>
      <c r="C24" s="426">
        <v>0</v>
      </c>
      <c r="D24" s="426">
        <v>0</v>
      </c>
      <c r="E24" s="426">
        <v>0</v>
      </c>
      <c r="F24" s="426">
        <v>0</v>
      </c>
      <c r="G24" s="426">
        <v>0</v>
      </c>
      <c r="H24" s="426">
        <v>0</v>
      </c>
      <c r="I24" s="426">
        <v>0</v>
      </c>
      <c r="J24" s="426">
        <v>0</v>
      </c>
      <c r="K24" s="426">
        <v>0</v>
      </c>
      <c r="L24" s="426">
        <v>0</v>
      </c>
      <c r="M24" s="426">
        <v>0</v>
      </c>
      <c r="N24" s="608">
        <v>0</v>
      </c>
      <c r="O24" s="426">
        <v>0</v>
      </c>
      <c r="P24" s="426">
        <v>0</v>
      </c>
      <c r="Q24" s="426">
        <v>0</v>
      </c>
      <c r="R24" s="426">
        <v>0</v>
      </c>
      <c r="S24" s="426">
        <v>0</v>
      </c>
      <c r="T24" s="426">
        <v>0</v>
      </c>
      <c r="U24" s="426">
        <v>0</v>
      </c>
      <c r="V24" s="426">
        <v>0</v>
      </c>
      <c r="W24" s="426">
        <v>0</v>
      </c>
      <c r="X24" s="426">
        <v>0</v>
      </c>
      <c r="Y24" s="426">
        <v>0</v>
      </c>
      <c r="Z24" s="608">
        <v>0</v>
      </c>
      <c r="AA24" s="584" t="str">
        <f t="shared" si="2"/>
        <v>-</v>
      </c>
    </row>
    <row r="25" spans="1:27" s="429" customFormat="1" x14ac:dyDescent="0.25">
      <c r="A25" s="603" t="s">
        <v>70</v>
      </c>
      <c r="B25" s="604">
        <v>1987.96</v>
      </c>
      <c r="C25" s="605">
        <v>1482.54</v>
      </c>
      <c r="D25" s="605">
        <v>1870.83</v>
      </c>
      <c r="E25" s="605">
        <v>2291.9699999999998</v>
      </c>
      <c r="F25" s="605">
        <v>953.92</v>
      </c>
      <c r="G25" s="605">
        <v>473.59</v>
      </c>
      <c r="H25" s="605">
        <v>477.35</v>
      </c>
      <c r="I25" s="606">
        <v>432.14</v>
      </c>
      <c r="J25" s="606">
        <v>268.02999999999997</v>
      </c>
      <c r="K25" s="607">
        <v>209.2</v>
      </c>
      <c r="L25" s="607">
        <v>975.46</v>
      </c>
      <c r="M25" s="607">
        <v>1567.29</v>
      </c>
      <c r="N25" s="608">
        <v>282.39</v>
      </c>
      <c r="O25" s="605">
        <v>213.19</v>
      </c>
      <c r="P25" s="605">
        <v>281.48</v>
      </c>
      <c r="Q25" s="605">
        <v>144.81</v>
      </c>
      <c r="R25" s="605">
        <v>49.27</v>
      </c>
      <c r="S25" s="605">
        <v>266.95999999999998</v>
      </c>
      <c r="T25" s="605">
        <v>580.15</v>
      </c>
      <c r="U25" s="605">
        <v>738.49</v>
      </c>
      <c r="V25" s="605">
        <v>1338.04</v>
      </c>
      <c r="W25" s="605">
        <v>3275.22</v>
      </c>
      <c r="X25" s="605">
        <v>1145.75</v>
      </c>
      <c r="Y25" s="605">
        <v>406.71</v>
      </c>
      <c r="Z25" s="608">
        <v>235.11</v>
      </c>
      <c r="AA25" s="613">
        <f t="shared" si="2"/>
        <v>-16.742802507170929</v>
      </c>
    </row>
    <row r="26" spans="1:27" s="429" customFormat="1" x14ac:dyDescent="0.25">
      <c r="A26" s="603" t="s">
        <v>82</v>
      </c>
      <c r="B26" s="583">
        <v>0</v>
      </c>
      <c r="C26" s="426">
        <v>7.13</v>
      </c>
      <c r="D26" s="426">
        <v>0</v>
      </c>
      <c r="E26" s="426">
        <v>0</v>
      </c>
      <c r="F26" s="426">
        <v>0</v>
      </c>
      <c r="G26" s="426">
        <v>0</v>
      </c>
      <c r="H26" s="426">
        <v>0</v>
      </c>
      <c r="I26" s="426">
        <v>0</v>
      </c>
      <c r="J26" s="426">
        <v>0</v>
      </c>
      <c r="K26" s="426">
        <v>0</v>
      </c>
      <c r="L26" s="426">
        <v>0</v>
      </c>
      <c r="M26" s="426">
        <v>0</v>
      </c>
      <c r="N26" s="608">
        <v>0</v>
      </c>
      <c r="O26" s="426">
        <v>0</v>
      </c>
      <c r="P26" s="426">
        <v>1299.22</v>
      </c>
      <c r="Q26" s="426">
        <v>0</v>
      </c>
      <c r="R26" s="426">
        <v>0</v>
      </c>
      <c r="S26" s="426">
        <v>0</v>
      </c>
      <c r="T26" s="426">
        <v>0</v>
      </c>
      <c r="U26" s="426">
        <v>0</v>
      </c>
      <c r="V26" s="426">
        <v>0</v>
      </c>
      <c r="W26" s="426">
        <v>186.33</v>
      </c>
      <c r="X26" s="426">
        <v>3133.18</v>
      </c>
      <c r="Y26" s="426">
        <v>0</v>
      </c>
      <c r="Z26" s="608">
        <v>0</v>
      </c>
      <c r="AA26" s="584" t="str">
        <f t="shared" si="2"/>
        <v>-</v>
      </c>
    </row>
    <row r="27" spans="1:27" s="429" customFormat="1" x14ac:dyDescent="0.25">
      <c r="A27" s="603" t="s">
        <v>247</v>
      </c>
      <c r="B27" s="583"/>
      <c r="C27" s="426"/>
      <c r="D27" s="426"/>
      <c r="E27" s="426"/>
      <c r="F27" s="426"/>
      <c r="G27" s="426"/>
      <c r="H27" s="426"/>
      <c r="I27" s="426"/>
      <c r="J27" s="426"/>
      <c r="K27" s="426"/>
      <c r="L27" s="426"/>
      <c r="M27" s="426"/>
      <c r="N27" s="608"/>
      <c r="O27" s="426"/>
      <c r="P27" s="426"/>
      <c r="Q27" s="426"/>
      <c r="R27" s="426"/>
      <c r="S27" s="426"/>
      <c r="T27" s="426"/>
      <c r="U27" s="426"/>
      <c r="V27" s="426"/>
      <c r="W27" s="426"/>
      <c r="X27" s="426"/>
      <c r="Y27" s="426"/>
      <c r="Z27" s="608">
        <v>2987.76</v>
      </c>
      <c r="AA27" s="584" t="str">
        <f t="shared" si="2"/>
        <v>-</v>
      </c>
    </row>
    <row r="28" spans="1:27" s="429" customFormat="1" x14ac:dyDescent="0.25">
      <c r="A28" s="603" t="s">
        <v>83</v>
      </c>
      <c r="B28" s="604">
        <v>167.24</v>
      </c>
      <c r="C28" s="605">
        <v>205.76</v>
      </c>
      <c r="D28" s="605">
        <v>380.77</v>
      </c>
      <c r="E28" s="605">
        <v>34.61</v>
      </c>
      <c r="F28" s="605">
        <v>3.39</v>
      </c>
      <c r="G28" s="605">
        <v>0</v>
      </c>
      <c r="H28" s="605">
        <v>37.15</v>
      </c>
      <c r="I28" s="606">
        <v>90.91</v>
      </c>
      <c r="J28" s="426">
        <v>0</v>
      </c>
      <c r="K28" s="426">
        <v>0</v>
      </c>
      <c r="L28" s="426">
        <v>176.93</v>
      </c>
      <c r="M28" s="426">
        <v>49.5</v>
      </c>
      <c r="N28" s="608">
        <v>13.8</v>
      </c>
      <c r="O28" s="605">
        <v>149</v>
      </c>
      <c r="P28" s="605">
        <v>0</v>
      </c>
      <c r="Q28" s="605">
        <v>4.68</v>
      </c>
      <c r="R28" s="605">
        <v>6.82</v>
      </c>
      <c r="S28" s="605">
        <v>12.8</v>
      </c>
      <c r="T28" s="605">
        <v>18.73</v>
      </c>
      <c r="U28" s="605">
        <v>1628.2</v>
      </c>
      <c r="V28" s="605">
        <v>165.52</v>
      </c>
      <c r="W28" s="605">
        <v>817.69</v>
      </c>
      <c r="X28" s="605">
        <v>40.44</v>
      </c>
      <c r="Y28" s="605">
        <v>334.91</v>
      </c>
      <c r="Z28" s="608">
        <v>394</v>
      </c>
      <c r="AA28" s="584">
        <f t="shared" si="2"/>
        <v>2755.0724637681155</v>
      </c>
    </row>
    <row r="29" spans="1:27" x14ac:dyDescent="0.25">
      <c r="A29" s="74" t="s">
        <v>84</v>
      </c>
      <c r="B29" s="88">
        <v>1466.45</v>
      </c>
      <c r="C29" s="37">
        <v>1029.6600000000001</v>
      </c>
      <c r="D29" s="37">
        <v>998.36</v>
      </c>
      <c r="E29" s="37">
        <v>282</v>
      </c>
      <c r="F29" s="37">
        <v>443.07</v>
      </c>
      <c r="G29" s="37">
        <v>1212.75</v>
      </c>
      <c r="H29" s="37">
        <v>1966.93</v>
      </c>
      <c r="I29" s="402">
        <v>711.39</v>
      </c>
      <c r="J29" s="402">
        <v>185.21</v>
      </c>
      <c r="K29" s="454">
        <v>116.94</v>
      </c>
      <c r="L29" s="454">
        <v>1232.0999999999999</v>
      </c>
      <c r="M29" s="454">
        <v>674.76</v>
      </c>
      <c r="N29" s="486">
        <v>993.89</v>
      </c>
      <c r="O29" s="37">
        <v>414</v>
      </c>
      <c r="P29" s="37">
        <v>213.53</v>
      </c>
      <c r="Q29" s="37">
        <v>197.11</v>
      </c>
      <c r="R29" s="37">
        <v>136.26</v>
      </c>
      <c r="S29" s="37">
        <v>230.14</v>
      </c>
      <c r="T29" s="37">
        <v>32.72</v>
      </c>
      <c r="U29" s="37">
        <v>360.26</v>
      </c>
      <c r="V29" s="37">
        <v>257.17</v>
      </c>
      <c r="W29" s="37">
        <v>2075.25</v>
      </c>
      <c r="X29" s="37">
        <v>1696.93</v>
      </c>
      <c r="Y29" s="37">
        <v>683.59</v>
      </c>
      <c r="Z29" s="486">
        <v>742.16</v>
      </c>
      <c r="AA29" s="612">
        <f t="shared" si="2"/>
        <v>-25.327752568191652</v>
      </c>
    </row>
    <row r="30" spans="1:27" x14ac:dyDescent="0.25">
      <c r="A30" s="74" t="s">
        <v>204</v>
      </c>
      <c r="B30" s="88">
        <v>127.14</v>
      </c>
      <c r="C30" s="37">
        <v>106.36</v>
      </c>
      <c r="D30" s="37">
        <v>19.059999999999999</v>
      </c>
      <c r="E30" s="37">
        <v>0</v>
      </c>
      <c r="F30" s="37">
        <v>0</v>
      </c>
      <c r="G30" s="37">
        <v>0</v>
      </c>
      <c r="H30" s="37">
        <v>59.54</v>
      </c>
      <c r="I30" s="402">
        <v>19.52</v>
      </c>
      <c r="J30" s="50">
        <v>0</v>
      </c>
      <c r="K30" s="50">
        <v>0</v>
      </c>
      <c r="L30" s="50">
        <v>3.63</v>
      </c>
      <c r="M30" s="50">
        <v>114.18</v>
      </c>
      <c r="N30" s="486">
        <v>184.46</v>
      </c>
      <c r="O30" s="37">
        <v>48.13</v>
      </c>
      <c r="P30" s="37">
        <v>0</v>
      </c>
      <c r="Q30" s="37">
        <v>0</v>
      </c>
      <c r="R30" s="37">
        <v>0</v>
      </c>
      <c r="S30" s="37">
        <v>1.36</v>
      </c>
      <c r="T30" s="37">
        <v>7.61</v>
      </c>
      <c r="U30" s="37">
        <v>3.39</v>
      </c>
      <c r="V30" s="37">
        <v>0</v>
      </c>
      <c r="W30" s="37">
        <v>49.87</v>
      </c>
      <c r="X30" s="37">
        <v>120.53</v>
      </c>
      <c r="Y30" s="37">
        <v>166.3</v>
      </c>
      <c r="Z30" s="486">
        <v>250.08</v>
      </c>
      <c r="AA30" s="53">
        <f t="shared" si="2"/>
        <v>35.574108207741517</v>
      </c>
    </row>
    <row r="31" spans="1:27" x14ac:dyDescent="0.25">
      <c r="A31" s="74" t="s">
        <v>71</v>
      </c>
      <c r="B31" s="88">
        <v>1841.17</v>
      </c>
      <c r="C31" s="37">
        <v>2393.27</v>
      </c>
      <c r="D31" s="37">
        <v>2139.84</v>
      </c>
      <c r="E31" s="37">
        <v>1189.27</v>
      </c>
      <c r="F31" s="37">
        <v>101.5</v>
      </c>
      <c r="G31" s="37">
        <v>509.14</v>
      </c>
      <c r="H31" s="37">
        <v>2332.79</v>
      </c>
      <c r="I31" s="402">
        <v>291.37</v>
      </c>
      <c r="J31" s="402">
        <v>25.93</v>
      </c>
      <c r="K31" s="454">
        <v>225.8</v>
      </c>
      <c r="L31" s="454">
        <v>1026.77</v>
      </c>
      <c r="M31" s="454">
        <v>596.23</v>
      </c>
      <c r="N31" s="486">
        <v>993.09</v>
      </c>
      <c r="O31" s="37">
        <v>1767.99</v>
      </c>
      <c r="P31" s="37">
        <v>353.99</v>
      </c>
      <c r="Q31" s="37">
        <v>52.41</v>
      </c>
      <c r="R31" s="37">
        <v>127.04</v>
      </c>
      <c r="S31" s="37">
        <v>300.7</v>
      </c>
      <c r="T31" s="37">
        <v>252.56</v>
      </c>
      <c r="U31" s="37">
        <v>1831.63</v>
      </c>
      <c r="V31" s="37">
        <v>47.93</v>
      </c>
      <c r="W31" s="37">
        <v>93.8</v>
      </c>
      <c r="X31" s="37">
        <v>407.68</v>
      </c>
      <c r="Y31" s="37">
        <v>501.37</v>
      </c>
      <c r="Z31" s="486">
        <v>707.71</v>
      </c>
      <c r="AA31" s="612">
        <f t="shared" si="2"/>
        <v>-28.736569696603532</v>
      </c>
    </row>
    <row r="32" spans="1:27" x14ac:dyDescent="0.25">
      <c r="A32" s="74" t="s">
        <v>233</v>
      </c>
      <c r="B32" s="88">
        <v>26.71</v>
      </c>
      <c r="C32" s="37">
        <v>6.22</v>
      </c>
      <c r="D32" s="37">
        <v>0</v>
      </c>
      <c r="E32" s="37">
        <v>0</v>
      </c>
      <c r="F32" s="37">
        <v>0</v>
      </c>
      <c r="G32" s="37">
        <v>0</v>
      </c>
      <c r="H32" s="37">
        <v>82.69</v>
      </c>
      <c r="I32" s="50">
        <v>0</v>
      </c>
      <c r="J32" s="50">
        <v>0</v>
      </c>
      <c r="K32" s="50">
        <v>0</v>
      </c>
      <c r="L32" s="50">
        <v>16.37</v>
      </c>
      <c r="M32" s="50">
        <v>31.04</v>
      </c>
      <c r="N32" s="486">
        <v>108.15</v>
      </c>
      <c r="O32" s="37">
        <v>109.95</v>
      </c>
      <c r="P32" s="37">
        <v>0</v>
      </c>
      <c r="Q32" s="37">
        <v>0</v>
      </c>
      <c r="R32" s="37">
        <v>6.18</v>
      </c>
      <c r="S32" s="37">
        <v>411.45</v>
      </c>
      <c r="T32" s="37">
        <v>69.77</v>
      </c>
      <c r="U32" s="37">
        <v>185.81</v>
      </c>
      <c r="V32" s="37">
        <v>5.25</v>
      </c>
      <c r="W32" s="37">
        <v>19.18</v>
      </c>
      <c r="X32" s="37">
        <v>66.569999999999993</v>
      </c>
      <c r="Y32" s="37">
        <v>86.81</v>
      </c>
      <c r="Z32" s="486">
        <v>136.91999999999999</v>
      </c>
      <c r="AA32" s="53">
        <f>+IFERROR((Z32/N32-1)*100,"-")</f>
        <v>26.601941747572798</v>
      </c>
    </row>
    <row r="33" spans="1:27" x14ac:dyDescent="0.25">
      <c r="A33" s="70" t="s">
        <v>73</v>
      </c>
      <c r="B33" s="89">
        <v>5060.71</v>
      </c>
      <c r="C33" s="90">
        <v>3087.89</v>
      </c>
      <c r="D33" s="90">
        <v>4182.63</v>
      </c>
      <c r="E33" s="90">
        <v>3853.09</v>
      </c>
      <c r="F33" s="90">
        <v>5646.46</v>
      </c>
      <c r="G33" s="90">
        <v>3220.15</v>
      </c>
      <c r="H33" s="90">
        <v>1242.31</v>
      </c>
      <c r="I33" s="404">
        <v>2116.0500000000002</v>
      </c>
      <c r="J33" s="404">
        <v>2357.64</v>
      </c>
      <c r="K33" s="455">
        <v>3707.82</v>
      </c>
      <c r="L33" s="455">
        <v>7057.17</v>
      </c>
      <c r="M33" s="455">
        <v>12280.4</v>
      </c>
      <c r="N33" s="487">
        <v>2536.39</v>
      </c>
      <c r="O33" s="90">
        <v>3108.98</v>
      </c>
      <c r="P33" s="90">
        <v>2934.93</v>
      </c>
      <c r="Q33" s="90">
        <v>3979.84</v>
      </c>
      <c r="R33" s="90">
        <v>2367.33</v>
      </c>
      <c r="S33" s="90">
        <v>1075.78</v>
      </c>
      <c r="T33" s="90">
        <v>925.26</v>
      </c>
      <c r="U33" s="90">
        <v>2063.86</v>
      </c>
      <c r="V33" s="90">
        <v>2770.2</v>
      </c>
      <c r="W33" s="90">
        <v>2444.9299999999998</v>
      </c>
      <c r="X33" s="90">
        <v>3759.11</v>
      </c>
      <c r="Y33" s="90">
        <v>2648.96</v>
      </c>
      <c r="Z33" s="487">
        <v>5458.21</v>
      </c>
      <c r="AA33" s="615">
        <f t="shared" si="2"/>
        <v>115.19600692322554</v>
      </c>
    </row>
    <row r="34" spans="1:27" x14ac:dyDescent="0.25">
      <c r="A34" s="2" t="s">
        <v>23</v>
      </c>
      <c r="B34" s="14"/>
      <c r="C34" s="14"/>
      <c r="D34" s="14"/>
      <c r="E34" s="300"/>
      <c r="F34" s="300"/>
      <c r="G34" s="300"/>
      <c r="H34" s="300"/>
      <c r="I34" s="383"/>
      <c r="J34" s="300"/>
      <c r="K34" s="300"/>
      <c r="L34" s="300"/>
      <c r="M34" s="300"/>
    </row>
    <row r="35" spans="1:27" x14ac:dyDescent="0.25">
      <c r="A35" s="2" t="s">
        <v>24</v>
      </c>
      <c r="B35" s="14"/>
      <c r="C35" s="14"/>
      <c r="D35" s="14"/>
      <c r="E35" s="300"/>
      <c r="F35" s="300"/>
      <c r="G35" s="300"/>
      <c r="H35" s="300"/>
      <c r="I35" s="383"/>
      <c r="J35" s="300"/>
      <c r="K35" s="300"/>
      <c r="L35" s="300"/>
      <c r="M35" s="300"/>
    </row>
    <row r="36" spans="1:27" x14ac:dyDescent="0.25">
      <c r="A36" s="3" t="s">
        <v>210</v>
      </c>
      <c r="B36" s="14"/>
      <c r="C36" s="14"/>
      <c r="D36" s="14"/>
      <c r="E36" s="300"/>
      <c r="F36" s="300"/>
      <c r="G36" s="300"/>
      <c r="H36" s="300"/>
      <c r="I36" s="383"/>
      <c r="J36" s="300"/>
      <c r="K36" s="300"/>
      <c r="L36" s="300"/>
      <c r="M36" s="300"/>
    </row>
  </sheetData>
  <mergeCells count="4">
    <mergeCell ref="A6:A7"/>
    <mergeCell ref="B6:M6"/>
    <mergeCell ref="N6:Y6"/>
    <mergeCell ref="Z6:AA6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showGridLines="0" zoomScale="90" zoomScaleNormal="9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R16" sqref="R16"/>
    </sheetView>
  </sheetViews>
  <sheetFormatPr baseColWidth="10" defaultRowHeight="15" x14ac:dyDescent="0.25"/>
  <cols>
    <col min="1" max="1" width="13.28515625" customWidth="1"/>
    <col min="2" max="2" width="8.85546875" bestFit="1" customWidth="1"/>
    <col min="3" max="4" width="7.85546875" bestFit="1" customWidth="1"/>
    <col min="5" max="5" width="8.85546875" style="283" bestFit="1" customWidth="1"/>
    <col min="6" max="6" width="10.28515625" style="283" bestFit="1" customWidth="1"/>
    <col min="7" max="8" width="8.85546875" style="283" bestFit="1" customWidth="1"/>
    <col min="9" max="9" width="6.85546875" style="372" bestFit="1" customWidth="1"/>
    <col min="10" max="10" width="4.42578125" style="372" bestFit="1" customWidth="1"/>
    <col min="11" max="11" width="5.42578125" style="431" bestFit="1" customWidth="1"/>
    <col min="12" max="12" width="6.42578125" style="431" bestFit="1" customWidth="1"/>
    <col min="13" max="13" width="3.42578125" style="431" bestFit="1" customWidth="1"/>
    <col min="14" max="14" width="8.85546875" bestFit="1" customWidth="1"/>
    <col min="15" max="15" width="7.85546875" bestFit="1" customWidth="1"/>
    <col min="16" max="16" width="7.85546875" style="512" bestFit="1" customWidth="1"/>
    <col min="17" max="18" width="10.28515625" style="512" bestFit="1" customWidth="1"/>
    <col min="19" max="19" width="9.7109375" style="512" bestFit="1" customWidth="1"/>
    <col min="20" max="20" width="8.7109375" style="512" bestFit="1" customWidth="1"/>
    <col min="21" max="21" width="7.7109375" style="512" bestFit="1" customWidth="1"/>
    <col min="22" max="22" width="3.5703125" style="512" bestFit="1" customWidth="1"/>
    <col min="23" max="23" width="7.7109375" style="512" bestFit="1" customWidth="1"/>
    <col min="24" max="24" width="8.85546875" style="512" bestFit="1" customWidth="1"/>
    <col min="25" max="25" width="10.28515625" style="512" bestFit="1" customWidth="1"/>
    <col min="26" max="26" width="9.7109375" style="512" bestFit="1" customWidth="1"/>
    <col min="27" max="27" width="9.140625" bestFit="1" customWidth="1"/>
    <col min="28" max="28" width="12.42578125" bestFit="1" customWidth="1"/>
    <col min="29" max="29" width="16.140625" bestFit="1" customWidth="1"/>
  </cols>
  <sheetData>
    <row r="1" spans="1:30" x14ac:dyDescent="0.25">
      <c r="A1" s="42" t="s">
        <v>201</v>
      </c>
    </row>
    <row r="2" spans="1:30" x14ac:dyDescent="0.25">
      <c r="A2" s="42"/>
    </row>
    <row r="3" spans="1:30" x14ac:dyDescent="0.25">
      <c r="A3" s="17" t="s">
        <v>85</v>
      </c>
      <c r="D3" s="43"/>
      <c r="E3" s="305"/>
      <c r="F3" s="305"/>
      <c r="G3" s="305"/>
      <c r="H3" s="305"/>
      <c r="I3" s="373"/>
      <c r="J3" s="373"/>
      <c r="K3" s="432"/>
      <c r="L3" s="432"/>
      <c r="M3" s="432"/>
    </row>
    <row r="4" spans="1:30" ht="15" customHeight="1" x14ac:dyDescent="0.25">
      <c r="A4" s="80" t="s">
        <v>262</v>
      </c>
      <c r="D4" s="45"/>
      <c r="E4" s="306"/>
      <c r="F4" s="306"/>
      <c r="G4" s="306"/>
      <c r="H4" s="306"/>
      <c r="I4" s="374"/>
      <c r="J4" s="374"/>
      <c r="K4" s="433"/>
      <c r="L4" s="433"/>
      <c r="M4" s="433"/>
    </row>
    <row r="5" spans="1:30" x14ac:dyDescent="0.25">
      <c r="A5" s="80" t="s">
        <v>214</v>
      </c>
      <c r="D5" s="44"/>
      <c r="E5" s="307"/>
      <c r="F5" s="307"/>
      <c r="G5" s="307"/>
      <c r="H5" s="307"/>
      <c r="I5" s="375"/>
      <c r="J5" s="375"/>
      <c r="K5" s="434"/>
      <c r="L5" s="434"/>
      <c r="M5" s="434"/>
      <c r="AA5" s="278"/>
    </row>
    <row r="6" spans="1:30" x14ac:dyDescent="0.25">
      <c r="A6" s="676" t="s">
        <v>26</v>
      </c>
      <c r="B6" s="677">
        <v>2017</v>
      </c>
      <c r="C6" s="678"/>
      <c r="D6" s="678"/>
      <c r="E6" s="678"/>
      <c r="F6" s="678"/>
      <c r="G6" s="678"/>
      <c r="H6" s="678"/>
      <c r="I6" s="678"/>
      <c r="J6" s="678"/>
      <c r="K6" s="678"/>
      <c r="L6" s="678"/>
      <c r="M6" s="679"/>
      <c r="N6" s="677">
        <v>2018</v>
      </c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9"/>
      <c r="Z6" s="680">
        <v>2019</v>
      </c>
      <c r="AA6" s="680"/>
      <c r="AD6" s="278"/>
    </row>
    <row r="7" spans="1:30" ht="28.5" customHeight="1" x14ac:dyDescent="0.25">
      <c r="A7" s="676"/>
      <c r="B7" s="267" t="s">
        <v>1</v>
      </c>
      <c r="C7" s="265" t="s">
        <v>2</v>
      </c>
      <c r="D7" s="265" t="s">
        <v>3</v>
      </c>
      <c r="E7" s="265" t="s">
        <v>4</v>
      </c>
      <c r="F7" s="265" t="s">
        <v>5</v>
      </c>
      <c r="G7" s="265" t="s">
        <v>6</v>
      </c>
      <c r="H7" s="265" t="s">
        <v>7</v>
      </c>
      <c r="I7" s="265" t="s">
        <v>8</v>
      </c>
      <c r="J7" s="265" t="s">
        <v>9</v>
      </c>
      <c r="K7" s="435" t="s">
        <v>10</v>
      </c>
      <c r="L7" s="435" t="s">
        <v>11</v>
      </c>
      <c r="M7" s="435" t="s">
        <v>12</v>
      </c>
      <c r="N7" s="265" t="s">
        <v>1</v>
      </c>
      <c r="O7" s="435" t="s">
        <v>2</v>
      </c>
      <c r="P7" s="265" t="s">
        <v>3</v>
      </c>
      <c r="Q7" s="525" t="s">
        <v>4</v>
      </c>
      <c r="R7" s="533" t="s">
        <v>5</v>
      </c>
      <c r="S7" s="537" t="s">
        <v>6</v>
      </c>
      <c r="T7" s="548" t="s">
        <v>7</v>
      </c>
      <c r="U7" s="555" t="s">
        <v>8</v>
      </c>
      <c r="V7" s="557" t="s">
        <v>9</v>
      </c>
      <c r="W7" s="562" t="s">
        <v>10</v>
      </c>
      <c r="X7" s="569" t="s">
        <v>11</v>
      </c>
      <c r="Y7" s="574" t="s">
        <v>12</v>
      </c>
      <c r="Z7" s="580" t="s">
        <v>1</v>
      </c>
      <c r="AA7" s="580" t="s">
        <v>245</v>
      </c>
      <c r="AB7" s="277"/>
    </row>
    <row r="8" spans="1:30" x14ac:dyDescent="0.25">
      <c r="A8" s="91" t="s">
        <v>86</v>
      </c>
      <c r="B8" s="346">
        <f t="shared" ref="B8:D8" si="0">SUM(B27,B34)</f>
        <v>615683.41999999993</v>
      </c>
      <c r="C8" s="346">
        <f t="shared" si="0"/>
        <v>33996.339999999997</v>
      </c>
      <c r="D8" s="346">
        <f t="shared" si="0"/>
        <v>59737.259999999995</v>
      </c>
      <c r="E8" s="94">
        <f t="shared" ref="E8:J8" si="1">+SUM(E27,E34)</f>
        <v>382659.83999999997</v>
      </c>
      <c r="F8" s="94">
        <f t="shared" si="1"/>
        <v>1215362.06</v>
      </c>
      <c r="G8" s="94">
        <f t="shared" si="1"/>
        <v>668465.29</v>
      </c>
      <c r="H8" s="94">
        <f t="shared" si="1"/>
        <v>180938.30000000002</v>
      </c>
      <c r="I8" s="195">
        <f t="shared" si="1"/>
        <v>1682.32</v>
      </c>
      <c r="J8" s="195">
        <f t="shared" si="1"/>
        <v>57.85</v>
      </c>
      <c r="K8" s="456">
        <f t="shared" ref="K8:R8" si="2">SUM(K27,K34)</f>
        <v>546.98</v>
      </c>
      <c r="L8" s="456">
        <f t="shared" si="2"/>
        <v>6361.36</v>
      </c>
      <c r="M8" s="268">
        <f t="shared" si="2"/>
        <v>0</v>
      </c>
      <c r="N8" s="346">
        <f t="shared" si="2"/>
        <v>686332.72000000009</v>
      </c>
      <c r="O8" s="346">
        <f t="shared" si="2"/>
        <v>74769.22</v>
      </c>
      <c r="P8" s="346">
        <f t="shared" si="2"/>
        <v>21319.34</v>
      </c>
      <c r="Q8" s="346">
        <f t="shared" si="2"/>
        <v>1092607.77</v>
      </c>
      <c r="R8" s="346">
        <f t="shared" si="2"/>
        <v>1643985.4499999997</v>
      </c>
      <c r="S8" s="540">
        <f>SUM(S27,S34)</f>
        <v>567344.26</v>
      </c>
      <c r="T8" s="551">
        <v>60152.7</v>
      </c>
      <c r="U8" s="551">
        <v>1383</v>
      </c>
      <c r="V8" s="268">
        <f t="shared" ref="V8:X8" si="3">SUM(V27,V34)</f>
        <v>0</v>
      </c>
      <c r="W8" s="268">
        <f t="shared" si="3"/>
        <v>5520.1</v>
      </c>
      <c r="X8" s="268">
        <f t="shared" si="3"/>
        <v>866913.26</v>
      </c>
      <c r="Y8" s="268">
        <f>SUM(Y27,Y34)</f>
        <v>1033596.4099999999</v>
      </c>
      <c r="Z8" s="268">
        <f>SUM(Z27,Z34)</f>
        <v>301845.40000000002</v>
      </c>
      <c r="AA8" s="522">
        <f>+IFERROR((Z8/N8-1)*100,"-")</f>
        <v>-56.020543505488128</v>
      </c>
    </row>
    <row r="9" spans="1:30" x14ac:dyDescent="0.25">
      <c r="A9" s="92" t="s">
        <v>87</v>
      </c>
      <c r="B9" s="15">
        <f t="shared" ref="B9:F9" si="4">SUM(B10:B17)</f>
        <v>296682.90999999997</v>
      </c>
      <c r="C9" s="15">
        <f t="shared" si="4"/>
        <v>19.46</v>
      </c>
      <c r="D9" s="15">
        <f t="shared" si="4"/>
        <v>0</v>
      </c>
      <c r="E9" s="15">
        <f t="shared" si="4"/>
        <v>139108</v>
      </c>
      <c r="F9" s="15">
        <f t="shared" si="4"/>
        <v>674192.88</v>
      </c>
      <c r="G9" s="15">
        <f t="shared" ref="G9:L9" si="5">SUM(G10:G17)</f>
        <v>392996.78</v>
      </c>
      <c r="H9" s="15">
        <f t="shared" si="5"/>
        <v>68192.34</v>
      </c>
      <c r="I9" s="376">
        <f t="shared" si="5"/>
        <v>239.99</v>
      </c>
      <c r="J9" s="376">
        <f t="shared" si="5"/>
        <v>57.85</v>
      </c>
      <c r="K9" s="457">
        <f t="shared" si="5"/>
        <v>15.02</v>
      </c>
      <c r="L9" s="457">
        <f t="shared" si="5"/>
        <v>6009.24</v>
      </c>
      <c r="M9" s="269">
        <f>SUM(M10:M17)</f>
        <v>0</v>
      </c>
      <c r="N9" s="15">
        <f>SUM(N10:N17)</f>
        <v>552284.93000000005</v>
      </c>
      <c r="O9" s="15">
        <f>SUM(O10:O17)</f>
        <v>0</v>
      </c>
      <c r="P9" s="15">
        <f t="shared" ref="P9:T9" si="6">SUM(P10:P17)</f>
        <v>1949.98</v>
      </c>
      <c r="Q9" s="15">
        <f t="shared" si="6"/>
        <v>631109.16</v>
      </c>
      <c r="R9" s="15">
        <f t="shared" si="6"/>
        <v>849345.43</v>
      </c>
      <c r="S9" s="15">
        <f>SUM(S10:S17)</f>
        <v>241714.53999999998</v>
      </c>
      <c r="T9" s="15">
        <f t="shared" si="6"/>
        <v>0</v>
      </c>
      <c r="U9" s="15">
        <v>0</v>
      </c>
      <c r="V9" s="15">
        <f t="shared" ref="V9:X9" si="7">SUM(V10:V17)</f>
        <v>0</v>
      </c>
      <c r="W9" s="15">
        <f t="shared" si="7"/>
        <v>0</v>
      </c>
      <c r="X9" s="15">
        <f t="shared" si="7"/>
        <v>485597.14</v>
      </c>
      <c r="Y9" s="15">
        <f>SUM(Y10:Y17)</f>
        <v>564300.91</v>
      </c>
      <c r="Z9" s="15">
        <v>131479.63</v>
      </c>
      <c r="AA9" s="269">
        <f t="shared" ref="AA9:AA34" si="8">+IFERROR((Z9/N9-1)*100,"-")</f>
        <v>-76.193514822140813</v>
      </c>
    </row>
    <row r="10" spans="1:30" x14ac:dyDescent="0.25">
      <c r="A10" s="74" t="s">
        <v>61</v>
      </c>
      <c r="B10" s="50">
        <v>0</v>
      </c>
      <c r="C10" s="50">
        <v>0</v>
      </c>
      <c r="D10" s="50">
        <v>0</v>
      </c>
      <c r="E10" s="50">
        <v>0</v>
      </c>
      <c r="F10" s="347">
        <v>12441</v>
      </c>
      <c r="G10" s="347">
        <v>21655</v>
      </c>
      <c r="H10" s="347">
        <v>956</v>
      </c>
      <c r="I10" s="377">
        <v>0</v>
      </c>
      <c r="J10" s="377">
        <v>0</v>
      </c>
      <c r="K10" s="458">
        <v>0</v>
      </c>
      <c r="L10" s="458">
        <v>0</v>
      </c>
      <c r="M10" s="53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3" t="str">
        <f t="shared" si="8"/>
        <v>-</v>
      </c>
      <c r="AB10" s="278"/>
    </row>
    <row r="11" spans="1:30" x14ac:dyDescent="0.25">
      <c r="A11" s="74" t="s">
        <v>62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224">
        <v>0</v>
      </c>
      <c r="L11" s="458">
        <v>0</v>
      </c>
      <c r="M11" s="53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3" t="str">
        <f t="shared" si="8"/>
        <v>-</v>
      </c>
    </row>
    <row r="12" spans="1:30" x14ac:dyDescent="0.25">
      <c r="A12" s="74" t="s">
        <v>88</v>
      </c>
      <c r="B12" s="50">
        <v>29935.91</v>
      </c>
      <c r="C12" s="50">
        <v>0</v>
      </c>
      <c r="D12" s="50">
        <v>0</v>
      </c>
      <c r="E12" s="50">
        <v>5133</v>
      </c>
      <c r="F12" s="50">
        <v>49436.480000000003</v>
      </c>
      <c r="G12" s="50">
        <v>50932.05</v>
      </c>
      <c r="H12" s="50">
        <v>8530.7099999999991</v>
      </c>
      <c r="I12" s="50">
        <v>0</v>
      </c>
      <c r="J12" s="50">
        <v>0</v>
      </c>
      <c r="K12" s="224">
        <v>0</v>
      </c>
      <c r="L12" s="224">
        <v>90.76</v>
      </c>
      <c r="M12" s="53">
        <v>0</v>
      </c>
      <c r="N12" s="50">
        <v>20050.5</v>
      </c>
      <c r="O12" s="50">
        <v>0</v>
      </c>
      <c r="P12" s="50">
        <v>0</v>
      </c>
      <c r="Q12" s="50">
        <v>40717.629999999997</v>
      </c>
      <c r="R12" s="50">
        <v>43837.55</v>
      </c>
      <c r="S12" s="403">
        <v>25530.47</v>
      </c>
      <c r="T12" s="50">
        <v>0</v>
      </c>
      <c r="U12" s="50">
        <v>0</v>
      </c>
      <c r="V12" s="50">
        <v>0</v>
      </c>
      <c r="W12" s="50">
        <v>0</v>
      </c>
      <c r="X12" s="50">
        <v>11517.34</v>
      </c>
      <c r="Y12" s="50">
        <v>13485.75</v>
      </c>
      <c r="Z12" s="50">
        <v>0</v>
      </c>
      <c r="AA12" s="53">
        <f t="shared" si="8"/>
        <v>-100</v>
      </c>
      <c r="AD12" s="278"/>
    </row>
    <row r="13" spans="1:30" x14ac:dyDescent="0.25">
      <c r="A13" s="74" t="s">
        <v>89</v>
      </c>
      <c r="B13" s="50">
        <v>110384.53</v>
      </c>
      <c r="C13" s="50">
        <v>0</v>
      </c>
      <c r="D13" s="50">
        <v>0</v>
      </c>
      <c r="E13" s="50">
        <v>55050</v>
      </c>
      <c r="F13" s="50">
        <v>269696.21999999997</v>
      </c>
      <c r="G13" s="50">
        <v>199513.42</v>
      </c>
      <c r="H13" s="50">
        <v>43057.9</v>
      </c>
      <c r="I13" s="50">
        <v>0</v>
      </c>
      <c r="J13" s="50">
        <v>0</v>
      </c>
      <c r="K13" s="224">
        <v>0</v>
      </c>
      <c r="L13" s="224">
        <v>1196.28</v>
      </c>
      <c r="M13" s="53">
        <v>0</v>
      </c>
      <c r="N13" s="50">
        <v>240344.16</v>
      </c>
      <c r="O13" s="50">
        <v>0</v>
      </c>
      <c r="P13" s="50">
        <v>0</v>
      </c>
      <c r="Q13" s="50">
        <v>207924.04</v>
      </c>
      <c r="R13" s="50">
        <v>294150.86</v>
      </c>
      <c r="S13" s="403">
        <v>60726.65</v>
      </c>
      <c r="T13" s="50">
        <v>0</v>
      </c>
      <c r="U13" s="50">
        <v>0</v>
      </c>
      <c r="V13" s="50">
        <v>0</v>
      </c>
      <c r="W13" s="50">
        <v>0</v>
      </c>
      <c r="X13" s="50">
        <v>171103.69</v>
      </c>
      <c r="Y13" s="50">
        <v>217381.09</v>
      </c>
      <c r="Z13" s="50">
        <v>27968.83</v>
      </c>
      <c r="AA13" s="53">
        <f t="shared" si="8"/>
        <v>-88.363008279460587</v>
      </c>
    </row>
    <row r="14" spans="1:30" x14ac:dyDescent="0.25">
      <c r="A14" s="74" t="s">
        <v>63</v>
      </c>
      <c r="B14" s="50">
        <v>28603.42</v>
      </c>
      <c r="C14" s="50">
        <v>19.46</v>
      </c>
      <c r="D14" s="50">
        <v>0</v>
      </c>
      <c r="E14" s="50">
        <v>15552</v>
      </c>
      <c r="F14" s="50">
        <v>98468.5</v>
      </c>
      <c r="G14" s="50">
        <v>23792.62</v>
      </c>
      <c r="H14" s="50">
        <v>4566.49</v>
      </c>
      <c r="I14" s="50">
        <v>0</v>
      </c>
      <c r="J14" s="50">
        <v>0</v>
      </c>
      <c r="K14" s="224">
        <v>0</v>
      </c>
      <c r="L14" s="224">
        <v>845.38</v>
      </c>
      <c r="M14" s="53">
        <v>0</v>
      </c>
      <c r="N14" s="50">
        <v>48748.35</v>
      </c>
      <c r="O14" s="50">
        <v>0</v>
      </c>
      <c r="P14" s="50">
        <v>0</v>
      </c>
      <c r="Q14" s="50">
        <v>116086.57</v>
      </c>
      <c r="R14" s="50">
        <v>86404.68</v>
      </c>
      <c r="S14" s="403">
        <v>29789.71</v>
      </c>
      <c r="T14" s="50">
        <v>0</v>
      </c>
      <c r="U14" s="50">
        <v>0</v>
      </c>
      <c r="V14" s="50">
        <v>0</v>
      </c>
      <c r="W14" s="50">
        <v>0</v>
      </c>
      <c r="X14" s="50">
        <v>49236.22</v>
      </c>
      <c r="Y14" s="50">
        <v>59324.83</v>
      </c>
      <c r="Z14" s="50">
        <v>1213.58</v>
      </c>
      <c r="AA14" s="53">
        <f t="shared" si="8"/>
        <v>-97.51052086891147</v>
      </c>
    </row>
    <row r="15" spans="1:30" x14ac:dyDescent="0.25">
      <c r="A15" s="74" t="s">
        <v>237</v>
      </c>
      <c r="B15" s="50">
        <v>122947.11</v>
      </c>
      <c r="C15" s="50">
        <v>0</v>
      </c>
      <c r="D15" s="50">
        <v>0</v>
      </c>
      <c r="E15" s="50">
        <v>63373</v>
      </c>
      <c r="F15" s="50">
        <v>227614.39</v>
      </c>
      <c r="G15" s="50">
        <v>94753.43</v>
      </c>
      <c r="H15" s="50">
        <v>11081.24</v>
      </c>
      <c r="I15" s="50">
        <v>239.99</v>
      </c>
      <c r="J15" s="50">
        <f>57.85</f>
        <v>57.85</v>
      </c>
      <c r="K15" s="224">
        <v>15.02</v>
      </c>
      <c r="L15" s="224">
        <v>3876.82</v>
      </c>
      <c r="M15" s="53">
        <v>0</v>
      </c>
      <c r="N15" s="50">
        <v>230094.07</v>
      </c>
      <c r="O15" s="50">
        <v>0</v>
      </c>
      <c r="P15" s="50">
        <v>1949.98</v>
      </c>
      <c r="Q15" s="50">
        <v>248645.28</v>
      </c>
      <c r="R15" s="50">
        <v>401694.68</v>
      </c>
      <c r="S15" s="403">
        <v>123958.14</v>
      </c>
      <c r="T15" s="50">
        <v>0</v>
      </c>
      <c r="U15" s="50">
        <v>0</v>
      </c>
      <c r="V15" s="50">
        <v>0</v>
      </c>
      <c r="W15" s="50">
        <v>0</v>
      </c>
      <c r="X15" s="50">
        <v>238341.03</v>
      </c>
      <c r="Y15" s="50">
        <v>263256.95</v>
      </c>
      <c r="Z15" s="50">
        <v>97365.119999999995</v>
      </c>
      <c r="AA15" s="53">
        <f t="shared" si="8"/>
        <v>-57.68464611017572</v>
      </c>
    </row>
    <row r="16" spans="1:30" x14ac:dyDescent="0.25">
      <c r="A16" s="74" t="s">
        <v>65</v>
      </c>
      <c r="B16" s="50">
        <v>4811.9399999999996</v>
      </c>
      <c r="C16" s="50">
        <v>0</v>
      </c>
      <c r="D16" s="50">
        <v>0</v>
      </c>
      <c r="E16" s="50">
        <v>0</v>
      </c>
      <c r="F16" s="50">
        <v>16536.29</v>
      </c>
      <c r="G16" s="50">
        <v>2350.2600000000002</v>
      </c>
      <c r="H16" s="50">
        <v>0</v>
      </c>
      <c r="I16" s="50">
        <v>0</v>
      </c>
      <c r="J16" s="50">
        <v>0</v>
      </c>
      <c r="K16" s="224">
        <v>0</v>
      </c>
      <c r="L16" s="458">
        <v>0</v>
      </c>
      <c r="M16" s="53">
        <v>0</v>
      </c>
      <c r="N16" s="50">
        <v>13047.85</v>
      </c>
      <c r="O16" s="50">
        <v>0</v>
      </c>
      <c r="P16" s="50">
        <v>0</v>
      </c>
      <c r="Q16" s="50">
        <v>17735.64</v>
      </c>
      <c r="R16" s="50">
        <v>23257.66</v>
      </c>
      <c r="S16" s="403">
        <v>1709.57</v>
      </c>
      <c r="T16" s="50">
        <v>0</v>
      </c>
      <c r="U16" s="50">
        <v>0</v>
      </c>
      <c r="V16" s="50">
        <v>0</v>
      </c>
      <c r="W16" s="50">
        <v>0</v>
      </c>
      <c r="X16" s="50">
        <v>15398.86</v>
      </c>
      <c r="Y16" s="50">
        <v>10852.29</v>
      </c>
      <c r="Z16" s="50">
        <v>4932.1000000000004</v>
      </c>
      <c r="AA16" s="53">
        <f t="shared" si="8"/>
        <v>-62.199902665956451</v>
      </c>
    </row>
    <row r="17" spans="1:27" x14ac:dyDescent="0.25">
      <c r="A17" s="74" t="s">
        <v>79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224">
        <v>0</v>
      </c>
      <c r="L17" s="458">
        <v>0</v>
      </c>
      <c r="M17" s="53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3" t="str">
        <f t="shared" si="8"/>
        <v>-</v>
      </c>
    </row>
    <row r="18" spans="1:27" x14ac:dyDescent="0.25">
      <c r="A18" s="92" t="s">
        <v>90</v>
      </c>
      <c r="B18" s="15">
        <f>SUM(B19:B26)</f>
        <v>301969.05</v>
      </c>
      <c r="C18" s="15">
        <f t="shared" ref="C18:H18" si="9">+SUM(C19:C26)</f>
        <v>0</v>
      </c>
      <c r="D18" s="15">
        <f t="shared" si="9"/>
        <v>311.7</v>
      </c>
      <c r="E18" s="15">
        <f t="shared" si="9"/>
        <v>197821.84</v>
      </c>
      <c r="F18" s="15">
        <f t="shared" si="9"/>
        <v>539751.90999999992</v>
      </c>
      <c r="G18" s="15">
        <f t="shared" si="9"/>
        <v>261471.21000000002</v>
      </c>
      <c r="H18" s="15">
        <f t="shared" si="9"/>
        <v>103997.73000000001</v>
      </c>
      <c r="I18" s="376">
        <f>+SUM(I19:I26)</f>
        <v>222.31</v>
      </c>
      <c r="J18" s="376">
        <f>+SUM(J19:J26)</f>
        <v>0</v>
      </c>
      <c r="K18" s="457">
        <f t="shared" ref="K18:P18" si="10">SUM(K19:K26)</f>
        <v>531.96</v>
      </c>
      <c r="L18" s="457">
        <f t="shared" si="10"/>
        <v>352.12</v>
      </c>
      <c r="M18" s="269">
        <f t="shared" si="10"/>
        <v>0</v>
      </c>
      <c r="N18" s="15">
        <f t="shared" si="10"/>
        <v>129135.55000000002</v>
      </c>
      <c r="O18" s="15">
        <f t="shared" si="10"/>
        <v>0</v>
      </c>
      <c r="P18" s="15">
        <f t="shared" si="10"/>
        <v>204.88</v>
      </c>
      <c r="Q18" s="15">
        <f t="shared" ref="Q18" si="11">SUM(Q19:Q26)</f>
        <v>458325.23</v>
      </c>
      <c r="R18" s="15">
        <v>791272.6399999999</v>
      </c>
      <c r="S18" s="541">
        <f>SUM(S19:S26)</f>
        <v>268593.43000000005</v>
      </c>
      <c r="T18" s="541">
        <f>SUM(T19:T26)</f>
        <v>3600.09</v>
      </c>
      <c r="U18" s="541">
        <v>310.42</v>
      </c>
      <c r="V18" s="15">
        <f t="shared" ref="V18" si="12">SUM(V19:V26)</f>
        <v>0</v>
      </c>
      <c r="W18" s="15">
        <f t="shared" ref="W18" si="13">SUM(W19:W26)</f>
        <v>0</v>
      </c>
      <c r="X18" s="15">
        <f t="shared" ref="X18" si="14">SUM(X19:X26)</f>
        <v>372306.27</v>
      </c>
      <c r="Y18" s="15">
        <f>SUM(Y19:Y26)</f>
        <v>469295.49999999994</v>
      </c>
      <c r="Z18" s="15">
        <v>37571.67</v>
      </c>
      <c r="AA18" s="269">
        <f t="shared" si="8"/>
        <v>-70.90524646389008</v>
      </c>
    </row>
    <row r="19" spans="1:27" x14ac:dyDescent="0.25">
      <c r="A19" s="74" t="s">
        <v>66</v>
      </c>
      <c r="B19" s="50">
        <v>25697.53</v>
      </c>
      <c r="C19" s="50">
        <v>0</v>
      </c>
      <c r="D19" s="50">
        <v>0</v>
      </c>
      <c r="E19" s="50">
        <v>36881.839999999997</v>
      </c>
      <c r="F19" s="50">
        <v>59766.6</v>
      </c>
      <c r="G19" s="50">
        <v>7014.26</v>
      </c>
      <c r="H19" s="50">
        <v>1993.41</v>
      </c>
      <c r="I19" s="50">
        <v>0</v>
      </c>
      <c r="J19" s="50">
        <v>0</v>
      </c>
      <c r="K19" s="224">
        <v>0</v>
      </c>
      <c r="L19" s="458">
        <v>0</v>
      </c>
      <c r="M19" s="53">
        <v>0</v>
      </c>
      <c r="N19" s="50">
        <v>56737.61</v>
      </c>
      <c r="O19" s="50">
        <v>0</v>
      </c>
      <c r="P19" s="50">
        <v>0</v>
      </c>
      <c r="Q19" s="50">
        <v>80383.039999999994</v>
      </c>
      <c r="R19" s="50">
        <v>126626.19</v>
      </c>
      <c r="S19" s="403">
        <v>8457.27</v>
      </c>
      <c r="T19" s="50">
        <v>0</v>
      </c>
      <c r="U19" s="50">
        <v>0</v>
      </c>
      <c r="V19" s="50">
        <v>0</v>
      </c>
      <c r="W19" s="50">
        <v>0</v>
      </c>
      <c r="X19" s="50">
        <v>59946.27</v>
      </c>
      <c r="Y19" s="50">
        <v>71550.11</v>
      </c>
      <c r="Z19" s="50">
        <v>776.09</v>
      </c>
      <c r="AA19" s="53">
        <f t="shared" si="8"/>
        <v>-98.632141889656609</v>
      </c>
    </row>
    <row r="20" spans="1:27" x14ac:dyDescent="0.25">
      <c r="A20" s="74" t="s">
        <v>91</v>
      </c>
      <c r="B20" s="50">
        <v>20001.55</v>
      </c>
      <c r="C20" s="50">
        <v>0</v>
      </c>
      <c r="D20" s="50">
        <v>0</v>
      </c>
      <c r="E20" s="50">
        <v>26447</v>
      </c>
      <c r="F20" s="50">
        <v>44396.68</v>
      </c>
      <c r="G20" s="50">
        <v>5871.27</v>
      </c>
      <c r="H20" s="50">
        <v>5127.83</v>
      </c>
      <c r="I20" s="50">
        <v>0</v>
      </c>
      <c r="J20" s="50">
        <v>0</v>
      </c>
      <c r="K20" s="224">
        <v>0</v>
      </c>
      <c r="L20" s="458">
        <v>0</v>
      </c>
      <c r="M20" s="53">
        <v>0</v>
      </c>
      <c r="N20" s="50">
        <v>31111.18</v>
      </c>
      <c r="O20" s="50">
        <v>0</v>
      </c>
      <c r="P20" s="50">
        <v>0</v>
      </c>
      <c r="Q20" s="50">
        <v>56988.61</v>
      </c>
      <c r="R20" s="50">
        <v>99938.93</v>
      </c>
      <c r="S20" s="403">
        <v>9453.2999999999993</v>
      </c>
      <c r="T20" s="50">
        <v>0</v>
      </c>
      <c r="U20" s="50">
        <v>0</v>
      </c>
      <c r="V20" s="50">
        <v>0</v>
      </c>
      <c r="W20" s="50">
        <v>0</v>
      </c>
      <c r="X20" s="50">
        <v>40569.17</v>
      </c>
      <c r="Y20" s="50">
        <v>61698.48</v>
      </c>
      <c r="Z20" s="50">
        <v>1013.27</v>
      </c>
      <c r="AA20" s="53">
        <f t="shared" si="8"/>
        <v>-96.743067926063873</v>
      </c>
    </row>
    <row r="21" spans="1:27" x14ac:dyDescent="0.25">
      <c r="A21" s="74" t="s">
        <v>80</v>
      </c>
      <c r="B21" s="50">
        <v>23175.02</v>
      </c>
      <c r="C21" s="50">
        <v>0</v>
      </c>
      <c r="D21" s="50">
        <v>0</v>
      </c>
      <c r="E21" s="50">
        <v>0</v>
      </c>
      <c r="F21" s="50">
        <v>21049.759999999998</v>
      </c>
      <c r="G21" s="50">
        <v>11837.1</v>
      </c>
      <c r="H21" s="50">
        <v>5384.98</v>
      </c>
      <c r="I21" s="50">
        <v>0</v>
      </c>
      <c r="J21" s="50">
        <v>0</v>
      </c>
      <c r="K21" s="224">
        <v>0</v>
      </c>
      <c r="L21" s="458">
        <v>0</v>
      </c>
      <c r="M21" s="53">
        <v>0</v>
      </c>
      <c r="N21" s="50">
        <v>18477.689999999999</v>
      </c>
      <c r="O21" s="50">
        <v>0</v>
      </c>
      <c r="P21" s="50">
        <v>0</v>
      </c>
      <c r="Q21" s="50">
        <v>33305.96</v>
      </c>
      <c r="R21" s="50">
        <v>64103.4</v>
      </c>
      <c r="S21" s="403">
        <v>25860.15</v>
      </c>
      <c r="T21" s="50">
        <v>0</v>
      </c>
      <c r="U21" s="50">
        <v>0</v>
      </c>
      <c r="V21" s="50">
        <v>0</v>
      </c>
      <c r="W21" s="50">
        <v>0</v>
      </c>
      <c r="X21" s="50">
        <v>28017.91</v>
      </c>
      <c r="Y21" s="50">
        <v>41869.96</v>
      </c>
      <c r="Z21" s="50">
        <v>1000.87</v>
      </c>
      <c r="AA21" s="53">
        <f t="shared" si="8"/>
        <v>-94.583359716501363</v>
      </c>
    </row>
    <row r="22" spans="1:27" x14ac:dyDescent="0.25">
      <c r="A22" s="74" t="s">
        <v>67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224">
        <v>0</v>
      </c>
      <c r="L22" s="458">
        <v>0</v>
      </c>
      <c r="M22" s="53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0">
        <v>0</v>
      </c>
      <c r="Y22" s="50">
        <v>0</v>
      </c>
      <c r="Z22" s="50">
        <v>0</v>
      </c>
      <c r="AA22" s="53" t="str">
        <f t="shared" si="8"/>
        <v>-</v>
      </c>
    </row>
    <row r="23" spans="1:27" x14ac:dyDescent="0.25">
      <c r="A23" s="74" t="s">
        <v>68</v>
      </c>
      <c r="B23" s="50">
        <v>59726.22</v>
      </c>
      <c r="C23" s="50">
        <v>0</v>
      </c>
      <c r="D23" s="50">
        <v>0</v>
      </c>
      <c r="E23" s="50">
        <v>42771</v>
      </c>
      <c r="F23" s="50">
        <v>66874.33</v>
      </c>
      <c r="G23" s="50">
        <v>17751.919999999998</v>
      </c>
      <c r="H23" s="50">
        <v>7745.18</v>
      </c>
      <c r="I23" s="50">
        <v>0</v>
      </c>
      <c r="J23" s="50">
        <v>0</v>
      </c>
      <c r="K23" s="224">
        <v>0</v>
      </c>
      <c r="L23" s="458">
        <v>0</v>
      </c>
      <c r="M23" s="53">
        <v>0</v>
      </c>
      <c r="N23" s="50">
        <v>19097.22</v>
      </c>
      <c r="O23" s="50">
        <v>0</v>
      </c>
      <c r="P23" s="50">
        <v>0</v>
      </c>
      <c r="Q23" s="50">
        <v>74849.84</v>
      </c>
      <c r="R23" s="50">
        <v>167835.33</v>
      </c>
      <c r="S23" s="403">
        <v>45393.73</v>
      </c>
      <c r="T23" s="50">
        <v>0</v>
      </c>
      <c r="U23" s="50">
        <v>0</v>
      </c>
      <c r="V23" s="50">
        <v>0</v>
      </c>
      <c r="W23" s="50">
        <v>0</v>
      </c>
      <c r="X23" s="50">
        <v>42193.57</v>
      </c>
      <c r="Y23" s="50">
        <v>83774.17</v>
      </c>
      <c r="Z23" s="50">
        <v>2680.85</v>
      </c>
      <c r="AA23" s="53">
        <f t="shared" si="8"/>
        <v>-85.962092911952624</v>
      </c>
    </row>
    <row r="24" spans="1:27" x14ac:dyDescent="0.25">
      <c r="A24" s="74" t="s">
        <v>238</v>
      </c>
      <c r="B24" s="50">
        <v>89008.62</v>
      </c>
      <c r="C24" s="50">
        <v>0</v>
      </c>
      <c r="D24" s="50">
        <v>0</v>
      </c>
      <c r="E24" s="50">
        <v>37436</v>
      </c>
      <c r="F24" s="50">
        <v>91061.84</v>
      </c>
      <c r="G24" s="50">
        <v>46671.96</v>
      </c>
      <c r="H24" s="50">
        <v>39607.19</v>
      </c>
      <c r="I24" s="50">
        <v>96.36</v>
      </c>
      <c r="J24" s="50">
        <v>0</v>
      </c>
      <c r="K24" s="224">
        <v>531.96</v>
      </c>
      <c r="L24" s="224">
        <v>329.55</v>
      </c>
      <c r="M24" s="53">
        <v>0</v>
      </c>
      <c r="N24" s="50">
        <v>3711.85</v>
      </c>
      <c r="O24" s="50">
        <v>0</v>
      </c>
      <c r="P24" s="50">
        <v>204.88</v>
      </c>
      <c r="Q24" s="50">
        <v>94139.22</v>
      </c>
      <c r="R24" s="50">
        <v>183639.79</v>
      </c>
      <c r="S24" s="403">
        <v>48575.41</v>
      </c>
      <c r="T24" s="50">
        <v>3600.09</v>
      </c>
      <c r="U24" s="50">
        <v>0</v>
      </c>
      <c r="V24" s="50">
        <v>0</v>
      </c>
      <c r="W24" s="50">
        <v>0</v>
      </c>
      <c r="X24" s="50">
        <v>35018.699999999997</v>
      </c>
      <c r="Y24" s="50">
        <v>115680.23</v>
      </c>
      <c r="Z24" s="50">
        <v>19452.52</v>
      </c>
      <c r="AA24" s="53">
        <f t="shared" si="8"/>
        <v>424.06535824454119</v>
      </c>
    </row>
    <row r="25" spans="1:27" x14ac:dyDescent="0.25">
      <c r="A25" s="74" t="s">
        <v>82</v>
      </c>
      <c r="B25" s="50">
        <v>12482.1</v>
      </c>
      <c r="C25" s="50">
        <v>0</v>
      </c>
      <c r="D25" s="50">
        <v>0</v>
      </c>
      <c r="E25" s="50">
        <v>9003</v>
      </c>
      <c r="F25" s="50">
        <v>69267.13</v>
      </c>
      <c r="G25" s="50">
        <v>45853.79</v>
      </c>
      <c r="H25" s="50">
        <v>12994.14</v>
      </c>
      <c r="I25" s="50">
        <v>0</v>
      </c>
      <c r="J25" s="50">
        <v>0</v>
      </c>
      <c r="K25" s="224">
        <v>0</v>
      </c>
      <c r="L25" s="458">
        <v>0</v>
      </c>
      <c r="M25" s="53">
        <v>0</v>
      </c>
      <c r="N25" s="50">
        <v>0</v>
      </c>
      <c r="O25" s="50">
        <v>0</v>
      </c>
      <c r="P25" s="50">
        <v>0</v>
      </c>
      <c r="Q25" s="50">
        <v>50863.37</v>
      </c>
      <c r="R25" s="50">
        <v>65412.57</v>
      </c>
      <c r="S25" s="403">
        <v>64478.98</v>
      </c>
      <c r="T25" s="50">
        <v>0</v>
      </c>
      <c r="U25" s="50">
        <v>0</v>
      </c>
      <c r="V25" s="50">
        <v>0</v>
      </c>
      <c r="W25" s="50">
        <v>0</v>
      </c>
      <c r="X25" s="50">
        <v>66378.710000000006</v>
      </c>
      <c r="Y25" s="50">
        <v>27855.55</v>
      </c>
      <c r="Z25" s="50">
        <v>1740.28</v>
      </c>
      <c r="AA25" s="53" t="str">
        <f t="shared" si="8"/>
        <v>-</v>
      </c>
    </row>
    <row r="26" spans="1:27" x14ac:dyDescent="0.25">
      <c r="A26" s="74" t="s">
        <v>243</v>
      </c>
      <c r="B26" s="50">
        <v>71878.009999999995</v>
      </c>
      <c r="C26" s="50">
        <v>0</v>
      </c>
      <c r="D26" s="50">
        <v>311.7</v>
      </c>
      <c r="E26" s="50">
        <v>45283</v>
      </c>
      <c r="F26" s="50">
        <v>187335.57</v>
      </c>
      <c r="G26" s="50">
        <v>126470.91</v>
      </c>
      <c r="H26" s="50">
        <v>31145</v>
      </c>
      <c r="I26" s="50">
        <v>125.95</v>
      </c>
      <c r="J26" s="50">
        <v>0</v>
      </c>
      <c r="K26" s="224">
        <v>0</v>
      </c>
      <c r="L26" s="224">
        <v>22.57</v>
      </c>
      <c r="M26" s="53">
        <v>0</v>
      </c>
      <c r="N26" s="50">
        <v>0</v>
      </c>
      <c r="O26" s="50">
        <v>0</v>
      </c>
      <c r="P26" s="50">
        <v>0</v>
      </c>
      <c r="Q26" s="50">
        <v>67795.19</v>
      </c>
      <c r="R26" s="50">
        <v>83716.429999999993</v>
      </c>
      <c r="S26" s="403">
        <v>66374.59</v>
      </c>
      <c r="T26" s="50">
        <v>0</v>
      </c>
      <c r="U26" s="50">
        <v>310.42</v>
      </c>
      <c r="V26" s="50">
        <v>0</v>
      </c>
      <c r="W26" s="50">
        <v>0</v>
      </c>
      <c r="X26" s="50">
        <v>100181.94</v>
      </c>
      <c r="Y26" s="50">
        <v>66867</v>
      </c>
      <c r="Z26" s="50">
        <v>10907.79</v>
      </c>
      <c r="AA26" s="53" t="str">
        <f t="shared" si="8"/>
        <v>-</v>
      </c>
    </row>
    <row r="27" spans="1:27" x14ac:dyDescent="0.25">
      <c r="A27" s="93" t="s">
        <v>92</v>
      </c>
      <c r="B27" s="96">
        <f>+B9+B18</f>
        <v>598651.96</v>
      </c>
      <c r="C27" s="96">
        <f>+SUM(C18,C9)</f>
        <v>19.46</v>
      </c>
      <c r="D27" s="96">
        <f>+SUM(D18,D9)</f>
        <v>311.7</v>
      </c>
      <c r="E27" s="96">
        <f>+SUM(E18,E9)</f>
        <v>336929.83999999997</v>
      </c>
      <c r="F27" s="96">
        <f>+SUM(F18,F9)</f>
        <v>1213944.79</v>
      </c>
      <c r="G27" s="96">
        <f>+SUM(G9,G18)</f>
        <v>654467.99</v>
      </c>
      <c r="H27" s="96">
        <f>+SUM(H9,H18)</f>
        <v>172190.07</v>
      </c>
      <c r="I27" s="378">
        <f>+SUM(I9,I18)</f>
        <v>462.3</v>
      </c>
      <c r="J27" s="378">
        <f>SUM(J9,J18)</f>
        <v>57.85</v>
      </c>
      <c r="K27" s="459">
        <f>SUM(K9,K18)</f>
        <v>546.98</v>
      </c>
      <c r="L27" s="459">
        <f>SUM(L9,L18)</f>
        <v>6361.36</v>
      </c>
      <c r="M27" s="270">
        <f>SUM(M9,M18)</f>
        <v>0</v>
      </c>
      <c r="N27" s="96">
        <f>+N9+N18</f>
        <v>681420.4800000001</v>
      </c>
      <c r="O27" s="96">
        <f>+O9+O18</f>
        <v>0</v>
      </c>
      <c r="P27" s="96">
        <f>+P9+P18</f>
        <v>2154.86</v>
      </c>
      <c r="Q27" s="96">
        <f t="shared" ref="Q27" si="15">+Q9+Q18</f>
        <v>1089434.3900000001</v>
      </c>
      <c r="R27" s="96">
        <v>1640618.0699999998</v>
      </c>
      <c r="S27" s="542">
        <f t="shared" ref="S27" si="16">+S9+S18</f>
        <v>510307.97000000003</v>
      </c>
      <c r="T27" s="542">
        <f>+T9+T18</f>
        <v>3600.09</v>
      </c>
      <c r="U27" s="541">
        <v>310.42</v>
      </c>
      <c r="V27" s="15">
        <f t="shared" ref="V27:X27" si="17">+V9+V18</f>
        <v>0</v>
      </c>
      <c r="W27" s="15">
        <f t="shared" si="17"/>
        <v>0</v>
      </c>
      <c r="X27" s="15">
        <f t="shared" si="17"/>
        <v>857903.41</v>
      </c>
      <c r="Y27" s="15">
        <f>+Y9+Y18</f>
        <v>1033596.4099999999</v>
      </c>
      <c r="Z27" s="15">
        <f>+Z9+Z18</f>
        <v>169051.3</v>
      </c>
      <c r="AA27" s="270">
        <f>+IFERROR((Z27/N27-1)*100,"-")</f>
        <v>-75.191338540338563</v>
      </c>
    </row>
    <row r="28" spans="1:27" x14ac:dyDescent="0.25">
      <c r="A28" s="75" t="s">
        <v>83</v>
      </c>
      <c r="B28" s="50">
        <v>4608.45</v>
      </c>
      <c r="C28" s="50">
        <v>7284.68</v>
      </c>
      <c r="D28" s="50">
        <v>11720.69</v>
      </c>
      <c r="E28" s="50">
        <v>7985</v>
      </c>
      <c r="F28" s="50">
        <v>0</v>
      </c>
      <c r="G28" s="50">
        <v>6490.48</v>
      </c>
      <c r="H28" s="50">
        <v>1028.96</v>
      </c>
      <c r="I28" s="50">
        <v>0</v>
      </c>
      <c r="J28" s="50">
        <v>0</v>
      </c>
      <c r="K28" s="224">
        <v>0</v>
      </c>
      <c r="L28" s="458">
        <v>0</v>
      </c>
      <c r="M28" s="53">
        <v>0</v>
      </c>
      <c r="N28" s="50">
        <v>898.08</v>
      </c>
      <c r="O28" s="50">
        <v>5236.99</v>
      </c>
      <c r="P28" s="50">
        <v>0</v>
      </c>
      <c r="Q28" s="50">
        <v>0</v>
      </c>
      <c r="R28" s="50">
        <v>0</v>
      </c>
      <c r="S28" s="403">
        <v>2225.81</v>
      </c>
      <c r="T28" s="403">
        <v>1123.98</v>
      </c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50">
        <v>33214.03</v>
      </c>
      <c r="AA28" s="53">
        <f t="shared" si="8"/>
        <v>3598.3375645822193</v>
      </c>
    </row>
    <row r="29" spans="1:27" x14ac:dyDescent="0.25">
      <c r="A29" s="75" t="s">
        <v>93</v>
      </c>
      <c r="B29" s="50">
        <v>8284.2999999999993</v>
      </c>
      <c r="C29" s="50">
        <v>10373.82</v>
      </c>
      <c r="D29" s="50">
        <v>10853.25</v>
      </c>
      <c r="E29" s="50">
        <v>8356</v>
      </c>
      <c r="F29" s="50">
        <v>0</v>
      </c>
      <c r="G29" s="50">
        <v>2925</v>
      </c>
      <c r="H29" s="50">
        <v>0</v>
      </c>
      <c r="I29" s="50">
        <v>0</v>
      </c>
      <c r="J29" s="50">
        <v>0</v>
      </c>
      <c r="K29" s="224">
        <v>0</v>
      </c>
      <c r="L29" s="458">
        <v>0</v>
      </c>
      <c r="M29" s="53">
        <v>0</v>
      </c>
      <c r="N29" s="50">
        <v>410.05</v>
      </c>
      <c r="O29" s="50">
        <v>12688.41</v>
      </c>
      <c r="P29" s="50">
        <v>40.380000000000003</v>
      </c>
      <c r="Q29" s="50">
        <v>0</v>
      </c>
      <c r="R29" s="50">
        <v>0</v>
      </c>
      <c r="S29" s="403">
        <v>1263.1099999999999</v>
      </c>
      <c r="T29" s="403">
        <v>11721.71</v>
      </c>
      <c r="U29" s="403">
        <v>165.4</v>
      </c>
      <c r="V29" s="50">
        <v>0</v>
      </c>
      <c r="W29" s="50">
        <v>9.7100000000000009</v>
      </c>
      <c r="X29" s="50">
        <v>0</v>
      </c>
      <c r="Y29" s="50">
        <v>0</v>
      </c>
      <c r="Z29" s="50">
        <v>26009.54</v>
      </c>
      <c r="AA29" s="53">
        <f t="shared" si="8"/>
        <v>6243.0167052798442</v>
      </c>
    </row>
    <row r="30" spans="1:27" x14ac:dyDescent="0.25">
      <c r="A30" s="75" t="s">
        <v>84</v>
      </c>
      <c r="B30" s="50">
        <v>738.57</v>
      </c>
      <c r="C30" s="50">
        <v>6233.28</v>
      </c>
      <c r="D30" s="50">
        <v>11906.39</v>
      </c>
      <c r="E30" s="50">
        <v>8464</v>
      </c>
      <c r="F30" s="50">
        <v>0</v>
      </c>
      <c r="G30" s="50">
        <v>0</v>
      </c>
      <c r="H30" s="50">
        <v>4988.01</v>
      </c>
      <c r="I30" s="50">
        <v>0</v>
      </c>
      <c r="J30" s="50">
        <v>0</v>
      </c>
      <c r="K30" s="224">
        <v>0</v>
      </c>
      <c r="L30" s="458">
        <v>0</v>
      </c>
      <c r="M30" s="53">
        <v>0</v>
      </c>
      <c r="N30" s="50">
        <v>1519.27</v>
      </c>
      <c r="O30" s="507">
        <v>6168.56</v>
      </c>
      <c r="P30" s="509">
        <v>2647.67</v>
      </c>
      <c r="Q30" s="509">
        <v>0</v>
      </c>
      <c r="R30" s="341">
        <v>0</v>
      </c>
      <c r="S30" s="552">
        <v>18839.38</v>
      </c>
      <c r="T30" s="552">
        <v>13059.15</v>
      </c>
      <c r="U30" s="552">
        <v>115.64</v>
      </c>
      <c r="V30" s="50">
        <v>0</v>
      </c>
      <c r="W30" s="50">
        <v>0</v>
      </c>
      <c r="X30" s="50">
        <v>0</v>
      </c>
      <c r="Y30" s="50">
        <v>0</v>
      </c>
      <c r="Z30" s="50">
        <v>27795.15</v>
      </c>
      <c r="AA30" s="53">
        <f t="shared" si="8"/>
        <v>1729.5069342513179</v>
      </c>
    </row>
    <row r="31" spans="1:27" x14ac:dyDescent="0.25">
      <c r="A31" s="75" t="s">
        <v>94</v>
      </c>
      <c r="B31" s="50">
        <v>770.82</v>
      </c>
      <c r="C31" s="50">
        <v>2493.9499999999998</v>
      </c>
      <c r="D31" s="50">
        <v>7039.75</v>
      </c>
      <c r="E31" s="50">
        <v>3799</v>
      </c>
      <c r="F31" s="50">
        <v>0</v>
      </c>
      <c r="G31" s="50">
        <v>3276.64</v>
      </c>
      <c r="H31" s="50">
        <v>0</v>
      </c>
      <c r="I31" s="50">
        <v>0</v>
      </c>
      <c r="J31" s="50">
        <v>0</v>
      </c>
      <c r="K31" s="224">
        <v>0</v>
      </c>
      <c r="L31" s="458">
        <v>0</v>
      </c>
      <c r="M31" s="53">
        <v>0</v>
      </c>
      <c r="N31" s="50">
        <v>0</v>
      </c>
      <c r="O31" s="508">
        <v>5352.35</v>
      </c>
      <c r="P31" s="509">
        <v>0</v>
      </c>
      <c r="Q31" s="509">
        <v>0</v>
      </c>
      <c r="R31" s="341">
        <v>0</v>
      </c>
      <c r="S31" s="552">
        <v>10471.77</v>
      </c>
      <c r="T31" s="552">
        <v>7886.22</v>
      </c>
      <c r="U31" s="552">
        <v>36.22</v>
      </c>
      <c r="V31" s="50">
        <v>0</v>
      </c>
      <c r="W31" s="50">
        <v>0</v>
      </c>
      <c r="X31" s="50">
        <v>0</v>
      </c>
      <c r="Y31" s="50">
        <v>0</v>
      </c>
      <c r="Z31" s="50">
        <v>26195.02</v>
      </c>
      <c r="AA31" s="53" t="str">
        <f t="shared" si="8"/>
        <v>-</v>
      </c>
    </row>
    <row r="32" spans="1:27" s="429" customFormat="1" x14ac:dyDescent="0.25">
      <c r="A32" s="582" t="s">
        <v>231</v>
      </c>
      <c r="B32" s="426"/>
      <c r="C32" s="426"/>
      <c r="D32" s="426"/>
      <c r="E32" s="426"/>
      <c r="F32" s="426"/>
      <c r="G32" s="426"/>
      <c r="H32" s="426"/>
      <c r="I32" s="426"/>
      <c r="J32" s="426"/>
      <c r="K32" s="585"/>
      <c r="L32" s="586"/>
      <c r="M32" s="584"/>
      <c r="N32" s="587">
        <v>832.2</v>
      </c>
      <c r="O32" s="587">
        <v>19606.09</v>
      </c>
      <c r="P32" s="587">
        <v>9053.84</v>
      </c>
      <c r="Q32" s="587">
        <v>1987.7</v>
      </c>
      <c r="R32" s="588">
        <v>3367.38</v>
      </c>
      <c r="S32" s="589">
        <v>19599.849999999999</v>
      </c>
      <c r="T32" s="589">
        <v>14308.53</v>
      </c>
      <c r="U32" s="589">
        <v>755.32</v>
      </c>
      <c r="V32" s="426">
        <v>0</v>
      </c>
      <c r="W32" s="426">
        <v>5510.39</v>
      </c>
      <c r="X32" s="426">
        <v>9009.85</v>
      </c>
      <c r="Y32" s="426">
        <v>0</v>
      </c>
      <c r="Z32" s="426">
        <v>19580.36</v>
      </c>
      <c r="AA32" s="584">
        <f t="shared" si="8"/>
        <v>2252.8430665705359</v>
      </c>
    </row>
    <row r="33" spans="1:28" x14ac:dyDescent="0.25">
      <c r="A33" s="75" t="s">
        <v>71</v>
      </c>
      <c r="B33" s="50">
        <v>2629.32</v>
      </c>
      <c r="C33" s="50">
        <v>7591.15</v>
      </c>
      <c r="D33" s="50">
        <v>17905.48</v>
      </c>
      <c r="E33" s="50">
        <v>17126</v>
      </c>
      <c r="F33" s="50">
        <v>1417.27</v>
      </c>
      <c r="G33" s="50">
        <v>1305.18</v>
      </c>
      <c r="H33" s="50">
        <v>2731.26</v>
      </c>
      <c r="I33" s="50">
        <v>1220.02</v>
      </c>
      <c r="J33" s="50">
        <v>0</v>
      </c>
      <c r="K33" s="224">
        <v>0</v>
      </c>
      <c r="L33" s="458">
        <v>0</v>
      </c>
      <c r="M33" s="53">
        <v>0</v>
      </c>
      <c r="N33" s="509">
        <v>1252.6400000000001</v>
      </c>
      <c r="O33" s="50">
        <v>25716.82</v>
      </c>
      <c r="P33" s="50">
        <v>7422.59</v>
      </c>
      <c r="Q33" s="50">
        <v>1185.68</v>
      </c>
      <c r="R33" s="50">
        <v>0</v>
      </c>
      <c r="S33" s="403">
        <v>4636.37</v>
      </c>
      <c r="T33" s="403">
        <v>8453.02</v>
      </c>
      <c r="U33" s="50">
        <v>0</v>
      </c>
      <c r="V33" s="50">
        <v>0</v>
      </c>
      <c r="W33" s="50">
        <v>0</v>
      </c>
      <c r="X33" s="50">
        <v>0</v>
      </c>
      <c r="Y33" s="50">
        <v>0</v>
      </c>
      <c r="Z33" s="50">
        <v>0</v>
      </c>
      <c r="AA33" s="53">
        <f t="shared" si="8"/>
        <v>-100</v>
      </c>
    </row>
    <row r="34" spans="1:28" x14ac:dyDescent="0.25">
      <c r="A34" s="76" t="s">
        <v>95</v>
      </c>
      <c r="B34" s="97">
        <f t="shared" ref="B34" si="18">SUM(B28:B33)</f>
        <v>17031.46</v>
      </c>
      <c r="C34" s="97">
        <f t="shared" ref="C34:H34" si="19">+SUM(C28:C33)</f>
        <v>33976.879999999997</v>
      </c>
      <c r="D34" s="97">
        <f t="shared" si="19"/>
        <v>59425.56</v>
      </c>
      <c r="E34" s="97">
        <f t="shared" si="19"/>
        <v>45730</v>
      </c>
      <c r="F34" s="97">
        <f t="shared" si="19"/>
        <v>1417.27</v>
      </c>
      <c r="G34" s="97">
        <f t="shared" si="19"/>
        <v>13997.3</v>
      </c>
      <c r="H34" s="97">
        <f t="shared" si="19"/>
        <v>8748.23</v>
      </c>
      <c r="I34" s="97">
        <f t="shared" ref="I34:O34" si="20">SUM(I28:I33)</f>
        <v>1220.02</v>
      </c>
      <c r="J34" s="97">
        <f t="shared" si="20"/>
        <v>0</v>
      </c>
      <c r="K34" s="460">
        <f t="shared" si="20"/>
        <v>0</v>
      </c>
      <c r="L34" s="460">
        <f>SUM(L28:L33)</f>
        <v>0</v>
      </c>
      <c r="M34" s="266">
        <f t="shared" si="20"/>
        <v>0</v>
      </c>
      <c r="N34" s="97">
        <f>SUM(N28:N33)</f>
        <v>4912.2400000000007</v>
      </c>
      <c r="O34" s="97">
        <f t="shared" si="20"/>
        <v>74769.22</v>
      </c>
      <c r="P34" s="97">
        <f>SUM(P28:P33)</f>
        <v>19164.48</v>
      </c>
      <c r="Q34" s="97">
        <f t="shared" ref="Q34" si="21">SUM(Q28:Q33)</f>
        <v>3173.38</v>
      </c>
      <c r="R34" s="97">
        <v>3367.38</v>
      </c>
      <c r="S34" s="543">
        <f t="shared" ref="S34" si="22">SUM(S28:S33)</f>
        <v>57036.290000000008</v>
      </c>
      <c r="T34" s="543">
        <f>SUM(T28:T33)</f>
        <v>56552.61</v>
      </c>
      <c r="U34" s="543">
        <v>1072.58</v>
      </c>
      <c r="V34" s="97">
        <f t="shared" ref="V34" si="23">SUM(V28:V33)</f>
        <v>0</v>
      </c>
      <c r="W34" s="543">
        <f>SUM(W28:W33)</f>
        <v>5520.1</v>
      </c>
      <c r="X34" s="543">
        <f t="shared" ref="X34" si="24">SUM(X28:X33)</f>
        <v>9009.85</v>
      </c>
      <c r="Y34" s="543">
        <f>SUM(Y28:Y33)</f>
        <v>0</v>
      </c>
      <c r="Z34" s="543">
        <f>SUM(Z28:Z33)</f>
        <v>132794.1</v>
      </c>
      <c r="AA34" s="266">
        <f t="shared" si="8"/>
        <v>2603.3308633128672</v>
      </c>
    </row>
    <row r="35" spans="1:28" x14ac:dyDescent="0.25">
      <c r="A35" s="2" t="s">
        <v>23</v>
      </c>
    </row>
    <row r="36" spans="1:28" ht="18.75" x14ac:dyDescent="0.3">
      <c r="A36" s="2" t="s">
        <v>24</v>
      </c>
      <c r="O36" s="545"/>
      <c r="T36" s="554"/>
      <c r="U36" s="554"/>
      <c r="V36" s="545"/>
      <c r="W36" s="554"/>
      <c r="X36" s="554"/>
      <c r="Y36" s="554"/>
      <c r="Z36" s="554"/>
    </row>
    <row r="37" spans="1:28" x14ac:dyDescent="0.25">
      <c r="A37" s="3" t="s">
        <v>210</v>
      </c>
      <c r="Q37" s="278"/>
      <c r="T37" s="554"/>
      <c r="U37" s="554"/>
      <c r="V37" s="1"/>
      <c r="W37" s="554"/>
      <c r="X37" s="554"/>
      <c r="Y37" s="554"/>
      <c r="Z37" s="554"/>
      <c r="AB37" s="572"/>
    </row>
    <row r="38" spans="1:28" ht="18.75" x14ac:dyDescent="0.3">
      <c r="A38" s="539" t="s">
        <v>239</v>
      </c>
      <c r="O38" s="544"/>
      <c r="V38" s="544"/>
    </row>
    <row r="39" spans="1:28" x14ac:dyDescent="0.25">
      <c r="P39" s="278"/>
      <c r="W39" s="278"/>
    </row>
    <row r="40" spans="1:28" x14ac:dyDescent="0.25">
      <c r="P40" s="278"/>
      <c r="W40" s="579"/>
      <c r="X40" s="22"/>
      <c r="Y40" s="22"/>
      <c r="Z40" s="22"/>
    </row>
    <row r="41" spans="1:28" x14ac:dyDescent="0.25">
      <c r="P41" s="278"/>
      <c r="W41" s="579"/>
    </row>
    <row r="42" spans="1:28" x14ac:dyDescent="0.25">
      <c r="P42" s="278"/>
    </row>
    <row r="43" spans="1:28" ht="15.75" x14ac:dyDescent="0.25">
      <c r="P43" s="553"/>
      <c r="W43" s="278"/>
      <c r="X43" s="546"/>
      <c r="Y43" s="546"/>
      <c r="Z43" s="546"/>
      <c r="AA43" s="547"/>
      <c r="AB43" s="512"/>
    </row>
    <row r="44" spans="1:28" ht="15.75" x14ac:dyDescent="0.25">
      <c r="P44" s="278"/>
      <c r="Q44" s="546"/>
      <c r="R44" s="547"/>
    </row>
    <row r="45" spans="1:28" x14ac:dyDescent="0.25">
      <c r="W45" s="279"/>
    </row>
    <row r="46" spans="1:28" ht="18.75" x14ac:dyDescent="0.3">
      <c r="O46" s="545"/>
      <c r="S46" s="545"/>
      <c r="W46" s="279"/>
      <c r="X46" s="277"/>
    </row>
    <row r="47" spans="1:28" x14ac:dyDescent="0.25">
      <c r="O47" s="512"/>
    </row>
    <row r="48" spans="1:28" ht="18.75" x14ac:dyDescent="0.3">
      <c r="O48" s="544"/>
      <c r="S48" s="544"/>
    </row>
    <row r="49" spans="15:29" x14ac:dyDescent="0.25">
      <c r="P49" s="278"/>
      <c r="T49" s="553"/>
      <c r="U49" s="553"/>
      <c r="V49" s="553"/>
      <c r="W49" s="553"/>
      <c r="X49" s="553"/>
      <c r="Y49" s="553"/>
      <c r="Z49" s="553"/>
    </row>
    <row r="50" spans="15:29" x14ac:dyDescent="0.25">
      <c r="P50" s="278"/>
      <c r="T50" s="553"/>
    </row>
    <row r="51" spans="15:29" x14ac:dyDescent="0.25">
      <c r="O51" s="512"/>
      <c r="P51" s="278"/>
    </row>
    <row r="52" spans="15:29" x14ac:dyDescent="0.25">
      <c r="O52" s="512"/>
      <c r="P52" s="278"/>
      <c r="T52" s="278"/>
    </row>
    <row r="53" spans="15:29" x14ac:dyDescent="0.25">
      <c r="O53" s="512"/>
      <c r="P53" s="278"/>
      <c r="T53" s="553"/>
    </row>
    <row r="54" spans="15:29" x14ac:dyDescent="0.25">
      <c r="O54" s="512"/>
      <c r="P54" s="278"/>
    </row>
    <row r="55" spans="15:29" ht="15.75" x14ac:dyDescent="0.25">
      <c r="P55" s="278"/>
      <c r="Q55" s="546"/>
      <c r="R55" s="547"/>
      <c r="T55" s="553"/>
      <c r="U55" s="546"/>
      <c r="V55" s="546"/>
      <c r="W55" s="546"/>
      <c r="X55" s="546"/>
      <c r="Y55" s="546"/>
      <c r="Z55" s="546"/>
      <c r="AA55" s="547"/>
      <c r="AC55" s="512"/>
    </row>
  </sheetData>
  <mergeCells count="4">
    <mergeCell ref="A6:A7"/>
    <mergeCell ref="B6:M6"/>
    <mergeCell ref="Z6:AA6"/>
    <mergeCell ref="N6:Y6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2019-03-29T22:42:56Z</dcterms:modified>
</cp:coreProperties>
</file>